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Users\NasaRadost1\Desktop\"/>
    </mc:Choice>
  </mc:AlternateContent>
  <xr:revisionPtr revIDLastSave="0" documentId="13_ncr:1_{D08D4ECD-7E39-4662-B931-6D5CF691AC8C}" xr6:coauthVersionLast="47" xr6:coauthVersionMax="47" xr10:uidLastSave="{00000000-0000-0000-0000-000000000000}"/>
  <bookViews>
    <workbookView xWindow="-120" yWindow="-120" windowWidth="29040" windowHeight="15720" tabRatio="789" activeTab="1" xr2:uid="{00000000-000D-0000-FFFF-FFFF00000000}"/>
  </bookViews>
  <sheets>
    <sheet name="Program" sheetId="1" r:id="rId1"/>
    <sheet name="Programska_aktivnost" sheetId="2" r:id="rId2"/>
    <sheet name="Sheet1" sheetId="17" state="hidden" r:id="rId3"/>
    <sheet name="Sheet2" sheetId="18" state="hidden" r:id="rId4"/>
    <sheet name="Projekat-1" sheetId="31" r:id="rId5"/>
    <sheet name="Uputstvo" sheetId="5" r:id="rId6"/>
  </sheets>
  <externalReferences>
    <externalReference r:id="rId7"/>
    <externalReference r:id="rId8"/>
  </externalReferences>
  <definedNames>
    <definedName name="Direktni">Programska_aktivnost!$AN$1</definedName>
    <definedName name="funkcija">Uputstvo!$CP$1:$CP$138</definedName>
    <definedName name="indirektni">Programska_aktivnost!$AN$2</definedName>
    <definedName name="_xlnm.Print_Area" localSheetId="0">Program!$A$1:$O$530</definedName>
    <definedName name="_xlnm.Print_Area" localSheetId="1">Programska_aktivnost!$A$1:$O$559</definedName>
    <definedName name="_xlnm.Print_Titles" localSheetId="0">Program!$44:$47</definedName>
    <definedName name="_xlnm.Print_Titles" localSheetId="1">Programska_aktivnost!$44:$47</definedName>
    <definedName name="Tabela_finansije">Programska_aktivnost!$A$45:$O$528</definedName>
    <definedName name="активност">Uputstvo!$E$38:$R$52</definedName>
    <definedName name="активност_пројекат">Uputstvo!$B$38:$B$39</definedName>
    <definedName name="Извори_финансирања">Uputstvo!$CY$2:$CY$18</definedName>
    <definedName name="конто">Uputstvo!$BF$2:$BF$1726</definedName>
    <definedName name="п1">Uputstvo!$E$38:$J$38</definedName>
    <definedName name="п10">Uputstvo!$E$47:$G$47</definedName>
    <definedName name="п11">Uputstvo!$E$48:$M$48</definedName>
    <definedName name="п12">Uputstvo!$E$49:$G$49</definedName>
    <definedName name="п13">Uputstvo!$E$50:$J$50</definedName>
    <definedName name="п14">Uputstvo!$E$51:$H$51</definedName>
    <definedName name="п15">Uputstvo!$E$52:$O$52</definedName>
    <definedName name="п16">Uputstvo!$E$53:$G$53</definedName>
    <definedName name="п17">Uputstvo!$E$54</definedName>
    <definedName name="п2">Uputstvo!$E$39:$M$39</definedName>
    <definedName name="п3">Uputstvo!$E$40:$G$40</definedName>
    <definedName name="п4">Uputstvo!$E$41:$F$41</definedName>
    <definedName name="п5">Uputstvo!$E$42:$F$42</definedName>
    <definedName name="п6">Uputstvo!$E$43:$J$43</definedName>
    <definedName name="п7">Uputstvo!$E$44:$G$44</definedName>
    <definedName name="п8">Uputstvo!$E$45</definedName>
    <definedName name="п9">Uputstvo!$E$46</definedName>
    <definedName name="ПА_1">Uputstvo!$E$137</definedName>
    <definedName name="ПА_10">Uputstvo!$E$146</definedName>
    <definedName name="ПА_11">Uputstvo!$E$147</definedName>
    <definedName name="ПА_12">Uputstvo!$E$148:$G$148</definedName>
    <definedName name="ПА_13">Uputstvo!$E$149</definedName>
    <definedName name="ПА_14">Uputstvo!$E$150:$G$150</definedName>
    <definedName name="ПА_15">Uputstvo!$E$151</definedName>
    <definedName name="ПА_16">Uputstvo!$E$152:$F$152</definedName>
    <definedName name="ПА_17">Uputstvo!$E$153</definedName>
    <definedName name="ПА_18">Uputstvo!$E$154</definedName>
    <definedName name="ПА_19">Uputstvo!$E$155:$F$155</definedName>
    <definedName name="ПА_2">Uputstvo!$E$138:$F$138</definedName>
    <definedName name="ПА_20">Uputstvo!$E$156</definedName>
    <definedName name="ПА_21">Uputstvo!$E$157</definedName>
    <definedName name="ПА_22">Uputstvo!$E$158:$F$158</definedName>
    <definedName name="ПА_23">Uputstvo!$E$159</definedName>
    <definedName name="ПА_24">Uputstvo!$E$160:$G$160</definedName>
    <definedName name="ПА_25">Uputstvo!$E$161</definedName>
    <definedName name="ПА_26">Uputstvo!$E$162</definedName>
    <definedName name="ПА_27">Uputstvo!$E$163:$G$163</definedName>
    <definedName name="ПА_28">Uputstvo!$E$164:$G$164</definedName>
    <definedName name="ПА_29">Uputstvo!$E$165:$F$165</definedName>
    <definedName name="ПА_3">Uputstvo!$E$139</definedName>
    <definedName name="ПА_30">Uputstvo!$E$166:$G$166</definedName>
    <definedName name="ПА_31">Uputstvo!$E$167:$F$167</definedName>
    <definedName name="ПА_32">Uputstvo!$E$168</definedName>
    <definedName name="ПА_33">Uputstvo!$E$169</definedName>
    <definedName name="ПА_34">Uputstvo!$E$170:$G$170</definedName>
    <definedName name="ПА_35">Uputstvo!$E$171</definedName>
    <definedName name="ПА_36">Uputstvo!$E$172</definedName>
    <definedName name="ПА_37">Uputstvo!$E$173:$G$173</definedName>
    <definedName name="ПА_38">Uputstvo!$E$174</definedName>
    <definedName name="ПА_39">Uputstvo!$E$175</definedName>
    <definedName name="ПА_4">Uputstvo!$E$140</definedName>
    <definedName name="ПА_40">Uputstvo!$E$176</definedName>
    <definedName name="ПА_41">Uputstvo!$E$177</definedName>
    <definedName name="ПА_42">Uputstvo!$E$178</definedName>
    <definedName name="ПА_43">Uputstvo!$E$179</definedName>
    <definedName name="ПА_44">Uputstvo!$E$180:$F$180</definedName>
    <definedName name="ПА_45">Uputstvo!$E$181:$F$181</definedName>
    <definedName name="ПА_46">Uputstvo!$E$182</definedName>
    <definedName name="ПА_47">Uputstvo!$E$183</definedName>
    <definedName name="ПА_48">Uputstvo!$E$184</definedName>
    <definedName name="ПА_49">Uputstvo!$E$185</definedName>
    <definedName name="ПА_5">Uputstvo!$E$141</definedName>
    <definedName name="ПА_50">Uputstvo!$E$186:$F$186</definedName>
    <definedName name="ПА_51">Uputstvo!$E$187:$F$187</definedName>
    <definedName name="ПА_52">Uputstvo!$E$188</definedName>
    <definedName name="ПА_53">Uputstvo!$E$189</definedName>
    <definedName name="ПА_54">Uputstvo!$E$190</definedName>
    <definedName name="ПА_55">Uputstvo!$E$191</definedName>
    <definedName name="ПА_56">Uputstvo!$E$192</definedName>
    <definedName name="ПА_57">Uputstvo!$E$193</definedName>
    <definedName name="ПА_58">Uputstvo!$E$194</definedName>
    <definedName name="ПА_59">Uputstvo!$E$195</definedName>
    <definedName name="ПА_6">Uputstvo!$E$142:$F$142</definedName>
    <definedName name="ПА_60">Uputstvo!$E$196</definedName>
    <definedName name="ПА_61">Uputstvo!$E$197</definedName>
    <definedName name="ПА_62">Uputstvo!$E$198</definedName>
    <definedName name="ПА_63">Uputstvo!$E$199</definedName>
    <definedName name="ПА_64">Uputstvo!$E$200</definedName>
    <definedName name="ПА_65">Uputstvo!$E$201</definedName>
    <definedName name="ПА_66">Uputstvo!$E$202</definedName>
    <definedName name="ПА_67">Uputstvo!$E$203:$F$203</definedName>
    <definedName name="ПА_7">Uputstvo!$E$143:$F$143</definedName>
    <definedName name="ПА_8">Uputstvo!$E$144</definedName>
    <definedName name="ПА_9">Uputstvo!$E$145:$F$145</definedName>
    <definedName name="ПАЦ_1">Uputstvo!$D$221:$F$221</definedName>
    <definedName name="ПАЦ_10">Uputstvo!$D$230:$E$230</definedName>
    <definedName name="ПАЦ_11">Uputstvo!$D$231</definedName>
    <definedName name="ПАЦ_12">Uputstvo!$D$232:$F$232</definedName>
    <definedName name="ПАЦ_13">Uputstvo!$D$233:$E$233</definedName>
    <definedName name="ПАЦ_14">Uputstvo!$D$234</definedName>
    <definedName name="ПАЦ_15">Uputstvo!$D$235</definedName>
    <definedName name="ПАЦ_16">Uputstvo!$D$236</definedName>
    <definedName name="ПАЦ_17">Uputstvo!$D$237:$E$237</definedName>
    <definedName name="ПАЦ_18">Uputstvo!$D$238:$F$238</definedName>
    <definedName name="ПАЦ_19">Uputstvo!$D$239</definedName>
    <definedName name="ПАЦ_2">Uputstvo!$D$222:$E$222</definedName>
    <definedName name="ПАЦ_20">Uputstvo!$D$240:$F$240</definedName>
    <definedName name="ПАЦ_21">Uputstvo!$D$241:$E$241</definedName>
    <definedName name="ПАЦ_22">Uputstvo!$D$242</definedName>
    <definedName name="ПАЦ_23">Uputstvo!$D$243:$F$243</definedName>
    <definedName name="ПАЦ_24">Uputstvo!$D$244:$G$244</definedName>
    <definedName name="ПАЦ_25">Uputstvo!$D$245:$G$245</definedName>
    <definedName name="ПАЦ_26">Uputstvo!$D$246:$E$246</definedName>
    <definedName name="ПАЦ_27">Uputstvo!$D$247:$F$247</definedName>
    <definedName name="ПАЦ_28">Uputstvo!$D$248:$G$248</definedName>
    <definedName name="ПАЦ_29">Uputstvo!$D$249</definedName>
    <definedName name="ПАЦ_3">Uputstvo!$D$223:$E$223</definedName>
    <definedName name="ПАЦ_30">Uputstvo!$D$250:$E$250</definedName>
    <definedName name="ПАЦ_31">Uputstvo!$D$251:$F$251</definedName>
    <definedName name="ПАЦ_32">Uputstvo!$D$252:$E$252</definedName>
    <definedName name="ПАЦ_33">Uputstvo!$D$253:$F$253</definedName>
    <definedName name="ПАЦ_34">Uputstvo!$D$254:$E$254</definedName>
    <definedName name="ПАЦ_35">Uputstvo!$D$255:$E$255</definedName>
    <definedName name="ПАЦ_36">Uputstvo!$D$256</definedName>
    <definedName name="ПАЦ_37">Uputstvo!$D$257:$E$257</definedName>
    <definedName name="ПАЦ_38">Uputstvo!$D$258:$E$258</definedName>
    <definedName name="ПАЦ_39">Uputstvo!$D$259:$E$259</definedName>
    <definedName name="ПАЦ_4">Uputstvo!$D$224:$E$224</definedName>
    <definedName name="ПАЦ_40">Uputstvo!$D$260:$F$260</definedName>
    <definedName name="ПАЦ_41">Uputstvo!$D$261:$F$261</definedName>
    <definedName name="ПАЦ_42">Uputstvo!$D$262:$E$262</definedName>
    <definedName name="ПАЦ_43">Uputstvo!$D$263:$E$263</definedName>
    <definedName name="ПАЦ_44">Uputstvo!$D$264</definedName>
    <definedName name="ПАЦ_45">Uputstvo!$D$265:$E$265</definedName>
    <definedName name="ПАЦ_46">Uputstvo!$D$266:$F$266</definedName>
    <definedName name="ПАЦ_47">Uputstvo!$D$267:$F$267</definedName>
    <definedName name="ПАЦ_48">Uputstvo!$D$268:$E$268</definedName>
    <definedName name="ПАЦ_49">Uputstvo!$D$269:$G$269</definedName>
    <definedName name="ПАЦ_5">Uputstvo!$D$225:$E$225</definedName>
    <definedName name="ПАЦ_50">Uputstvo!$D$270:$F$270</definedName>
    <definedName name="ПАЦ_51">Uputstvo!$D$271:$E$271</definedName>
    <definedName name="ПАЦ_52">Uputstvo!$D$272:$G$272</definedName>
    <definedName name="ПАЦ_53">Uputstvo!$D$273:$G$273</definedName>
    <definedName name="ПАЦ_54">Uputstvo!$D$274:$F$274</definedName>
    <definedName name="ПАЦ_55">Uputstvo!$D$275</definedName>
    <definedName name="ПАЦ_56">Uputstvo!$D$276:$F$276</definedName>
    <definedName name="ПАЦ_57">Uputstvo!$D$277:$E$277</definedName>
    <definedName name="ПАЦ_58">Uputstvo!$D$278:$F$278</definedName>
    <definedName name="ПАЦ_59">Uputstvo!$D$279:$G$279</definedName>
    <definedName name="ПАЦ_6">Uputstvo!$D$226</definedName>
    <definedName name="ПАЦ_60">Uputstvo!$D$280</definedName>
    <definedName name="ПАЦ_61">Uputstvo!$D$281</definedName>
    <definedName name="ПАЦ_62">Uputstvo!$D$282:$E$282</definedName>
    <definedName name="ПАЦ_63">Uputstvo!$D$283:$E$283</definedName>
    <definedName name="ПАЦ_64">Uputstvo!$D$284:$E$284</definedName>
    <definedName name="ПАЦ_65">Uputstvo!$D$285:$H$285</definedName>
    <definedName name="ПАЦ_66">Uputstvo!$D$286:$F$286</definedName>
    <definedName name="ПАЦ_67">Uputstvo!$D$287</definedName>
    <definedName name="ПАЦ_68">Uputstvo!$D$288:$E$288</definedName>
    <definedName name="ПАЦ_69">Uputstvo!$D$289:$E$289</definedName>
    <definedName name="ПАЦ_7">Uputstvo!$D$227:$E$227</definedName>
    <definedName name="ПАЦ_70">Uputstvo!$D$290:$E$290</definedName>
    <definedName name="ПАЦ_71">Uputstvo!$D$291:$F$291</definedName>
    <definedName name="ПАЦ_72">Uputstvo!$D$292:$E$292</definedName>
    <definedName name="ПАЦ_73">Uputstvo!$D$293:$E$293</definedName>
    <definedName name="ПАЦ_74">Uputstvo!$D$294</definedName>
    <definedName name="ПАЦ_75">Uputstvo!$D$295:$G$295</definedName>
    <definedName name="ПАЦ_76">Uputstvo!$D$296:$H$296</definedName>
    <definedName name="ПАЦ_77">Uputstvo!$D$297:$E$297</definedName>
    <definedName name="ПАЦ_78">Uputstvo!$D$298:$F$298</definedName>
    <definedName name="ПАЦ_79">Uputstvo!$D$299:$F$299</definedName>
    <definedName name="ПАЦ_8">Uputstvo!$D$228:$E$228</definedName>
    <definedName name="ПАЦ_80">Uputstvo!$D$300:$E$300</definedName>
    <definedName name="ПАЦ_81">Uputstvo!$D$301:$F$301</definedName>
    <definedName name="ПАЦ_82">Uputstvo!$D$302</definedName>
    <definedName name="ПАЦ_83">Uputstvo!$D$303:$E$303</definedName>
    <definedName name="ПАЦ_84">Uputstvo!$D$304:$E$304</definedName>
    <definedName name="ПАЦ_85">Uputstvo!$D$305:$E$305</definedName>
    <definedName name="ПАЦ_86">Uputstvo!$D$306</definedName>
    <definedName name="ПАЦ_87">Uputstvo!$D$307:$E$307</definedName>
    <definedName name="ПАЦ_88">Uputstvo!$D$308</definedName>
    <definedName name="ПАЦ_89">Uputstvo!$D$309</definedName>
    <definedName name="ПАЦ_9">Uputstvo!$D$229:$E$229</definedName>
    <definedName name="ПАЦ_90">Uputstvo!$D$310</definedName>
    <definedName name="ПАЦ_91">Uputstvo!$D$311</definedName>
    <definedName name="ПАЦ_92">Uputstvo!$D$312</definedName>
    <definedName name="ПАЦ_93">Uputstvo!$D$313:$F$313</definedName>
    <definedName name="ПАЦ_94">Uputstvo!$D$314:$F$314</definedName>
    <definedName name="ПАЦ_95">Uputstvo!$D$315</definedName>
    <definedName name="ПАЦ_96">Uputstvo!$D$316:$F$316</definedName>
    <definedName name="ПАЦ_97">Uputstvo!$D$317:$E$317</definedName>
    <definedName name="ПГ_1">Uputstvo!$E$76:$F$76</definedName>
    <definedName name="ПГ_10">Uputstvo!$E$85:$F$85</definedName>
    <definedName name="ПГ_11">Uputstvo!$E$86:$H$86</definedName>
    <definedName name="ПГ_12">Uputstvo!$E$87</definedName>
    <definedName name="ПГ_13">Uputstvo!$E$88:$F$88</definedName>
    <definedName name="ПГ_14">Uputstvo!$E$89:$F$89</definedName>
    <definedName name="ПГ_15">Uputstvo!$E$90</definedName>
    <definedName name="ПГ_16">Uputstvo!$E$91</definedName>
    <definedName name="ПГ_17">Uputstvo!$E$92:$G$92</definedName>
    <definedName name="ПГ_2">Uputstvo!$E$77:$I$77</definedName>
    <definedName name="ПГ_3">Uputstvo!$E$78:$F$78</definedName>
    <definedName name="ПГ_4">Uputstvo!$E$79:$F$79</definedName>
    <definedName name="ПГ_5">Uputstvo!$E$80:$F$80</definedName>
    <definedName name="ПГ_6">Uputstvo!$E$81:$H$81</definedName>
    <definedName name="ПГ_7">Uputstvo!$E$82:$G$82</definedName>
    <definedName name="ПГ_8">Uputstvo!$E$83:$F$83</definedName>
    <definedName name="ПГ_9">Uputstvo!$E$84:$G$84</definedName>
    <definedName name="ПГЦ_1">Uputstvo!$D$93:$E$93</definedName>
    <definedName name="ПГЦ_10">Uputstvo!$D$102:$F$102</definedName>
    <definedName name="ПГЦ_11">Uputstvo!$D$103:$E$103</definedName>
    <definedName name="ПГЦ_12">Uputstvo!$D$104:$E$104</definedName>
    <definedName name="ПГЦ_13">Uputstvo!$D$105:$E$105</definedName>
    <definedName name="ПГЦ_14">Uputstvo!$D$106:$E$106</definedName>
    <definedName name="ПГЦ_15">Uputstvo!$D$107:$F$107</definedName>
    <definedName name="ПГЦ_16">Uputstvo!$D$108:$F$108</definedName>
    <definedName name="ПГЦ_17">Uputstvo!$D$109:$F$109</definedName>
    <definedName name="ПГЦ_18">Uputstvo!$D$110:$F$110</definedName>
    <definedName name="ПГЦ_19">Uputstvo!$D$111:$F$111</definedName>
    <definedName name="ПГЦ_2">Uputstvo!$D$94:$E$94</definedName>
    <definedName name="ПГЦ_20">Uputstvo!$D$112:$F$112</definedName>
    <definedName name="ПГЦ_21">Uputstvo!$D$113:$E$113</definedName>
    <definedName name="ПГЦ_22">Uputstvo!$D$114:$F$114</definedName>
    <definedName name="ПГЦ_23">Uputstvo!$D$115:$E$115</definedName>
    <definedName name="ПГЦ_24">Uputstvo!$D$116:$E$116</definedName>
    <definedName name="ПГЦ_25">Uputstvo!$D$117:$E$117</definedName>
    <definedName name="ПГЦ_26">Uputstvo!$D$118:$E$118</definedName>
    <definedName name="ПГЦ_27">Uputstvo!$D$119:$E$119</definedName>
    <definedName name="ПГЦ_28">Uputstvo!$D$120:$F$120</definedName>
    <definedName name="ПГЦ_29">Uputstvo!$D$121:$E$121</definedName>
    <definedName name="ПГЦ_3">Uputstvo!$D$95:$E$95</definedName>
    <definedName name="ПГЦ_30">Uputstvo!$D$122</definedName>
    <definedName name="ПГЦ_31">Uputstvo!$D$123:$F$123</definedName>
    <definedName name="ПГЦ_32">Uputstvo!$D$124:$F$124</definedName>
    <definedName name="ПГЦ_33">Uputstvo!$D$125:$F$125</definedName>
    <definedName name="ПГЦ_34">Uputstvo!$D$126:$E$126</definedName>
    <definedName name="ПГЦ_35">Uputstvo!$D$127:$G$127</definedName>
    <definedName name="ПГЦ_36">Uputstvo!$D$128:$F$128</definedName>
    <definedName name="ПГЦ_37">Uputstvo!$D$129:$G$129</definedName>
    <definedName name="ПГЦ_38">Uputstvo!$D$130</definedName>
    <definedName name="ПГЦ_39">Uputstvo!$D$131:$F$131</definedName>
    <definedName name="ПГЦ_4">Uputstvo!$D$96:$F$96</definedName>
    <definedName name="ПГЦ_40">Uputstvo!$D$132:$F$132</definedName>
    <definedName name="ПГЦ_41">Uputstvo!$D$133</definedName>
    <definedName name="ПГЦ_5">Uputstvo!$D$97:$F$97</definedName>
    <definedName name="ПГЦ_6">Uputstvo!$D$98:$F$98</definedName>
    <definedName name="ПГЦ_7">Uputstvo!$D$99:$F$99</definedName>
    <definedName name="ПГЦ_8">Uputstvo!$D$100:$E$100</definedName>
    <definedName name="ПГЦ_9">Uputstvo!$D$101:$G$101</definedName>
    <definedName name="Програми">Uputstvo!$C$38:$C$54</definedName>
    <definedName name="Сектор">Uputstvo!$B$57:$B$67</definedName>
    <definedName name="списак_активности">Uputstvo!$B$137:$B$191</definedName>
    <definedName name="шифра_програма">Uputstvo!$C$2:$C$20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7" i="2" l="1"/>
  <c r="H226" i="2"/>
  <c r="H284" i="2"/>
  <c r="H282" i="2"/>
  <c r="H281" i="2"/>
  <c r="H218" i="2"/>
  <c r="H217" i="2"/>
  <c r="H201" i="2"/>
  <c r="H198" i="2"/>
  <c r="K274" i="2"/>
  <c r="H538" i="2"/>
  <c r="H128" i="2"/>
  <c r="I85" i="2"/>
  <c r="H322" i="2" l="1"/>
  <c r="H320" i="2"/>
  <c r="H316" i="2"/>
  <c r="H307" i="2"/>
  <c r="H303" i="2"/>
  <c r="H275" i="2"/>
  <c r="I275" i="2"/>
  <c r="I274" i="2"/>
  <c r="H268" i="2"/>
  <c r="I268" i="2"/>
  <c r="H248" i="2"/>
  <c r="H236" i="2"/>
  <c r="H232" i="2"/>
  <c r="H228" i="2"/>
  <c r="I226" i="2"/>
  <c r="H127" i="31"/>
  <c r="J128" i="2"/>
  <c r="H432" i="2"/>
  <c r="H363" i="31"/>
  <c r="J432" i="2"/>
  <c r="K85" i="2"/>
  <c r="I258" i="2" l="1"/>
  <c r="I294" i="2"/>
  <c r="H298" i="2" l="1"/>
  <c r="H297" i="2"/>
  <c r="I256" i="2"/>
  <c r="I255" i="2"/>
  <c r="I254" i="2"/>
  <c r="H246" i="2"/>
  <c r="J297" i="2" l="1"/>
  <c r="K17" i="2"/>
  <c r="K16" i="2"/>
  <c r="J17" i="2"/>
  <c r="J16" i="2"/>
  <c r="I17" i="2"/>
  <c r="I16" i="2"/>
  <c r="K18" i="2" l="1"/>
  <c r="J538" i="2" l="1"/>
  <c r="H434" i="2"/>
  <c r="J126" i="31" l="1"/>
  <c r="J125" i="31" s="1"/>
  <c r="J122" i="31"/>
  <c r="J121" i="31"/>
  <c r="J119" i="31"/>
  <c r="J117" i="31"/>
  <c r="J116" i="31"/>
  <c r="J114" i="31"/>
  <c r="J111" i="31"/>
  <c r="J104" i="31"/>
  <c r="J99" i="31"/>
  <c r="J92" i="31"/>
  <c r="J91" i="31"/>
  <c r="J88" i="31"/>
  <c r="J83" i="31"/>
  <c r="J80" i="31"/>
  <c r="J79" i="31"/>
  <c r="J76" i="31"/>
  <c r="J70" i="31"/>
  <c r="J63" i="31"/>
  <c r="J61" i="31"/>
  <c r="J57" i="31"/>
  <c r="J56" i="31"/>
  <c r="H319" i="2"/>
  <c r="F538" i="2"/>
  <c r="G526" i="2"/>
  <c r="F526" i="2"/>
  <c r="G517" i="2"/>
  <c r="G506" i="2" s="1"/>
  <c r="F517" i="2"/>
  <c r="G507" i="2"/>
  <c r="F507" i="2"/>
  <c r="G504" i="2"/>
  <c r="F504" i="2"/>
  <c r="G502" i="2"/>
  <c r="F502" i="2"/>
  <c r="G500" i="2"/>
  <c r="F500" i="2"/>
  <c r="G492" i="2"/>
  <c r="F492" i="2"/>
  <c r="G482" i="2"/>
  <c r="F482" i="2"/>
  <c r="G478" i="2"/>
  <c r="G477" i="2" s="1"/>
  <c r="F478" i="2"/>
  <c r="F477" i="2" s="1"/>
  <c r="G474" i="2"/>
  <c r="G469" i="2" s="1"/>
  <c r="F474" i="2"/>
  <c r="G472" i="2"/>
  <c r="F472" i="2"/>
  <c r="G470" i="2"/>
  <c r="F470" i="2"/>
  <c r="G467" i="2"/>
  <c r="G466" i="2" s="1"/>
  <c r="F467" i="2"/>
  <c r="F466" i="2"/>
  <c r="G464" i="2"/>
  <c r="F464" i="2"/>
  <c r="G460" i="2"/>
  <c r="G457" i="2" s="1"/>
  <c r="F460" i="2"/>
  <c r="F457" i="2" s="1"/>
  <c r="G458" i="2"/>
  <c r="F458" i="2"/>
  <c r="G455" i="2"/>
  <c r="F455" i="2"/>
  <c r="G453" i="2"/>
  <c r="F453" i="2"/>
  <c r="G451" i="2"/>
  <c r="F451" i="2"/>
  <c r="F450" i="2"/>
  <c r="F434" i="2" s="1"/>
  <c r="G434" i="2"/>
  <c r="G429" i="2"/>
  <c r="F429" i="2"/>
  <c r="G425" i="2"/>
  <c r="F425" i="2"/>
  <c r="G423" i="2"/>
  <c r="F423" i="2"/>
  <c r="G420" i="2"/>
  <c r="F420" i="2"/>
  <c r="G418" i="2"/>
  <c r="F418" i="2"/>
  <c r="F417" i="2"/>
  <c r="F416" i="2"/>
  <c r="F413" i="2"/>
  <c r="F411" i="2"/>
  <c r="G410" i="2"/>
  <c r="G407" i="2"/>
  <c r="F407" i="2"/>
  <c r="G396" i="2"/>
  <c r="F396" i="2"/>
  <c r="G392" i="2"/>
  <c r="F392" i="2"/>
  <c r="F391" i="2" s="1"/>
  <c r="F389" i="2"/>
  <c r="F388" i="2" s="1"/>
  <c r="G388" i="2"/>
  <c r="G385" i="2"/>
  <c r="F385" i="2"/>
  <c r="G382" i="2"/>
  <c r="F382" i="2"/>
  <c r="G379" i="2"/>
  <c r="F379" i="2"/>
  <c r="G376" i="2"/>
  <c r="F376" i="2"/>
  <c r="G372" i="2"/>
  <c r="F372" i="2"/>
  <c r="G369" i="2"/>
  <c r="F369" i="2"/>
  <c r="G366" i="2"/>
  <c r="F366" i="2"/>
  <c r="G363" i="2"/>
  <c r="F363" i="2"/>
  <c r="G358" i="2"/>
  <c r="F358" i="2"/>
  <c r="G356" i="2"/>
  <c r="F356" i="2"/>
  <c r="G349" i="2"/>
  <c r="G338" i="2" s="1"/>
  <c r="F349" i="2"/>
  <c r="F338" i="2" s="1"/>
  <c r="G339" i="2"/>
  <c r="F339" i="2"/>
  <c r="G336" i="2"/>
  <c r="F336" i="2"/>
  <c r="G332" i="2"/>
  <c r="F332" i="2"/>
  <c r="G330" i="2"/>
  <c r="F330" i="2"/>
  <c r="G328" i="2"/>
  <c r="G323" i="2" s="1"/>
  <c r="F328" i="2"/>
  <c r="F323" i="2" s="1"/>
  <c r="G324" i="2"/>
  <c r="F324" i="2"/>
  <c r="F320" i="2"/>
  <c r="F319" i="2"/>
  <c r="F317" i="2"/>
  <c r="F302" i="2" s="1"/>
  <c r="G302" i="2"/>
  <c r="F301" i="2"/>
  <c r="F299" i="2"/>
  <c r="F298" i="2"/>
  <c r="F286" i="2" s="1"/>
  <c r="G294" i="2"/>
  <c r="G286" i="2" s="1"/>
  <c r="F287" i="2"/>
  <c r="G278" i="2"/>
  <c r="F278" i="2"/>
  <c r="F277" i="2"/>
  <c r="F260" i="2" s="1"/>
  <c r="G274" i="2"/>
  <c r="G268" i="2"/>
  <c r="F264" i="2"/>
  <c r="F262" i="2"/>
  <c r="G256" i="2"/>
  <c r="F256" i="2"/>
  <c r="G255" i="2"/>
  <c r="F255" i="2"/>
  <c r="F248" i="2"/>
  <c r="F246" i="2"/>
  <c r="F240" i="2"/>
  <c r="F239" i="2"/>
  <c r="F235" i="2"/>
  <c r="F234" i="2"/>
  <c r="F229" i="2"/>
  <c r="F228" i="2"/>
  <c r="G226" i="2"/>
  <c r="G225" i="2" s="1"/>
  <c r="F226" i="2"/>
  <c r="G222" i="2"/>
  <c r="F222" i="2"/>
  <c r="G220" i="2"/>
  <c r="F220" i="2"/>
  <c r="G212" i="2"/>
  <c r="F212" i="2"/>
  <c r="G209" i="2"/>
  <c r="F209" i="2"/>
  <c r="G205" i="2"/>
  <c r="F205" i="2"/>
  <c r="G197" i="2"/>
  <c r="F197" i="2"/>
  <c r="G185" i="2"/>
  <c r="F185" i="2"/>
  <c r="G175" i="2"/>
  <c r="F175" i="2"/>
  <c r="F174" i="2"/>
  <c r="G166" i="2"/>
  <c r="F166" i="2"/>
  <c r="F155" i="2" s="1"/>
  <c r="G156" i="2"/>
  <c r="G155" i="2" s="1"/>
  <c r="F156" i="2"/>
  <c r="G152" i="2"/>
  <c r="F152" i="2"/>
  <c r="G150" i="2"/>
  <c r="F150" i="2"/>
  <c r="G148" i="2"/>
  <c r="F148" i="2"/>
  <c r="F147" i="2" s="1"/>
  <c r="G145" i="2"/>
  <c r="F145" i="2"/>
  <c r="F144" i="2" s="1"/>
  <c r="G144" i="2"/>
  <c r="G142" i="2"/>
  <c r="F142" i="2"/>
  <c r="G140" i="2"/>
  <c r="G137" i="2" s="1"/>
  <c r="F140" i="2"/>
  <c r="G138" i="2"/>
  <c r="F138" i="2"/>
  <c r="G135" i="2"/>
  <c r="F135" i="2"/>
  <c r="G133" i="2"/>
  <c r="F133" i="2"/>
  <c r="G131" i="2"/>
  <c r="F131" i="2"/>
  <c r="F128" i="2"/>
  <c r="F127" i="2" s="1"/>
  <c r="F126" i="2" s="1"/>
  <c r="G127" i="2"/>
  <c r="G126" i="2"/>
  <c r="G123" i="2"/>
  <c r="G122" i="2" s="1"/>
  <c r="F123" i="2"/>
  <c r="F122" i="2"/>
  <c r="G120" i="2"/>
  <c r="F120" i="2"/>
  <c r="G118" i="2"/>
  <c r="G117" i="2" s="1"/>
  <c r="F118" i="2"/>
  <c r="F117" i="2" s="1"/>
  <c r="G115" i="2"/>
  <c r="F115" i="2"/>
  <c r="G112" i="2"/>
  <c r="F112" i="2"/>
  <c r="G105" i="2"/>
  <c r="F105" i="2"/>
  <c r="G100" i="2"/>
  <c r="F100" i="2"/>
  <c r="G93" i="2"/>
  <c r="F93" i="2"/>
  <c r="G89" i="2"/>
  <c r="F89" i="2"/>
  <c r="G85" i="2"/>
  <c r="G84" i="2" s="1"/>
  <c r="F84" i="2"/>
  <c r="G81" i="2"/>
  <c r="F81" i="2"/>
  <c r="G77" i="2"/>
  <c r="F77" i="2"/>
  <c r="G71" i="2"/>
  <c r="F71" i="2"/>
  <c r="G64" i="2"/>
  <c r="F64" i="2"/>
  <c r="G62" i="2"/>
  <c r="F62" i="2"/>
  <c r="G58" i="2"/>
  <c r="F58" i="2"/>
  <c r="G54" i="2"/>
  <c r="G53" i="2"/>
  <c r="G52" i="2" s="1"/>
  <c r="F53" i="2"/>
  <c r="F52" i="2" s="1"/>
  <c r="G50" i="2"/>
  <c r="F50" i="2"/>
  <c r="G49" i="2"/>
  <c r="F49" i="2"/>
  <c r="G428" i="2" l="1"/>
  <c r="F57" i="2"/>
  <c r="G147" i="2"/>
  <c r="F469" i="2"/>
  <c r="F506" i="2"/>
  <c r="F80" i="2"/>
  <c r="G260" i="2"/>
  <c r="G57" i="2"/>
  <c r="F137" i="2"/>
  <c r="F428" i="2"/>
  <c r="F427" i="2" s="1"/>
  <c r="G174" i="2"/>
  <c r="G154" i="2" s="1"/>
  <c r="G250" i="2"/>
  <c r="G224" i="2" s="1"/>
  <c r="F92" i="2"/>
  <c r="F375" i="2"/>
  <c r="G92" i="2"/>
  <c r="F362" i="2"/>
  <c r="G80" i="2"/>
  <c r="F250" i="2"/>
  <c r="G362" i="2"/>
  <c r="F225" i="2"/>
  <c r="F224" i="2" s="1"/>
  <c r="F48" i="2"/>
  <c r="G48" i="2"/>
  <c r="F130" i="2"/>
  <c r="F129" i="2" s="1"/>
  <c r="G406" i="2"/>
  <c r="F154" i="2"/>
  <c r="F410" i="2"/>
  <c r="F406" i="2" s="1"/>
  <c r="G130" i="2"/>
  <c r="G129" i="2" s="1"/>
  <c r="G196" i="2"/>
  <c r="G391" i="2"/>
  <c r="F481" i="2"/>
  <c r="F480" i="2" s="1"/>
  <c r="F196" i="2"/>
  <c r="G375" i="2"/>
  <c r="G481" i="2"/>
  <c r="G480" i="2" s="1"/>
  <c r="J55" i="31"/>
  <c r="F56" i="2"/>
  <c r="L128" i="2"/>
  <c r="N128" i="2"/>
  <c r="K256" i="2"/>
  <c r="G427" i="2" l="1"/>
  <c r="F195" i="2"/>
  <c r="G56" i="2"/>
  <c r="G194" i="2" s="1"/>
  <c r="G195" i="2"/>
  <c r="F194" i="2"/>
  <c r="F528" i="2" l="1"/>
  <c r="F533" i="2" s="1"/>
  <c r="F550" i="2" s="1"/>
  <c r="G528" i="2"/>
  <c r="I18" i="2"/>
  <c r="J18" i="2"/>
  <c r="H18" i="2"/>
  <c r="J281" i="2" l="1"/>
  <c r="J248" i="2"/>
  <c r="J547" i="2"/>
  <c r="J546" i="2"/>
  <c r="J545" i="2"/>
  <c r="J544" i="2"/>
  <c r="J543" i="2"/>
  <c r="J542" i="2"/>
  <c r="J541" i="2"/>
  <c r="J540" i="2"/>
  <c r="J539" i="2"/>
  <c r="J450" i="2"/>
  <c r="J449" i="2"/>
  <c r="J448" i="2"/>
  <c r="J447" i="2"/>
  <c r="J446" i="2"/>
  <c r="J445" i="2"/>
  <c r="J444" i="2"/>
  <c r="J443" i="2"/>
  <c r="J442" i="2"/>
  <c r="J440" i="2"/>
  <c r="J417" i="2"/>
  <c r="J416" i="2"/>
  <c r="J415" i="2"/>
  <c r="J414" i="2"/>
  <c r="J413" i="2"/>
  <c r="J412" i="2"/>
  <c r="J411" i="2"/>
  <c r="J389" i="2"/>
  <c r="K316" i="2"/>
  <c r="K310" i="2"/>
  <c r="K309" i="2"/>
  <c r="J322" i="2"/>
  <c r="J321" i="2"/>
  <c r="J318" i="2"/>
  <c r="J317" i="2"/>
  <c r="J316" i="2"/>
  <c r="J315" i="2"/>
  <c r="J314" i="2"/>
  <c r="J313" i="2"/>
  <c r="J312" i="2"/>
  <c r="J311" i="2"/>
  <c r="J310" i="2"/>
  <c r="J309" i="2"/>
  <c r="J308" i="2"/>
  <c r="J307" i="2"/>
  <c r="J306" i="2"/>
  <c r="J305" i="2"/>
  <c r="J304" i="2"/>
  <c r="J303" i="2"/>
  <c r="J301" i="2"/>
  <c r="J299" i="2"/>
  <c r="J298" i="2"/>
  <c r="J296" i="2"/>
  <c r="J295" i="2"/>
  <c r="J294" i="2"/>
  <c r="J293" i="2"/>
  <c r="J292" i="2"/>
  <c r="J291" i="2"/>
  <c r="J290" i="2"/>
  <c r="J287" i="2"/>
  <c r="J285" i="2"/>
  <c r="J284" i="2"/>
  <c r="J283" i="2"/>
  <c r="J282" i="2"/>
  <c r="J277" i="2"/>
  <c r="J275" i="2"/>
  <c r="J274" i="2"/>
  <c r="J273" i="2"/>
  <c r="J272" i="2"/>
  <c r="J271" i="2"/>
  <c r="J270" i="2"/>
  <c r="J269" i="2"/>
  <c r="J268" i="2"/>
  <c r="J267" i="2"/>
  <c r="J266" i="2"/>
  <c r="J265" i="2"/>
  <c r="J264" i="2"/>
  <c r="J263" i="2"/>
  <c r="J262" i="2"/>
  <c r="K255" i="2"/>
  <c r="K254" i="2"/>
  <c r="J258" i="2"/>
  <c r="J257" i="2"/>
  <c r="J255" i="2"/>
  <c r="J253" i="2"/>
  <c r="J252" i="2"/>
  <c r="J251" i="2"/>
  <c r="J249" i="2"/>
  <c r="J247" i="2"/>
  <c r="J245" i="2"/>
  <c r="J244" i="2"/>
  <c r="J243" i="2"/>
  <c r="J242" i="2"/>
  <c r="J241" i="2"/>
  <c r="J240" i="2"/>
  <c r="J239" i="2"/>
  <c r="J238" i="2"/>
  <c r="K226" i="2"/>
  <c r="J236" i="2"/>
  <c r="J235" i="2"/>
  <c r="J234" i="2"/>
  <c r="J233" i="2"/>
  <c r="J232" i="2"/>
  <c r="J231" i="2"/>
  <c r="J230" i="2"/>
  <c r="J229" i="2"/>
  <c r="J228" i="2"/>
  <c r="J227" i="2"/>
  <c r="J226" i="2"/>
  <c r="J223" i="2"/>
  <c r="J221" i="2"/>
  <c r="J218" i="2"/>
  <c r="J217" i="2"/>
  <c r="J216" i="2"/>
  <c r="J215" i="2"/>
  <c r="J211" i="2"/>
  <c r="J210" i="2"/>
  <c r="J207" i="2"/>
  <c r="J206" i="2"/>
  <c r="J204" i="2"/>
  <c r="J203" i="2"/>
  <c r="J202" i="2"/>
  <c r="J201" i="2"/>
  <c r="J200" i="2"/>
  <c r="J199" i="2"/>
  <c r="J198" i="2"/>
  <c r="K132" i="2"/>
  <c r="K90" i="2"/>
  <c r="K293" i="2"/>
  <c r="J320" i="2"/>
  <c r="J319" i="2"/>
  <c r="J246" i="2" l="1"/>
  <c r="K252" i="2" l="1"/>
  <c r="K251" i="2"/>
  <c r="K294" i="2" l="1"/>
  <c r="K275" i="2"/>
  <c r="K268" i="2"/>
  <c r="K253" i="2"/>
  <c r="K51" i="2"/>
  <c r="N473" i="31" l="1"/>
  <c r="Y473" i="31" s="1"/>
  <c r="N472" i="31"/>
  <c r="Y472" i="31" s="1"/>
  <c r="N471" i="31"/>
  <c r="Y471" i="31" s="1"/>
  <c r="N470" i="31"/>
  <c r="Y470" i="31" s="1"/>
  <c r="N469" i="31"/>
  <c r="Y469" i="31" s="1"/>
  <c r="N468" i="31"/>
  <c r="Y468" i="31" s="1"/>
  <c r="N467" i="31"/>
  <c r="Y467" i="31" s="1"/>
  <c r="N466" i="31"/>
  <c r="Y466" i="31" s="1"/>
  <c r="N465" i="31"/>
  <c r="Y465" i="31" s="1"/>
  <c r="N464" i="31"/>
  <c r="Y464" i="31" s="1"/>
  <c r="N463" i="31"/>
  <c r="Y463" i="31" s="1"/>
  <c r="N462" i="31"/>
  <c r="Y462" i="31" s="1"/>
  <c r="N461" i="31"/>
  <c r="Y461" i="31" s="1"/>
  <c r="N460" i="31"/>
  <c r="Y460" i="31" s="1"/>
  <c r="N459" i="31"/>
  <c r="Y459" i="31" s="1"/>
  <c r="N458" i="31"/>
  <c r="O451" i="31"/>
  <c r="N451" i="31"/>
  <c r="M450" i="31"/>
  <c r="L450" i="31"/>
  <c r="K450" i="31"/>
  <c r="J450" i="31"/>
  <c r="I450" i="31"/>
  <c r="H450" i="31"/>
  <c r="G450" i="31"/>
  <c r="F450" i="31"/>
  <c r="E450" i="31"/>
  <c r="D450" i="31"/>
  <c r="O449" i="31"/>
  <c r="N449" i="31"/>
  <c r="O448" i="31"/>
  <c r="N448" i="31"/>
  <c r="O447" i="31"/>
  <c r="N447" i="31"/>
  <c r="O446" i="31"/>
  <c r="N446" i="31"/>
  <c r="O445" i="31"/>
  <c r="N445" i="31"/>
  <c r="O444" i="31"/>
  <c r="N444" i="31"/>
  <c r="O443" i="31"/>
  <c r="N443" i="31"/>
  <c r="O442" i="31"/>
  <c r="N442" i="31"/>
  <c r="M441" i="31"/>
  <c r="L441" i="31"/>
  <c r="K441" i="31"/>
  <c r="J441" i="31"/>
  <c r="I441" i="31"/>
  <c r="H441" i="31"/>
  <c r="G441" i="31"/>
  <c r="F441" i="31"/>
  <c r="E441" i="31"/>
  <c r="D441" i="31"/>
  <c r="O440" i="31"/>
  <c r="N440" i="31"/>
  <c r="O439" i="31"/>
  <c r="N439" i="31"/>
  <c r="O438" i="31"/>
  <c r="N438" i="31"/>
  <c r="O437" i="31"/>
  <c r="N437" i="31"/>
  <c r="O436" i="31"/>
  <c r="N436" i="31"/>
  <c r="O435" i="31"/>
  <c r="N435" i="31"/>
  <c r="O434" i="31"/>
  <c r="N434" i="31"/>
  <c r="O433" i="31"/>
  <c r="N433" i="31"/>
  <c r="O432" i="31"/>
  <c r="N432" i="31"/>
  <c r="M431" i="31"/>
  <c r="L431" i="31"/>
  <c r="K431" i="31"/>
  <c r="J431" i="31"/>
  <c r="I431" i="31"/>
  <c r="H431" i="31"/>
  <c r="G431" i="31"/>
  <c r="F431" i="31"/>
  <c r="E431" i="31"/>
  <c r="D431" i="31"/>
  <c r="O429" i="31"/>
  <c r="N429" i="31"/>
  <c r="Y429" i="31" s="1"/>
  <c r="M428" i="31"/>
  <c r="L428" i="31"/>
  <c r="K428" i="31"/>
  <c r="J428" i="31"/>
  <c r="I428" i="31"/>
  <c r="H428" i="31"/>
  <c r="G428" i="31"/>
  <c r="F428" i="31"/>
  <c r="E428" i="31"/>
  <c r="D428" i="31"/>
  <c r="O427" i="31"/>
  <c r="N427" i="31"/>
  <c r="Y427" i="31" s="1"/>
  <c r="M426" i="31"/>
  <c r="L426" i="31"/>
  <c r="K426" i="31"/>
  <c r="J426" i="31"/>
  <c r="I426" i="31"/>
  <c r="H426" i="31"/>
  <c r="G426" i="31"/>
  <c r="F426" i="31"/>
  <c r="E426" i="31"/>
  <c r="D426" i="31"/>
  <c r="O425" i="31"/>
  <c r="N425" i="31"/>
  <c r="Y425" i="31" s="1"/>
  <c r="M424" i="31"/>
  <c r="L424" i="31"/>
  <c r="K424" i="31"/>
  <c r="J424" i="31"/>
  <c r="I424" i="31"/>
  <c r="H424" i="31"/>
  <c r="G424" i="31"/>
  <c r="F424" i="31"/>
  <c r="E424" i="31"/>
  <c r="D424" i="31"/>
  <c r="O423" i="31"/>
  <c r="N423" i="31"/>
  <c r="Y423" i="31" s="1"/>
  <c r="O422" i="31"/>
  <c r="N422" i="31"/>
  <c r="O421" i="31"/>
  <c r="N421" i="31"/>
  <c r="O420" i="31"/>
  <c r="N420" i="31"/>
  <c r="O419" i="31"/>
  <c r="N419" i="31"/>
  <c r="O418" i="31"/>
  <c r="N418" i="31"/>
  <c r="O417" i="31"/>
  <c r="N417" i="31"/>
  <c r="Y417" i="31" s="1"/>
  <c r="M416" i="31"/>
  <c r="L416" i="31"/>
  <c r="K416" i="31"/>
  <c r="J416" i="31"/>
  <c r="I416" i="31"/>
  <c r="H416" i="31"/>
  <c r="G416" i="31"/>
  <c r="F416" i="31"/>
  <c r="E416" i="31"/>
  <c r="D416" i="31"/>
  <c r="O415" i="31"/>
  <c r="N415" i="31"/>
  <c r="Y415" i="31" s="1"/>
  <c r="O414" i="31"/>
  <c r="N414" i="31"/>
  <c r="O413" i="31"/>
  <c r="N413" i="31"/>
  <c r="O412" i="31"/>
  <c r="N412" i="31"/>
  <c r="O411" i="31"/>
  <c r="N411" i="31"/>
  <c r="O410" i="31"/>
  <c r="N410" i="31"/>
  <c r="O409" i="31"/>
  <c r="N409" i="31"/>
  <c r="Y409" i="31" s="1"/>
  <c r="O408" i="31"/>
  <c r="N408" i="31"/>
  <c r="O407" i="31"/>
  <c r="N407" i="31"/>
  <c r="M406" i="31"/>
  <c r="L406" i="31"/>
  <c r="L405" i="31" s="1"/>
  <c r="K406" i="31"/>
  <c r="J406" i="31"/>
  <c r="J405" i="31" s="1"/>
  <c r="I406" i="31"/>
  <c r="I405" i="31" s="1"/>
  <c r="H406" i="31"/>
  <c r="N406" i="31" s="1"/>
  <c r="G406" i="31"/>
  <c r="F406" i="31"/>
  <c r="E406" i="31"/>
  <c r="D406" i="31"/>
  <c r="O403" i="31"/>
  <c r="N403" i="31"/>
  <c r="M402" i="31"/>
  <c r="M401" i="31" s="1"/>
  <c r="L402" i="31"/>
  <c r="L401" i="31" s="1"/>
  <c r="K402" i="31"/>
  <c r="K401" i="31" s="1"/>
  <c r="J402" i="31"/>
  <c r="J401" i="31" s="1"/>
  <c r="I402" i="31"/>
  <c r="O402" i="31" s="1"/>
  <c r="H402" i="31"/>
  <c r="H401" i="31" s="1"/>
  <c r="G402" i="31"/>
  <c r="G401" i="31" s="1"/>
  <c r="F402" i="31"/>
  <c r="F401" i="31" s="1"/>
  <c r="E402" i="31"/>
  <c r="E401" i="31" s="1"/>
  <c r="D402" i="31"/>
  <c r="O400" i="31"/>
  <c r="N400" i="31"/>
  <c r="O399" i="31"/>
  <c r="N399" i="31"/>
  <c r="M398" i="31"/>
  <c r="L398" i="31"/>
  <c r="K398" i="31"/>
  <c r="J398" i="31"/>
  <c r="I398" i="31"/>
  <c r="H398" i="31"/>
  <c r="G398" i="31"/>
  <c r="F398" i="31"/>
  <c r="E398" i="31"/>
  <c r="D398" i="31"/>
  <c r="O397" i="31"/>
  <c r="N397" i="31"/>
  <c r="M396" i="31"/>
  <c r="L396" i="31"/>
  <c r="K396" i="31"/>
  <c r="J396" i="31"/>
  <c r="I396" i="31"/>
  <c r="H396" i="31"/>
  <c r="G396" i="31"/>
  <c r="F396" i="31"/>
  <c r="E396" i="31"/>
  <c r="D396" i="31"/>
  <c r="O395" i="31"/>
  <c r="N395" i="31"/>
  <c r="M394" i="31"/>
  <c r="M393" i="31" s="1"/>
  <c r="L394" i="31"/>
  <c r="L393" i="31" s="1"/>
  <c r="K394" i="31"/>
  <c r="K393" i="31" s="1"/>
  <c r="J394" i="31"/>
  <c r="J393" i="31" s="1"/>
  <c r="I394" i="31"/>
  <c r="H394" i="31"/>
  <c r="H393" i="31" s="1"/>
  <c r="G394" i="31"/>
  <c r="F394" i="31"/>
  <c r="F393" i="31" s="1"/>
  <c r="E394" i="31"/>
  <c r="E393" i="31" s="1"/>
  <c r="D394" i="31"/>
  <c r="O392" i="31"/>
  <c r="N392" i="31"/>
  <c r="M391" i="31"/>
  <c r="M390" i="31" s="1"/>
  <c r="L391" i="31"/>
  <c r="L390" i="31" s="1"/>
  <c r="K391" i="31"/>
  <c r="K390" i="31" s="1"/>
  <c r="J391" i="31"/>
  <c r="J390" i="31" s="1"/>
  <c r="I391" i="31"/>
  <c r="I390" i="31" s="1"/>
  <c r="H391" i="31"/>
  <c r="G391" i="31"/>
  <c r="G390" i="31" s="1"/>
  <c r="F391" i="31"/>
  <c r="F390" i="31" s="1"/>
  <c r="E391" i="31"/>
  <c r="E390" i="31" s="1"/>
  <c r="D391" i="31"/>
  <c r="O389" i="31"/>
  <c r="N389" i="31"/>
  <c r="M388" i="31"/>
  <c r="L388" i="31"/>
  <c r="K388" i="31"/>
  <c r="J388" i="31"/>
  <c r="I388" i="31"/>
  <c r="H388" i="31"/>
  <c r="G388" i="31"/>
  <c r="F388" i="31"/>
  <c r="E388" i="31"/>
  <c r="D388" i="31"/>
  <c r="O387" i="31"/>
  <c r="N387" i="31"/>
  <c r="O386" i="31"/>
  <c r="N386" i="31"/>
  <c r="O385" i="31"/>
  <c r="N385" i="31"/>
  <c r="M384" i="31"/>
  <c r="L384" i="31"/>
  <c r="K384" i="31"/>
  <c r="J384" i="31"/>
  <c r="I384" i="31"/>
  <c r="H384" i="31"/>
  <c r="G384" i="31"/>
  <c r="F384" i="31"/>
  <c r="E384" i="31"/>
  <c r="D384" i="31"/>
  <c r="O383" i="31"/>
  <c r="N383" i="31"/>
  <c r="M382" i="31"/>
  <c r="L382" i="31"/>
  <c r="K382" i="31"/>
  <c r="J382" i="31"/>
  <c r="I382" i="31"/>
  <c r="H382" i="31"/>
  <c r="G382" i="31"/>
  <c r="F382" i="31"/>
  <c r="E382" i="31"/>
  <c r="D382" i="31"/>
  <c r="O380" i="31"/>
  <c r="N380" i="31"/>
  <c r="M379" i="31"/>
  <c r="L379" i="31"/>
  <c r="K379" i="31"/>
  <c r="J379" i="31"/>
  <c r="I379" i="31"/>
  <c r="H379" i="31"/>
  <c r="G379" i="31"/>
  <c r="F379" i="31"/>
  <c r="E379" i="31"/>
  <c r="D379" i="31"/>
  <c r="O378" i="31"/>
  <c r="N378" i="31"/>
  <c r="M377" i="31"/>
  <c r="L377" i="31"/>
  <c r="K377" i="31"/>
  <c r="J377" i="31"/>
  <c r="I377" i="31"/>
  <c r="H377" i="31"/>
  <c r="G377" i="31"/>
  <c r="F377" i="31"/>
  <c r="E377" i="31"/>
  <c r="D377" i="31"/>
  <c r="O376" i="31"/>
  <c r="N376" i="31"/>
  <c r="M375" i="31"/>
  <c r="L375" i="31"/>
  <c r="K375" i="31"/>
  <c r="J375" i="31"/>
  <c r="I375" i="31"/>
  <c r="H375" i="31"/>
  <c r="G375" i="31"/>
  <c r="F375" i="31"/>
  <c r="E375" i="31"/>
  <c r="D375" i="31"/>
  <c r="O374" i="31"/>
  <c r="N374" i="31"/>
  <c r="O373" i="31"/>
  <c r="N373" i="31"/>
  <c r="O372" i="31"/>
  <c r="N372" i="31"/>
  <c r="O371" i="31"/>
  <c r="N371" i="31"/>
  <c r="O370" i="31"/>
  <c r="N370" i="31"/>
  <c r="O369" i="31"/>
  <c r="N369" i="31"/>
  <c r="O368" i="31"/>
  <c r="N368" i="31"/>
  <c r="O367" i="31"/>
  <c r="N367" i="31"/>
  <c r="O366" i="31"/>
  <c r="N366" i="31"/>
  <c r="M365" i="31"/>
  <c r="L365" i="31"/>
  <c r="K365" i="31"/>
  <c r="J365" i="31"/>
  <c r="I365" i="31"/>
  <c r="H365" i="31"/>
  <c r="G365" i="31"/>
  <c r="F365" i="31"/>
  <c r="E365" i="31"/>
  <c r="D365" i="31"/>
  <c r="O364" i="31"/>
  <c r="N364" i="31"/>
  <c r="O363" i="31"/>
  <c r="N363" i="31"/>
  <c r="O362" i="31"/>
  <c r="N362" i="31"/>
  <c r="O361" i="31"/>
  <c r="N361" i="31"/>
  <c r="M360" i="31"/>
  <c r="L360" i="31"/>
  <c r="K360" i="31"/>
  <c r="J360" i="31"/>
  <c r="I360" i="31"/>
  <c r="H360" i="31"/>
  <c r="G360" i="31"/>
  <c r="F360" i="31"/>
  <c r="E360" i="31"/>
  <c r="D360" i="31"/>
  <c r="O357" i="31"/>
  <c r="N357" i="31"/>
  <c r="M356" i="31"/>
  <c r="L356" i="31"/>
  <c r="K356" i="31"/>
  <c r="J356" i="31"/>
  <c r="I356" i="31"/>
  <c r="H356" i="31"/>
  <c r="G356" i="31"/>
  <c r="F356" i="31"/>
  <c r="E356" i="31"/>
  <c r="D356" i="31"/>
  <c r="O355" i="31"/>
  <c r="N355" i="31"/>
  <c r="M354" i="31"/>
  <c r="L354" i="31"/>
  <c r="K354" i="31"/>
  <c r="J354" i="31"/>
  <c r="I354" i="31"/>
  <c r="H354" i="31"/>
  <c r="G354" i="31"/>
  <c r="F354" i="31"/>
  <c r="E354" i="31"/>
  <c r="D354" i="31"/>
  <c r="O353" i="31"/>
  <c r="N353" i="31"/>
  <c r="O352" i="31"/>
  <c r="N352" i="31"/>
  <c r="Y352" i="31" s="1"/>
  <c r="M351" i="31"/>
  <c r="L351" i="31"/>
  <c r="K351" i="31"/>
  <c r="J351" i="31"/>
  <c r="I351" i="31"/>
  <c r="H351" i="31"/>
  <c r="G351" i="31"/>
  <c r="F351" i="31"/>
  <c r="E351" i="31"/>
  <c r="D351" i="31"/>
  <c r="O350" i="31"/>
  <c r="N350" i="31"/>
  <c r="Y350" i="31" s="1"/>
  <c r="M349" i="31"/>
  <c r="L349" i="31"/>
  <c r="K349" i="31"/>
  <c r="J349" i="31"/>
  <c r="I349" i="31"/>
  <c r="H349" i="31"/>
  <c r="G349" i="31"/>
  <c r="F349" i="31"/>
  <c r="E349" i="31"/>
  <c r="D349" i="31"/>
  <c r="O348" i="31"/>
  <c r="N348" i="31"/>
  <c r="Y348" i="31" s="1"/>
  <c r="O347" i="31"/>
  <c r="N347" i="31"/>
  <c r="O346" i="31"/>
  <c r="N346" i="31"/>
  <c r="M345" i="31"/>
  <c r="L345" i="31"/>
  <c r="K345" i="31"/>
  <c r="J345" i="31"/>
  <c r="I345" i="31"/>
  <c r="H345" i="31"/>
  <c r="G345" i="31"/>
  <c r="F345" i="31"/>
  <c r="E345" i="31"/>
  <c r="D345" i="31"/>
  <c r="O344" i="31"/>
  <c r="N344" i="31"/>
  <c r="O343" i="31"/>
  <c r="N343" i="31"/>
  <c r="M342" i="31"/>
  <c r="L342" i="31"/>
  <c r="K342" i="31"/>
  <c r="J342" i="31"/>
  <c r="I342" i="31"/>
  <c r="H342" i="31"/>
  <c r="G342" i="31"/>
  <c r="F342" i="31"/>
  <c r="E342" i="31"/>
  <c r="D342" i="31"/>
  <c r="O340" i="31"/>
  <c r="N340" i="31"/>
  <c r="O339" i="31"/>
  <c r="N339" i="31"/>
  <c r="O338" i="31"/>
  <c r="N338" i="31"/>
  <c r="Y338" i="31" s="1"/>
  <c r="O337" i="31"/>
  <c r="N337" i="31"/>
  <c r="Y337" i="31" s="1"/>
  <c r="O336" i="31"/>
  <c r="N336" i="31"/>
  <c r="O335" i="31"/>
  <c r="N335" i="31"/>
  <c r="O334" i="31"/>
  <c r="N334" i="31"/>
  <c r="O333" i="31"/>
  <c r="N333" i="31"/>
  <c r="O332" i="31"/>
  <c r="N332" i="31"/>
  <c r="Y332" i="31" s="1"/>
  <c r="M331" i="31"/>
  <c r="L331" i="31"/>
  <c r="K331" i="31"/>
  <c r="J331" i="31"/>
  <c r="I331" i="31"/>
  <c r="H331" i="31"/>
  <c r="G331" i="31"/>
  <c r="F331" i="31"/>
  <c r="E331" i="31"/>
  <c r="D331" i="31"/>
  <c r="O330" i="31"/>
  <c r="N330" i="31"/>
  <c r="Y330" i="31" s="1"/>
  <c r="O329" i="31"/>
  <c r="N329" i="31"/>
  <c r="Y329" i="31" s="1"/>
  <c r="O328" i="31"/>
  <c r="N328" i="31"/>
  <c r="M327" i="31"/>
  <c r="L327" i="31"/>
  <c r="K327" i="31"/>
  <c r="J327" i="31"/>
  <c r="I327" i="31"/>
  <c r="H327" i="31"/>
  <c r="G327" i="31"/>
  <c r="F327" i="31"/>
  <c r="E327" i="31"/>
  <c r="D327" i="31"/>
  <c r="O325" i="31"/>
  <c r="N325" i="31"/>
  <c r="O324" i="31"/>
  <c r="N324" i="31"/>
  <c r="M323" i="31"/>
  <c r="L323" i="31"/>
  <c r="K323" i="31"/>
  <c r="J323" i="31"/>
  <c r="I323" i="31"/>
  <c r="H323" i="31"/>
  <c r="G323" i="31"/>
  <c r="F323" i="31"/>
  <c r="E323" i="31"/>
  <c r="D323" i="31"/>
  <c r="O322" i="31"/>
  <c r="N322" i="31"/>
  <c r="O321" i="31"/>
  <c r="N321" i="31"/>
  <c r="M320" i="31"/>
  <c r="L320" i="31"/>
  <c r="K320" i="31"/>
  <c r="J320" i="31"/>
  <c r="I320" i="31"/>
  <c r="H320" i="31"/>
  <c r="G320" i="31"/>
  <c r="F320" i="31"/>
  <c r="E320" i="31"/>
  <c r="D320" i="31"/>
  <c r="O319" i="31"/>
  <c r="N319" i="31"/>
  <c r="O318" i="31"/>
  <c r="N318" i="31"/>
  <c r="M317" i="31"/>
  <c r="L317" i="31"/>
  <c r="K317" i="31"/>
  <c r="J317" i="31"/>
  <c r="I317" i="31"/>
  <c r="H317" i="31"/>
  <c r="G317" i="31"/>
  <c r="F317" i="31"/>
  <c r="E317" i="31"/>
  <c r="D317" i="31"/>
  <c r="O316" i="31"/>
  <c r="N316" i="31"/>
  <c r="O315" i="31"/>
  <c r="N315" i="31"/>
  <c r="M314" i="31"/>
  <c r="L314" i="31"/>
  <c r="K314" i="31"/>
  <c r="J314" i="31"/>
  <c r="I314" i="31"/>
  <c r="H314" i="31"/>
  <c r="G314" i="31"/>
  <c r="F314" i="31"/>
  <c r="E314" i="31"/>
  <c r="D314" i="31"/>
  <c r="O313" i="31"/>
  <c r="N313" i="31"/>
  <c r="O312" i="31"/>
  <c r="N312" i="31"/>
  <c r="M311" i="31"/>
  <c r="L311" i="31"/>
  <c r="K311" i="31"/>
  <c r="J311" i="31"/>
  <c r="I311" i="31"/>
  <c r="H311" i="31"/>
  <c r="G311" i="31"/>
  <c r="F311" i="31"/>
  <c r="E311" i="31"/>
  <c r="D311" i="31"/>
  <c r="O309" i="31"/>
  <c r="N309" i="31"/>
  <c r="O308" i="31"/>
  <c r="N308" i="31"/>
  <c r="M307" i="31"/>
  <c r="L307" i="31"/>
  <c r="K307" i="31"/>
  <c r="J307" i="31"/>
  <c r="I307" i="31"/>
  <c r="H307" i="31"/>
  <c r="G307" i="31"/>
  <c r="F307" i="31"/>
  <c r="E307" i="31"/>
  <c r="D307" i="31"/>
  <c r="O306" i="31"/>
  <c r="N306" i="31"/>
  <c r="O305" i="31"/>
  <c r="N305" i="31"/>
  <c r="M304" i="31"/>
  <c r="L304" i="31"/>
  <c r="K304" i="31"/>
  <c r="J304" i="31"/>
  <c r="I304" i="31"/>
  <c r="H304" i="31"/>
  <c r="G304" i="31"/>
  <c r="F304" i="31"/>
  <c r="E304" i="31"/>
  <c r="D304" i="31"/>
  <c r="O303" i="31"/>
  <c r="N303" i="31"/>
  <c r="O302" i="31"/>
  <c r="N302" i="31"/>
  <c r="M301" i="31"/>
  <c r="L301" i="31"/>
  <c r="K301" i="31"/>
  <c r="J301" i="31"/>
  <c r="I301" i="31"/>
  <c r="H301" i="31"/>
  <c r="G301" i="31"/>
  <c r="F301" i="31"/>
  <c r="E301" i="31"/>
  <c r="D301" i="31"/>
  <c r="O300" i="31"/>
  <c r="N300" i="31"/>
  <c r="O299" i="31"/>
  <c r="N299" i="31"/>
  <c r="M298" i="31"/>
  <c r="L298" i="31"/>
  <c r="K298" i="31"/>
  <c r="J298" i="31"/>
  <c r="I298" i="31"/>
  <c r="H298" i="31"/>
  <c r="G298" i="31"/>
  <c r="F298" i="31"/>
  <c r="E298" i="31"/>
  <c r="D298" i="31"/>
  <c r="O296" i="31"/>
  <c r="N296" i="31"/>
  <c r="O295" i="31"/>
  <c r="N295" i="31"/>
  <c r="O294" i="31"/>
  <c r="N294" i="31"/>
  <c r="M293" i="31"/>
  <c r="L293" i="31"/>
  <c r="K293" i="31"/>
  <c r="J293" i="31"/>
  <c r="I293" i="31"/>
  <c r="H293" i="31"/>
  <c r="G293" i="31"/>
  <c r="F293" i="31"/>
  <c r="E293" i="31"/>
  <c r="D293" i="31"/>
  <c r="O292" i="31"/>
  <c r="N292" i="31"/>
  <c r="M291" i="31"/>
  <c r="L291" i="31"/>
  <c r="K291" i="31"/>
  <c r="J291" i="31"/>
  <c r="I291" i="31"/>
  <c r="H291" i="31"/>
  <c r="G291" i="31"/>
  <c r="F291" i="31"/>
  <c r="E291" i="31"/>
  <c r="D291" i="31"/>
  <c r="O290" i="31"/>
  <c r="N290" i="31"/>
  <c r="O289" i="31"/>
  <c r="N289" i="31"/>
  <c r="O288" i="31"/>
  <c r="N288" i="31"/>
  <c r="O287" i="31"/>
  <c r="N287" i="31"/>
  <c r="O286" i="31"/>
  <c r="N286" i="31"/>
  <c r="O285" i="31"/>
  <c r="N285" i="31"/>
  <c r="M284" i="31"/>
  <c r="L284" i="31"/>
  <c r="K284" i="31"/>
  <c r="J284" i="31"/>
  <c r="I284" i="31"/>
  <c r="H284" i="31"/>
  <c r="G284" i="31"/>
  <c r="F284" i="31"/>
  <c r="E284" i="31"/>
  <c r="D284" i="31"/>
  <c r="O283" i="31"/>
  <c r="N283" i="31"/>
  <c r="O282" i="31"/>
  <c r="N282" i="31"/>
  <c r="O281" i="31"/>
  <c r="N281" i="31"/>
  <c r="O280" i="31"/>
  <c r="N280" i="31"/>
  <c r="O279" i="31"/>
  <c r="N279" i="31"/>
  <c r="O278" i="31"/>
  <c r="N278" i="31"/>
  <c r="O277" i="31"/>
  <c r="N277" i="31"/>
  <c r="O276" i="31"/>
  <c r="N276" i="31"/>
  <c r="O275" i="31"/>
  <c r="N275" i="31"/>
  <c r="M274" i="31"/>
  <c r="L274" i="31"/>
  <c r="K274" i="31"/>
  <c r="J274" i="31"/>
  <c r="I274" i="31"/>
  <c r="H274" i="31"/>
  <c r="G274" i="31"/>
  <c r="F274" i="31"/>
  <c r="E274" i="31"/>
  <c r="D274" i="31"/>
  <c r="O272" i="31"/>
  <c r="N272" i="31"/>
  <c r="M271" i="31"/>
  <c r="L271" i="31"/>
  <c r="K271" i="31"/>
  <c r="J271" i="31"/>
  <c r="I271" i="31"/>
  <c r="H271" i="31"/>
  <c r="G271" i="31"/>
  <c r="F271" i="31"/>
  <c r="E271" i="31"/>
  <c r="D271" i="31"/>
  <c r="O270" i="31"/>
  <c r="N270" i="31"/>
  <c r="O269" i="31"/>
  <c r="N269" i="31"/>
  <c r="O268" i="31"/>
  <c r="N268" i="31"/>
  <c r="M267" i="31"/>
  <c r="L267" i="31"/>
  <c r="K267" i="31"/>
  <c r="J267" i="31"/>
  <c r="I267" i="31"/>
  <c r="H267" i="31"/>
  <c r="G267" i="31"/>
  <c r="F267" i="31"/>
  <c r="E267" i="31"/>
  <c r="D267" i="31"/>
  <c r="O266" i="31"/>
  <c r="N266" i="31"/>
  <c r="M265" i="31"/>
  <c r="L265" i="31"/>
  <c r="K265" i="31"/>
  <c r="J265" i="31"/>
  <c r="I265" i="31"/>
  <c r="H265" i="31"/>
  <c r="G265" i="31"/>
  <c r="F265" i="31"/>
  <c r="E265" i="31"/>
  <c r="D265" i="31"/>
  <c r="O264" i="31"/>
  <c r="N264" i="31"/>
  <c r="M263" i="31"/>
  <c r="L263" i="31"/>
  <c r="K263" i="31"/>
  <c r="J263" i="31"/>
  <c r="I263" i="31"/>
  <c r="H263" i="31"/>
  <c r="G263" i="31"/>
  <c r="F263" i="31"/>
  <c r="E263" i="31"/>
  <c r="D263" i="31"/>
  <c r="O262" i="31"/>
  <c r="N262" i="31"/>
  <c r="O261" i="31"/>
  <c r="N261" i="31"/>
  <c r="O260" i="31"/>
  <c r="N260" i="31"/>
  <c r="Y260" i="31" s="1"/>
  <c r="M259" i="31"/>
  <c r="L259" i="31"/>
  <c r="K259" i="31"/>
  <c r="J259" i="31"/>
  <c r="I259" i="31"/>
  <c r="H259" i="31"/>
  <c r="G259" i="31"/>
  <c r="F259" i="31"/>
  <c r="E259" i="31"/>
  <c r="D259" i="31"/>
  <c r="O257" i="31"/>
  <c r="N257" i="31"/>
  <c r="Y257" i="31" s="1"/>
  <c r="O256" i="31"/>
  <c r="N256" i="31"/>
  <c r="O255" i="31"/>
  <c r="N255" i="31"/>
  <c r="O254" i="31"/>
  <c r="N254" i="31"/>
  <c r="O253" i="31"/>
  <c r="N253" i="31"/>
  <c r="O252" i="31"/>
  <c r="N252" i="31"/>
  <c r="O251" i="31"/>
  <c r="N251" i="31"/>
  <c r="Y251" i="31" s="1"/>
  <c r="O250" i="31"/>
  <c r="N250" i="31"/>
  <c r="O249" i="31"/>
  <c r="N249" i="31"/>
  <c r="M248" i="31"/>
  <c r="L248" i="31"/>
  <c r="K248" i="31"/>
  <c r="J248" i="31"/>
  <c r="I248" i="31"/>
  <c r="H248" i="31"/>
  <c r="G248" i="31"/>
  <c r="F248" i="31"/>
  <c r="E248" i="31"/>
  <c r="D248" i="31"/>
  <c r="O247" i="31"/>
  <c r="N247" i="31"/>
  <c r="O246" i="31"/>
  <c r="N246" i="31"/>
  <c r="M245" i="31"/>
  <c r="L245" i="31"/>
  <c r="K245" i="31"/>
  <c r="J245" i="31"/>
  <c r="I245" i="31"/>
  <c r="H245" i="31"/>
  <c r="G245" i="31"/>
  <c r="F245" i="31"/>
  <c r="E245" i="31"/>
  <c r="D245" i="31"/>
  <c r="O244" i="31"/>
  <c r="N244" i="31"/>
  <c r="O243" i="31"/>
  <c r="N243" i="31"/>
  <c r="O242" i="31"/>
  <c r="N242" i="31"/>
  <c r="O241" i="31"/>
  <c r="N241" i="31"/>
  <c r="Y241" i="31" s="1"/>
  <c r="O240" i="31"/>
  <c r="N240" i="31"/>
  <c r="O239" i="31"/>
  <c r="N239" i="31"/>
  <c r="O238" i="31"/>
  <c r="N238" i="31"/>
  <c r="M237" i="31"/>
  <c r="L237" i="31"/>
  <c r="K237" i="31"/>
  <c r="J237" i="31"/>
  <c r="I237" i="31"/>
  <c r="H237" i="31"/>
  <c r="G237" i="31"/>
  <c r="F237" i="31"/>
  <c r="E237" i="31"/>
  <c r="D237" i="31"/>
  <c r="O236" i="31"/>
  <c r="N236" i="31"/>
  <c r="O235" i="31"/>
  <c r="N235" i="31"/>
  <c r="O234" i="31"/>
  <c r="N234" i="31"/>
  <c r="O233" i="31"/>
  <c r="N233" i="31"/>
  <c r="Y233" i="31" s="1"/>
  <c r="O232" i="31"/>
  <c r="N232" i="31"/>
  <c r="O231" i="31"/>
  <c r="N231" i="31"/>
  <c r="O230" i="31"/>
  <c r="N230" i="31"/>
  <c r="O229" i="31"/>
  <c r="N229" i="31"/>
  <c r="M228" i="31"/>
  <c r="L228" i="31"/>
  <c r="K228" i="31"/>
  <c r="J228" i="31"/>
  <c r="I228" i="31"/>
  <c r="H228" i="31"/>
  <c r="G228" i="31"/>
  <c r="G213" i="31" s="1"/>
  <c r="F228" i="31"/>
  <c r="E228" i="31"/>
  <c r="D228" i="31"/>
  <c r="O227" i="31"/>
  <c r="N227" i="31"/>
  <c r="O226" i="31"/>
  <c r="N226" i="31"/>
  <c r="O225" i="31"/>
  <c r="N225" i="31"/>
  <c r="Y225" i="31" s="1"/>
  <c r="O224" i="31"/>
  <c r="N224" i="31"/>
  <c r="O223" i="31"/>
  <c r="N223" i="31"/>
  <c r="M222" i="31"/>
  <c r="L222" i="31"/>
  <c r="K222" i="31"/>
  <c r="J222" i="31"/>
  <c r="I222" i="31"/>
  <c r="H222" i="31"/>
  <c r="G222" i="31"/>
  <c r="F222" i="31"/>
  <c r="E222" i="31"/>
  <c r="D222" i="31"/>
  <c r="O221" i="31"/>
  <c r="N221" i="31"/>
  <c r="O220" i="31"/>
  <c r="N220" i="31"/>
  <c r="O219" i="31"/>
  <c r="N219" i="31"/>
  <c r="O218" i="31"/>
  <c r="N218" i="31"/>
  <c r="O217" i="31"/>
  <c r="N217" i="31"/>
  <c r="Y217" i="31" s="1"/>
  <c r="O216" i="31"/>
  <c r="N216" i="31"/>
  <c r="O215" i="31"/>
  <c r="N215" i="31"/>
  <c r="M214" i="31"/>
  <c r="L214" i="31"/>
  <c r="K214" i="31"/>
  <c r="J214" i="31"/>
  <c r="I214" i="31"/>
  <c r="H214" i="31"/>
  <c r="G214" i="31"/>
  <c r="F214" i="31"/>
  <c r="E214" i="31"/>
  <c r="D214" i="31"/>
  <c r="I213" i="31"/>
  <c r="O212" i="31"/>
  <c r="N212" i="31"/>
  <c r="M211" i="31"/>
  <c r="L211" i="31"/>
  <c r="K211" i="31"/>
  <c r="J211" i="31"/>
  <c r="I211" i="31"/>
  <c r="H211" i="31"/>
  <c r="G211" i="31"/>
  <c r="F211" i="31"/>
  <c r="E211" i="31"/>
  <c r="D211" i="31"/>
  <c r="O210" i="31"/>
  <c r="N210" i="31"/>
  <c r="M209" i="31"/>
  <c r="L209" i="31"/>
  <c r="K209" i="31"/>
  <c r="J209" i="31"/>
  <c r="I209" i="31"/>
  <c r="H209" i="31"/>
  <c r="G209" i="31"/>
  <c r="F209" i="31"/>
  <c r="E209" i="31"/>
  <c r="D209" i="31"/>
  <c r="O208" i="31"/>
  <c r="N208" i="31"/>
  <c r="O207" i="31"/>
  <c r="N207" i="31"/>
  <c r="O206" i="31"/>
  <c r="N206" i="31"/>
  <c r="O205" i="31"/>
  <c r="N205" i="31"/>
  <c r="M204" i="31"/>
  <c r="L204" i="31"/>
  <c r="K204" i="31"/>
  <c r="J204" i="31"/>
  <c r="I204" i="31"/>
  <c r="H204" i="31"/>
  <c r="G204" i="31"/>
  <c r="F204" i="31"/>
  <c r="E204" i="31"/>
  <c r="D204" i="31"/>
  <c r="O203" i="31"/>
  <c r="N203" i="31"/>
  <c r="M202" i="31"/>
  <c r="L202" i="31"/>
  <c r="K202" i="31"/>
  <c r="J202" i="31"/>
  <c r="I202" i="31"/>
  <c r="H202" i="31"/>
  <c r="G202" i="31"/>
  <c r="F202" i="31"/>
  <c r="E202" i="31"/>
  <c r="D202" i="31"/>
  <c r="O201" i="31"/>
  <c r="N201" i="31"/>
  <c r="O200" i="31"/>
  <c r="N200" i="31"/>
  <c r="Y200" i="31" s="1"/>
  <c r="O199" i="31"/>
  <c r="N199" i="31"/>
  <c r="Y199" i="31" s="1"/>
  <c r="M198" i="31"/>
  <c r="L198" i="31"/>
  <c r="K198" i="31"/>
  <c r="J198" i="31"/>
  <c r="I198" i="31"/>
  <c r="H198" i="31"/>
  <c r="G198" i="31"/>
  <c r="F198" i="31"/>
  <c r="E198" i="31"/>
  <c r="D198" i="31"/>
  <c r="O197" i="31"/>
  <c r="N197" i="31"/>
  <c r="Y197" i="31" s="1"/>
  <c r="M196" i="31"/>
  <c r="L196" i="31"/>
  <c r="K196" i="31"/>
  <c r="J196" i="31"/>
  <c r="I196" i="31"/>
  <c r="H196" i="31"/>
  <c r="G196" i="31"/>
  <c r="F196" i="31"/>
  <c r="E196" i="31"/>
  <c r="D196" i="31"/>
  <c r="O192" i="31"/>
  <c r="N192" i="31"/>
  <c r="O191" i="31"/>
  <c r="N191" i="31"/>
  <c r="O190" i="31"/>
  <c r="N190" i="31"/>
  <c r="O189" i="31"/>
  <c r="N189" i="31"/>
  <c r="O188" i="31"/>
  <c r="N188" i="31"/>
  <c r="O187" i="31"/>
  <c r="N187" i="31"/>
  <c r="O186" i="31"/>
  <c r="N186" i="31"/>
  <c r="O185" i="31"/>
  <c r="N185" i="31"/>
  <c r="M184" i="31"/>
  <c r="L184" i="31"/>
  <c r="K184" i="31"/>
  <c r="J184" i="31"/>
  <c r="I184" i="31"/>
  <c r="H184" i="31"/>
  <c r="G184" i="31"/>
  <c r="F184" i="31"/>
  <c r="E184" i="31"/>
  <c r="D184" i="31"/>
  <c r="O183" i="31"/>
  <c r="N183" i="31"/>
  <c r="O182" i="31"/>
  <c r="N182" i="31"/>
  <c r="O181" i="31"/>
  <c r="N181" i="31"/>
  <c r="O180" i="31"/>
  <c r="N180" i="31"/>
  <c r="O179" i="31"/>
  <c r="N179" i="31"/>
  <c r="O178" i="31"/>
  <c r="N178" i="31"/>
  <c r="O177" i="31"/>
  <c r="N177" i="31"/>
  <c r="O176" i="31"/>
  <c r="N176" i="31"/>
  <c r="O175" i="31"/>
  <c r="N175" i="31"/>
  <c r="M174" i="31"/>
  <c r="L174" i="31"/>
  <c r="K174" i="31"/>
  <c r="K173" i="31" s="1"/>
  <c r="J174" i="31"/>
  <c r="I174" i="31"/>
  <c r="H174" i="31"/>
  <c r="G174" i="31"/>
  <c r="F174" i="31"/>
  <c r="E174" i="31"/>
  <c r="D174" i="31"/>
  <c r="O172" i="31"/>
  <c r="N172" i="31"/>
  <c r="O171" i="31"/>
  <c r="N171" i="31"/>
  <c r="Y171" i="31" s="1"/>
  <c r="O170" i="31"/>
  <c r="N170" i="31"/>
  <c r="O169" i="31"/>
  <c r="N169" i="31"/>
  <c r="O168" i="31"/>
  <c r="N168" i="31"/>
  <c r="O167" i="31"/>
  <c r="N167" i="31"/>
  <c r="O166" i="31"/>
  <c r="N166" i="31"/>
  <c r="M165" i="31"/>
  <c r="L165" i="31"/>
  <c r="K165" i="31"/>
  <c r="J165" i="31"/>
  <c r="I165" i="31"/>
  <c r="H165" i="31"/>
  <c r="G165" i="31"/>
  <c r="F165" i="31"/>
  <c r="E165" i="31"/>
  <c r="D165" i="31"/>
  <c r="O164" i="31"/>
  <c r="N164" i="31"/>
  <c r="O163" i="31"/>
  <c r="N163" i="31"/>
  <c r="Y163" i="31" s="1"/>
  <c r="O162" i="31"/>
  <c r="N162" i="31"/>
  <c r="O161" i="31"/>
  <c r="N161" i="31"/>
  <c r="O160" i="31"/>
  <c r="N160" i="31"/>
  <c r="O159" i="31"/>
  <c r="N159" i="31"/>
  <c r="O158" i="31"/>
  <c r="N158" i="31"/>
  <c r="O157" i="31"/>
  <c r="N157" i="31"/>
  <c r="Y157" i="31" s="1"/>
  <c r="O156" i="31"/>
  <c r="N156" i="31"/>
  <c r="M155" i="31"/>
  <c r="M154" i="31" s="1"/>
  <c r="L155" i="31"/>
  <c r="K155" i="31"/>
  <c r="J155" i="31"/>
  <c r="I155" i="31"/>
  <c r="H155" i="31"/>
  <c r="G155" i="31"/>
  <c r="F155" i="31"/>
  <c r="E155" i="31"/>
  <c r="D155" i="31"/>
  <c r="O152" i="31"/>
  <c r="N152" i="31"/>
  <c r="Y152" i="31" s="1"/>
  <c r="M151" i="31"/>
  <c r="L151" i="31"/>
  <c r="K151" i="31"/>
  <c r="J151" i="31"/>
  <c r="I151" i="31"/>
  <c r="H151" i="31"/>
  <c r="G151" i="31"/>
  <c r="F151" i="31"/>
  <c r="E151" i="31"/>
  <c r="D151" i="31"/>
  <c r="O150" i="31"/>
  <c r="N150" i="31"/>
  <c r="Y150" i="31" s="1"/>
  <c r="M149" i="31"/>
  <c r="L149" i="31"/>
  <c r="K149" i="31"/>
  <c r="J149" i="31"/>
  <c r="I149" i="31"/>
  <c r="H149" i="31"/>
  <c r="G149" i="31"/>
  <c r="F149" i="31"/>
  <c r="E149" i="31"/>
  <c r="D149" i="31"/>
  <c r="O148" i="31"/>
  <c r="N148" i="31"/>
  <c r="Y148" i="31" s="1"/>
  <c r="M147" i="31"/>
  <c r="L147" i="31"/>
  <c r="K147" i="31"/>
  <c r="K146" i="31" s="1"/>
  <c r="J147" i="31"/>
  <c r="J146" i="31" s="1"/>
  <c r="I147" i="31"/>
  <c r="H147" i="31"/>
  <c r="G147" i="31"/>
  <c r="G146" i="31" s="1"/>
  <c r="F147" i="31"/>
  <c r="E147" i="31"/>
  <c r="D147" i="31"/>
  <c r="F146" i="31"/>
  <c r="E146" i="31"/>
  <c r="O145" i="31"/>
  <c r="N145" i="31"/>
  <c r="Y145" i="31" s="1"/>
  <c r="M144" i="31"/>
  <c r="M143" i="31" s="1"/>
  <c r="L144" i="31"/>
  <c r="L143" i="31" s="1"/>
  <c r="K144" i="31"/>
  <c r="J144" i="31"/>
  <c r="I144" i="31"/>
  <c r="H144" i="31"/>
  <c r="H143" i="31" s="1"/>
  <c r="G144" i="31"/>
  <c r="G143" i="31" s="1"/>
  <c r="F144" i="31"/>
  <c r="F143" i="31" s="1"/>
  <c r="E144" i="31"/>
  <c r="E143" i="31" s="1"/>
  <c r="D144" i="31"/>
  <c r="D143" i="31" s="1"/>
  <c r="K143" i="31"/>
  <c r="J143" i="31"/>
  <c r="O142" i="31"/>
  <c r="N142" i="31"/>
  <c r="M141" i="31"/>
  <c r="L141" i="31"/>
  <c r="K141" i="31"/>
  <c r="J141" i="31"/>
  <c r="I141" i="31"/>
  <c r="H141" i="31"/>
  <c r="G141" i="31"/>
  <c r="F141" i="31"/>
  <c r="E141" i="31"/>
  <c r="D141" i="31"/>
  <c r="O140" i="31"/>
  <c r="N140" i="31"/>
  <c r="M139" i="31"/>
  <c r="L139" i="31"/>
  <c r="K139" i="31"/>
  <c r="J139" i="31"/>
  <c r="I139" i="31"/>
  <c r="H139" i="31"/>
  <c r="G139" i="31"/>
  <c r="F139" i="31"/>
  <c r="E139" i="31"/>
  <c r="D139" i="31"/>
  <c r="O138" i="31"/>
  <c r="N138" i="31"/>
  <c r="M137" i="31"/>
  <c r="M136" i="31" s="1"/>
  <c r="L137" i="31"/>
  <c r="K137" i="31"/>
  <c r="K136" i="31" s="1"/>
  <c r="J137" i="31"/>
  <c r="I137" i="31"/>
  <c r="H137" i="31"/>
  <c r="H136" i="31" s="1"/>
  <c r="G137" i="31"/>
  <c r="F137" i="31"/>
  <c r="E137" i="31"/>
  <c r="D137" i="31"/>
  <c r="O135" i="31"/>
  <c r="N135" i="31"/>
  <c r="M134" i="31"/>
  <c r="L134" i="31"/>
  <c r="K134" i="31"/>
  <c r="J134" i="31"/>
  <c r="I134" i="31"/>
  <c r="H134" i="31"/>
  <c r="N134" i="31" s="1"/>
  <c r="G134" i="31"/>
  <c r="F134" i="31"/>
  <c r="E134" i="31"/>
  <c r="D134" i="31"/>
  <c r="O133" i="31"/>
  <c r="N133" i="31"/>
  <c r="M132" i="31"/>
  <c r="L132" i="31"/>
  <c r="K132" i="31"/>
  <c r="J132" i="31"/>
  <c r="I132" i="31"/>
  <c r="H132" i="31"/>
  <c r="N132" i="31" s="1"/>
  <c r="G132" i="31"/>
  <c r="F132" i="31"/>
  <c r="E132" i="31"/>
  <c r="D132" i="31"/>
  <c r="O131" i="31"/>
  <c r="N131" i="31"/>
  <c r="M130" i="31"/>
  <c r="M129" i="31" s="1"/>
  <c r="L130" i="31"/>
  <c r="L129" i="31" s="1"/>
  <c r="K130" i="31"/>
  <c r="K129" i="31" s="1"/>
  <c r="J130" i="31"/>
  <c r="I130" i="31"/>
  <c r="H130" i="31"/>
  <c r="G130" i="31"/>
  <c r="G129" i="31" s="1"/>
  <c r="F130" i="31"/>
  <c r="F129" i="31" s="1"/>
  <c r="E130" i="31"/>
  <c r="D130" i="31"/>
  <c r="D129" i="31" s="1"/>
  <c r="O127" i="31"/>
  <c r="N127" i="31"/>
  <c r="M126" i="31"/>
  <c r="M125" i="31" s="1"/>
  <c r="L126" i="31"/>
  <c r="L125" i="31" s="1"/>
  <c r="K126" i="31"/>
  <c r="K125" i="31" s="1"/>
  <c r="I126" i="31"/>
  <c r="I125" i="31" s="1"/>
  <c r="H126" i="31"/>
  <c r="H125" i="31" s="1"/>
  <c r="G126" i="31"/>
  <c r="G125" i="31" s="1"/>
  <c r="F126" i="31"/>
  <c r="F125" i="31" s="1"/>
  <c r="E126" i="31"/>
  <c r="E125" i="31" s="1"/>
  <c r="D126" i="31"/>
  <c r="D125" i="31" s="1"/>
  <c r="O124" i="31"/>
  <c r="N124" i="31"/>
  <c r="O123" i="31"/>
  <c r="N123" i="31"/>
  <c r="AA13" i="31" s="1"/>
  <c r="M122" i="31"/>
  <c r="M121" i="31" s="1"/>
  <c r="L122" i="31"/>
  <c r="L121" i="31" s="1"/>
  <c r="K122" i="31"/>
  <c r="K121" i="31" s="1"/>
  <c r="I122" i="31"/>
  <c r="H122" i="31"/>
  <c r="G122" i="31"/>
  <c r="G121" i="31" s="1"/>
  <c r="F122" i="31"/>
  <c r="F121" i="31" s="1"/>
  <c r="E122" i="31"/>
  <c r="E121" i="31" s="1"/>
  <c r="D122" i="31"/>
  <c r="O120" i="31"/>
  <c r="N120" i="31"/>
  <c r="M119" i="31"/>
  <c r="L119" i="31"/>
  <c r="K119" i="31"/>
  <c r="I119" i="31"/>
  <c r="H119" i="31"/>
  <c r="G119" i="31"/>
  <c r="F119" i="31"/>
  <c r="E119" i="31"/>
  <c r="D119" i="31"/>
  <c r="O118" i="31"/>
  <c r="N118" i="31"/>
  <c r="M117" i="31"/>
  <c r="L117" i="31"/>
  <c r="K117" i="31"/>
  <c r="I117" i="31"/>
  <c r="H117" i="31"/>
  <c r="H116" i="31" s="1"/>
  <c r="G117" i="31"/>
  <c r="F117" i="31"/>
  <c r="F116" i="31" s="1"/>
  <c r="E117" i="31"/>
  <c r="D117" i="31"/>
  <c r="O115" i="31"/>
  <c r="N115" i="31"/>
  <c r="M114" i="31"/>
  <c r="L114" i="31"/>
  <c r="K114" i="31"/>
  <c r="I114" i="31"/>
  <c r="H114" i="31"/>
  <c r="G114" i="31"/>
  <c r="F114" i="31"/>
  <c r="E114" i="31"/>
  <c r="D114" i="31"/>
  <c r="O113" i="31"/>
  <c r="N113" i="31"/>
  <c r="O112" i="31"/>
  <c r="N112" i="31"/>
  <c r="M111" i="31"/>
  <c r="L111" i="31"/>
  <c r="K111" i="31"/>
  <c r="I111" i="31"/>
  <c r="H111" i="31"/>
  <c r="G111" i="31"/>
  <c r="F111" i="31"/>
  <c r="E111" i="31"/>
  <c r="D111" i="31"/>
  <c r="O110" i="31"/>
  <c r="N110" i="31"/>
  <c r="O109" i="31"/>
  <c r="N109" i="31"/>
  <c r="O108" i="31"/>
  <c r="N108" i="31"/>
  <c r="O107" i="31"/>
  <c r="N107" i="31"/>
  <c r="O106" i="31"/>
  <c r="N106" i="31"/>
  <c r="O105" i="31"/>
  <c r="N105" i="31"/>
  <c r="M104" i="31"/>
  <c r="L104" i="31"/>
  <c r="K104" i="31"/>
  <c r="I104" i="31"/>
  <c r="H104" i="31"/>
  <c r="G104" i="31"/>
  <c r="F104" i="31"/>
  <c r="E104" i="31"/>
  <c r="D104" i="31"/>
  <c r="O103" i="31"/>
  <c r="N103" i="31"/>
  <c r="O102" i="31"/>
  <c r="N102" i="31"/>
  <c r="O101" i="31"/>
  <c r="N101" i="31"/>
  <c r="O100" i="31"/>
  <c r="N100" i="31"/>
  <c r="M99" i="31"/>
  <c r="L99" i="31"/>
  <c r="K99" i="31"/>
  <c r="I99" i="31"/>
  <c r="H99" i="31"/>
  <c r="G99" i="31"/>
  <c r="F99" i="31"/>
  <c r="E99" i="31"/>
  <c r="D99" i="31"/>
  <c r="O98" i="31"/>
  <c r="N98" i="31"/>
  <c r="O97" i="31"/>
  <c r="N97" i="31"/>
  <c r="O96" i="31"/>
  <c r="N96" i="31"/>
  <c r="O95" i="31"/>
  <c r="N95" i="31"/>
  <c r="O94" i="31"/>
  <c r="N94" i="31"/>
  <c r="O93" i="31"/>
  <c r="N93" i="31"/>
  <c r="M92" i="31"/>
  <c r="L92" i="31"/>
  <c r="K92" i="31"/>
  <c r="I92" i="31"/>
  <c r="H92" i="31"/>
  <c r="G92" i="31"/>
  <c r="F92" i="31"/>
  <c r="E92" i="31"/>
  <c r="D92" i="31"/>
  <c r="O90" i="31"/>
  <c r="N90" i="31"/>
  <c r="O89" i="31"/>
  <c r="N89" i="31"/>
  <c r="M88" i="31"/>
  <c r="L88" i="31"/>
  <c r="K88" i="31"/>
  <c r="I88" i="31"/>
  <c r="H88" i="31"/>
  <c r="G88" i="31"/>
  <c r="F88" i="31"/>
  <c r="E88" i="31"/>
  <c r="D88" i="31"/>
  <c r="O87" i="31"/>
  <c r="N87" i="31"/>
  <c r="Y87" i="31" s="1"/>
  <c r="O86" i="31"/>
  <c r="N86" i="31"/>
  <c r="O85" i="31"/>
  <c r="N85" i="31"/>
  <c r="O84" i="31"/>
  <c r="N84" i="31"/>
  <c r="M83" i="31"/>
  <c r="L83" i="31"/>
  <c r="K83" i="31"/>
  <c r="I83" i="31"/>
  <c r="H83" i="31"/>
  <c r="G83" i="31"/>
  <c r="F83" i="31"/>
  <c r="E83" i="31"/>
  <c r="D83" i="31"/>
  <c r="O82" i="31"/>
  <c r="N82" i="31"/>
  <c r="O81" i="31"/>
  <c r="N81" i="31"/>
  <c r="M80" i="31"/>
  <c r="L80" i="31"/>
  <c r="K80" i="31"/>
  <c r="I80" i="31"/>
  <c r="H80" i="31"/>
  <c r="G80" i="31"/>
  <c r="F80" i="31"/>
  <c r="E80" i="31"/>
  <c r="D80" i="31"/>
  <c r="O78" i="31"/>
  <c r="N78" i="31"/>
  <c r="O77" i="31"/>
  <c r="N77" i="31"/>
  <c r="M76" i="31"/>
  <c r="L76" i="31"/>
  <c r="K76" i="31"/>
  <c r="I76" i="31"/>
  <c r="H76" i="31"/>
  <c r="G76" i="31"/>
  <c r="F76" i="31"/>
  <c r="E76" i="31"/>
  <c r="D76" i="31"/>
  <c r="O75" i="31"/>
  <c r="N75" i="31"/>
  <c r="O74" i="31"/>
  <c r="N74" i="31"/>
  <c r="Y74" i="31" s="1"/>
  <c r="O73" i="31"/>
  <c r="N73" i="31"/>
  <c r="O72" i="31"/>
  <c r="N72" i="31"/>
  <c r="O71" i="31"/>
  <c r="N71" i="31"/>
  <c r="M70" i="31"/>
  <c r="L70" i="31"/>
  <c r="K70" i="31"/>
  <c r="I70" i="31"/>
  <c r="H70" i="31"/>
  <c r="G70" i="31"/>
  <c r="F70" i="31"/>
  <c r="E70" i="31"/>
  <c r="D70" i="31"/>
  <c r="O69" i="31"/>
  <c r="N69" i="31"/>
  <c r="O68" i="31"/>
  <c r="N68" i="31"/>
  <c r="O67" i="31"/>
  <c r="N67" i="31"/>
  <c r="O66" i="31"/>
  <c r="N66" i="31"/>
  <c r="Y66" i="31" s="1"/>
  <c r="O65" i="31"/>
  <c r="N65" i="31"/>
  <c r="O64" i="31"/>
  <c r="N64" i="31"/>
  <c r="M63" i="31"/>
  <c r="L63" i="31"/>
  <c r="K63" i="31"/>
  <c r="I63" i="31"/>
  <c r="H63" i="31"/>
  <c r="G63" i="31"/>
  <c r="F63" i="31"/>
  <c r="E63" i="31"/>
  <c r="D63" i="31"/>
  <c r="O62" i="31"/>
  <c r="N62" i="31"/>
  <c r="M61" i="31"/>
  <c r="L61" i="31"/>
  <c r="K61" i="31"/>
  <c r="I61" i="31"/>
  <c r="H61" i="31"/>
  <c r="G61" i="31"/>
  <c r="F61" i="31"/>
  <c r="E61" i="31"/>
  <c r="D61" i="31"/>
  <c r="O60" i="31"/>
  <c r="N60" i="31"/>
  <c r="O59" i="31"/>
  <c r="N59" i="31"/>
  <c r="O58" i="31"/>
  <c r="N58" i="31"/>
  <c r="M57" i="31"/>
  <c r="L57" i="31"/>
  <c r="K57" i="31"/>
  <c r="I57" i="31"/>
  <c r="H57" i="31"/>
  <c r="G57" i="31"/>
  <c r="F57" i="31"/>
  <c r="E57" i="31"/>
  <c r="D57" i="31"/>
  <c r="A55" i="3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O54" i="31"/>
  <c r="O53" i="31" s="1"/>
  <c r="O52" i="31" s="1"/>
  <c r="N54" i="31"/>
  <c r="N53" i="31" s="1"/>
  <c r="N52" i="31" s="1"/>
  <c r="M53" i="31"/>
  <c r="M52" i="31" s="1"/>
  <c r="L53" i="31"/>
  <c r="L52" i="31" s="1"/>
  <c r="K53" i="31"/>
  <c r="K52" i="31" s="1"/>
  <c r="J53" i="31"/>
  <c r="J52" i="31" s="1"/>
  <c r="I53" i="31"/>
  <c r="I52" i="31" s="1"/>
  <c r="H53" i="31"/>
  <c r="H52" i="31" s="1"/>
  <c r="G53" i="31"/>
  <c r="G52" i="31" s="1"/>
  <c r="F53" i="31"/>
  <c r="F52" i="31" s="1"/>
  <c r="E53" i="31"/>
  <c r="E52" i="31" s="1"/>
  <c r="D53" i="31"/>
  <c r="O51" i="31"/>
  <c r="O50" i="31" s="1"/>
  <c r="O49" i="31" s="1"/>
  <c r="N51" i="31"/>
  <c r="M50" i="31"/>
  <c r="M49" i="31" s="1"/>
  <c r="L50" i="31"/>
  <c r="L49" i="31" s="1"/>
  <c r="K50" i="31"/>
  <c r="K49" i="31" s="1"/>
  <c r="J50" i="31"/>
  <c r="J49" i="31" s="1"/>
  <c r="I50" i="31"/>
  <c r="I49" i="31" s="1"/>
  <c r="H50" i="31"/>
  <c r="H49" i="31" s="1"/>
  <c r="G50" i="31"/>
  <c r="G49" i="31" s="1"/>
  <c r="F50" i="31"/>
  <c r="F49" i="31" s="1"/>
  <c r="E50" i="31"/>
  <c r="E49" i="31" s="1"/>
  <c r="D50" i="31"/>
  <c r="D49" i="31" s="1"/>
  <c r="AA14" i="31"/>
  <c r="AF11" i="31"/>
  <c r="AE11" i="31"/>
  <c r="AD11" i="31"/>
  <c r="AC11" i="31"/>
  <c r="AB11" i="31"/>
  <c r="D5" i="31"/>
  <c r="C474" i="31" s="1"/>
  <c r="D4" i="31"/>
  <c r="AM2" i="31"/>
  <c r="E129" i="31" l="1"/>
  <c r="Y218" i="31"/>
  <c r="Y226" i="31"/>
  <c r="Y234" i="31"/>
  <c r="Y242" i="31"/>
  <c r="Y252" i="31"/>
  <c r="Y278" i="31"/>
  <c r="Y286" i="31"/>
  <c r="Y296" i="31"/>
  <c r="Y158" i="31"/>
  <c r="Y164" i="31"/>
  <c r="Y166" i="31"/>
  <c r="Y172" i="31"/>
  <c r="Y175" i="31"/>
  <c r="Y181" i="31"/>
  <c r="Y189" i="31"/>
  <c r="F48" i="31"/>
  <c r="Y59" i="31"/>
  <c r="Y69" i="31"/>
  <c r="Y71" i="31"/>
  <c r="J273" i="31"/>
  <c r="Y279" i="31"/>
  <c r="Y287" i="31"/>
  <c r="N291" i="31"/>
  <c r="N293" i="31"/>
  <c r="Y300" i="31"/>
  <c r="Y302" i="31"/>
  <c r="J326" i="31"/>
  <c r="Y363" i="31"/>
  <c r="Y371" i="31"/>
  <c r="N375" i="31"/>
  <c r="N377" i="31"/>
  <c r="N379" i="31"/>
  <c r="H381" i="31"/>
  <c r="E116" i="31"/>
  <c r="G116" i="31"/>
  <c r="F136" i="31"/>
  <c r="H48" i="31"/>
  <c r="Y96" i="31"/>
  <c r="Y106" i="31"/>
  <c r="Y280" i="31"/>
  <c r="Y288" i="31"/>
  <c r="Y364" i="31"/>
  <c r="Y372" i="31"/>
  <c r="I116" i="31"/>
  <c r="Y177" i="31"/>
  <c r="Y183" i="31"/>
  <c r="Y185" i="31"/>
  <c r="Y191" i="31"/>
  <c r="F359" i="31"/>
  <c r="O80" i="31"/>
  <c r="M79" i="31"/>
  <c r="O111" i="31"/>
  <c r="F195" i="31"/>
  <c r="K213" i="31"/>
  <c r="G258" i="31"/>
  <c r="K326" i="31"/>
  <c r="O382" i="31"/>
  <c r="O384" i="31"/>
  <c r="O48" i="31"/>
  <c r="I154" i="31"/>
  <c r="J154" i="31"/>
  <c r="L195" i="31"/>
  <c r="E213" i="31"/>
  <c r="I258" i="31"/>
  <c r="E258" i="31"/>
  <c r="M273" i="31"/>
  <c r="O314" i="31"/>
  <c r="L116" i="31"/>
  <c r="G136" i="31"/>
  <c r="G128" i="31" s="1"/>
  <c r="D116" i="31"/>
  <c r="J136" i="31"/>
  <c r="J128" i="31" s="1"/>
  <c r="Y90" i="31"/>
  <c r="Y101" i="31"/>
  <c r="Y109" i="31"/>
  <c r="N122" i="31"/>
  <c r="K154" i="31"/>
  <c r="K153" i="31" s="1"/>
  <c r="Y306" i="31"/>
  <c r="Y308" i="31"/>
  <c r="Y325" i="31"/>
  <c r="F128" i="31"/>
  <c r="L213" i="31"/>
  <c r="E173" i="31"/>
  <c r="Y127" i="31"/>
  <c r="G173" i="31"/>
  <c r="Y216" i="31"/>
  <c r="Y224" i="31"/>
  <c r="Y232" i="31"/>
  <c r="Y240" i="31"/>
  <c r="Y250" i="31"/>
  <c r="Y256" i="31"/>
  <c r="Y312" i="31"/>
  <c r="G341" i="31"/>
  <c r="E341" i="31"/>
  <c r="M341" i="31"/>
  <c r="K359" i="31"/>
  <c r="E359" i="31"/>
  <c r="J430" i="31"/>
  <c r="D430" i="31"/>
  <c r="AG11" i="31"/>
  <c r="E136" i="31"/>
  <c r="J195" i="31"/>
  <c r="H173" i="31"/>
  <c r="K430" i="31"/>
  <c r="G430" i="31"/>
  <c r="E79" i="31"/>
  <c r="K128" i="31"/>
  <c r="E154" i="31"/>
  <c r="E153" i="31" s="1"/>
  <c r="M173" i="31"/>
  <c r="M153" i="31" s="1"/>
  <c r="O184" i="31"/>
  <c r="E195" i="31"/>
  <c r="J213" i="31"/>
  <c r="N245" i="31"/>
  <c r="J297" i="31"/>
  <c r="N304" i="31"/>
  <c r="M359" i="31"/>
  <c r="L430" i="31"/>
  <c r="L404" i="31" s="1"/>
  <c r="Y437" i="31"/>
  <c r="N441" i="31"/>
  <c r="Y441" i="31" s="1"/>
  <c r="Y445" i="31"/>
  <c r="I195" i="31"/>
  <c r="F258" i="31"/>
  <c r="J129" i="31"/>
  <c r="H91" i="31"/>
  <c r="F154" i="31"/>
  <c r="M297" i="31"/>
  <c r="K310" i="31"/>
  <c r="J341" i="31"/>
  <c r="N345" i="31"/>
  <c r="Y353" i="31"/>
  <c r="Y355" i="31"/>
  <c r="Y357" i="31"/>
  <c r="L381" i="31"/>
  <c r="M430" i="31"/>
  <c r="O441" i="31"/>
  <c r="L146" i="31"/>
  <c r="D213" i="31"/>
  <c r="J258" i="31"/>
  <c r="J359" i="31"/>
  <c r="K79" i="31"/>
  <c r="I91" i="31"/>
  <c r="H273" i="31"/>
  <c r="G326" i="31"/>
  <c r="E381" i="31"/>
  <c r="F405" i="31"/>
  <c r="G381" i="31"/>
  <c r="M146" i="31"/>
  <c r="M128" i="31" s="1"/>
  <c r="K258" i="31"/>
  <c r="G79" i="31"/>
  <c r="H56" i="31"/>
  <c r="Y65" i="31"/>
  <c r="Y73" i="31"/>
  <c r="Y107" i="31"/>
  <c r="N111" i="31"/>
  <c r="Y111" i="31" s="1"/>
  <c r="Y118" i="31"/>
  <c r="Y120" i="31"/>
  <c r="Y159" i="31"/>
  <c r="D154" i="31"/>
  <c r="Y167" i="31"/>
  <c r="Y176" i="31"/>
  <c r="Y182" i="31"/>
  <c r="Y190" i="31"/>
  <c r="N196" i="31"/>
  <c r="N198" i="31"/>
  <c r="O274" i="31"/>
  <c r="H326" i="31"/>
  <c r="N326" i="31" s="1"/>
  <c r="D359" i="31"/>
  <c r="Y362" i="31"/>
  <c r="N401" i="31"/>
  <c r="H359" i="31"/>
  <c r="Y58" i="31"/>
  <c r="Y68" i="31"/>
  <c r="Y78" i="31"/>
  <c r="M91" i="31"/>
  <c r="O104" i="31"/>
  <c r="O114" i="31"/>
  <c r="L154" i="31"/>
  <c r="N165" i="31"/>
  <c r="Y165" i="31" s="1"/>
  <c r="G195" i="31"/>
  <c r="O209" i="31"/>
  <c r="O211" i="31"/>
  <c r="M258" i="31"/>
  <c r="O263" i="31"/>
  <c r="O265" i="31"/>
  <c r="O267" i="31"/>
  <c r="I273" i="31"/>
  <c r="F297" i="31"/>
  <c r="Y303" i="31"/>
  <c r="Y305" i="31"/>
  <c r="Y322" i="31"/>
  <c r="Y324" i="31"/>
  <c r="I326" i="31"/>
  <c r="E326" i="31"/>
  <c r="L359" i="31"/>
  <c r="O394" i="31"/>
  <c r="O396" i="31"/>
  <c r="O398" i="31"/>
  <c r="K405" i="31"/>
  <c r="G405" i="31"/>
  <c r="G404" i="31" s="1"/>
  <c r="Y433" i="31"/>
  <c r="Y439" i="31"/>
  <c r="Y447" i="31"/>
  <c r="K341" i="31"/>
  <c r="L173" i="31"/>
  <c r="G310" i="31"/>
  <c r="K56" i="31"/>
  <c r="K273" i="31"/>
  <c r="F326" i="31"/>
  <c r="G359" i="31"/>
  <c r="N116" i="31"/>
  <c r="F91" i="31"/>
  <c r="J381" i="31"/>
  <c r="N381" i="31" s="1"/>
  <c r="G393" i="31"/>
  <c r="L91" i="31"/>
  <c r="N91" i="31" s="1"/>
  <c r="J48" i="31"/>
  <c r="L56" i="31"/>
  <c r="D273" i="31"/>
  <c r="L273" i="31"/>
  <c r="L310" i="31"/>
  <c r="J310" i="31"/>
  <c r="N317" i="31"/>
  <c r="I341" i="31"/>
  <c r="M405" i="31"/>
  <c r="M404" i="31" s="1"/>
  <c r="O416" i="31"/>
  <c r="O424" i="31"/>
  <c r="O426" i="31"/>
  <c r="O428" i="31"/>
  <c r="E91" i="31"/>
  <c r="K116" i="31"/>
  <c r="Y5" i="31"/>
  <c r="L79" i="31"/>
  <c r="E56" i="31"/>
  <c r="M56" i="31"/>
  <c r="Y82" i="31"/>
  <c r="D91" i="31"/>
  <c r="Y94" i="31"/>
  <c r="Y110" i="31"/>
  <c r="Y112" i="31"/>
  <c r="N147" i="31"/>
  <c r="N149" i="31"/>
  <c r="N151" i="31"/>
  <c r="Y261" i="31"/>
  <c r="L326" i="31"/>
  <c r="N354" i="31"/>
  <c r="N356" i="31"/>
  <c r="K381" i="31"/>
  <c r="Y407" i="31"/>
  <c r="Y413" i="31"/>
  <c r="Y421" i="31"/>
  <c r="Y458" i="31"/>
  <c r="K91" i="31"/>
  <c r="J404" i="31"/>
  <c r="O137" i="31"/>
  <c r="O139" i="31"/>
  <c r="O141" i="31"/>
  <c r="K195" i="31"/>
  <c r="M195" i="31"/>
  <c r="M213" i="31"/>
  <c r="F273" i="31"/>
  <c r="M326" i="31"/>
  <c r="O331" i="31"/>
  <c r="Y370" i="31"/>
  <c r="L136" i="31"/>
  <c r="L128" i="31" s="1"/>
  <c r="E48" i="31"/>
  <c r="G91" i="31"/>
  <c r="M116" i="31"/>
  <c r="E405" i="31"/>
  <c r="G48" i="31"/>
  <c r="G154" i="31"/>
  <c r="G153" i="31" s="1"/>
  <c r="F213" i="31"/>
  <c r="F56" i="31"/>
  <c r="G56" i="31"/>
  <c r="O76" i="31"/>
  <c r="F79" i="31"/>
  <c r="D79" i="31"/>
  <c r="Y85" i="31"/>
  <c r="Y113" i="31"/>
  <c r="Y115" i="31"/>
  <c r="Y124" i="31"/>
  <c r="Y131" i="31"/>
  <c r="Y133" i="31"/>
  <c r="Y135" i="31"/>
  <c r="J173" i="31"/>
  <c r="J153" i="31" s="1"/>
  <c r="F173" i="31"/>
  <c r="Y208" i="31"/>
  <c r="Y210" i="31"/>
  <c r="Y212" i="31"/>
  <c r="Y262" i="31"/>
  <c r="Y264" i="31"/>
  <c r="Y266" i="31"/>
  <c r="Y268" i="31"/>
  <c r="G273" i="31"/>
  <c r="E273" i="31"/>
  <c r="G297" i="31"/>
  <c r="E297" i="31"/>
  <c r="Y328" i="31"/>
  <c r="Y336" i="31"/>
  <c r="F341" i="31"/>
  <c r="L341" i="31"/>
  <c r="M381" i="31"/>
  <c r="Y414" i="31"/>
  <c r="E430" i="31"/>
  <c r="M55" i="31"/>
  <c r="O61" i="31"/>
  <c r="O63" i="31"/>
  <c r="O99" i="31"/>
  <c r="N117" i="31"/>
  <c r="Y117" i="31" s="1"/>
  <c r="N119" i="31"/>
  <c r="N130" i="31"/>
  <c r="H129" i="31"/>
  <c r="N88" i="31"/>
  <c r="N92" i="31"/>
  <c r="D136" i="31"/>
  <c r="O144" i="31"/>
  <c r="I143" i="31"/>
  <c r="O143" i="31" s="1"/>
  <c r="D258" i="31"/>
  <c r="N271" i="31"/>
  <c r="H258" i="31"/>
  <c r="O311" i="31"/>
  <c r="I310" i="31"/>
  <c r="O88" i="31"/>
  <c r="O92" i="31"/>
  <c r="O126" i="31"/>
  <c r="D310" i="31"/>
  <c r="I48" i="31"/>
  <c r="Y54" i="31"/>
  <c r="D56" i="31"/>
  <c r="Y60" i="31"/>
  <c r="Y62" i="31"/>
  <c r="Y64" i="31"/>
  <c r="Y72" i="31"/>
  <c r="N76" i="31"/>
  <c r="N80" i="31"/>
  <c r="Y80" i="31" s="1"/>
  <c r="Y98" i="31"/>
  <c r="N104" i="31"/>
  <c r="Y108" i="31"/>
  <c r="N114" i="31"/>
  <c r="O213" i="31"/>
  <c r="K297" i="31"/>
  <c r="O125" i="31"/>
  <c r="D173" i="31"/>
  <c r="L297" i="31"/>
  <c r="H341" i="31"/>
  <c r="Y53" i="31"/>
  <c r="K48" i="31"/>
  <c r="N57" i="31"/>
  <c r="Y57" i="31" s="1"/>
  <c r="H79" i="31"/>
  <c r="N79" i="31" s="1"/>
  <c r="N83" i="31"/>
  <c r="Y83" i="31" s="1"/>
  <c r="O122" i="31"/>
  <c r="I121" i="31"/>
  <c r="O121" i="31" s="1"/>
  <c r="D297" i="31"/>
  <c r="O365" i="31"/>
  <c r="I359" i="31"/>
  <c r="N393" i="31"/>
  <c r="O57" i="31"/>
  <c r="I79" i="31"/>
  <c r="O83" i="31"/>
  <c r="O147" i="31"/>
  <c r="O149" i="31"/>
  <c r="Y149" i="31" s="1"/>
  <c r="O151" i="31"/>
  <c r="F430" i="31"/>
  <c r="N70" i="31"/>
  <c r="E128" i="31"/>
  <c r="N237" i="31"/>
  <c r="H213" i="31"/>
  <c r="N213" i="31" s="1"/>
  <c r="L258" i="31"/>
  <c r="O307" i="31"/>
  <c r="I297" i="31"/>
  <c r="E310" i="31"/>
  <c r="M310" i="31"/>
  <c r="D326" i="31"/>
  <c r="I56" i="31"/>
  <c r="O70" i="31"/>
  <c r="H121" i="31"/>
  <c r="N121" i="31" s="1"/>
  <c r="F310" i="31"/>
  <c r="F381" i="31"/>
  <c r="F358" i="31" s="1"/>
  <c r="N391" i="31"/>
  <c r="H390" i="31"/>
  <c r="N390" i="31" s="1"/>
  <c r="M48" i="31"/>
  <c r="L48" i="31"/>
  <c r="Y51" i="31"/>
  <c r="N61" i="31"/>
  <c r="N63" i="31"/>
  <c r="Y67" i="31"/>
  <c r="Y75" i="31"/>
  <c r="N99" i="31"/>
  <c r="Y103" i="31"/>
  <c r="I146" i="31"/>
  <c r="O174" i="31"/>
  <c r="I173" i="31"/>
  <c r="O431" i="31"/>
  <c r="I430" i="31"/>
  <c r="Y161" i="31"/>
  <c r="Y169" i="31"/>
  <c r="Y179" i="31"/>
  <c r="Y187" i="31"/>
  <c r="Y206" i="31"/>
  <c r="Y220" i="31"/>
  <c r="Y230" i="31"/>
  <c r="Y236" i="31"/>
  <c r="Y238" i="31"/>
  <c r="Y244" i="31"/>
  <c r="Y246" i="31"/>
  <c r="Y254" i="31"/>
  <c r="Y270" i="31"/>
  <c r="Y272" i="31"/>
  <c r="Y276" i="31"/>
  <c r="Y282" i="31"/>
  <c r="Y290" i="31"/>
  <c r="Y292" i="31"/>
  <c r="Y294" i="31"/>
  <c r="Y316" i="31"/>
  <c r="Y318" i="31"/>
  <c r="Y334" i="31"/>
  <c r="Y340" i="31"/>
  <c r="Y344" i="31"/>
  <c r="Y346" i="31"/>
  <c r="Y374" i="31"/>
  <c r="Y376" i="31"/>
  <c r="Y378" i="31"/>
  <c r="Y380" i="31"/>
  <c r="Y386" i="31"/>
  <c r="Y392" i="31"/>
  <c r="Y400" i="31"/>
  <c r="Y410" i="31"/>
  <c r="Y418" i="31"/>
  <c r="Y434" i="31"/>
  <c r="Y440" i="31"/>
  <c r="Y442" i="31"/>
  <c r="Y448" i="31"/>
  <c r="O165" i="31"/>
  <c r="O196" i="31"/>
  <c r="O198" i="31"/>
  <c r="O304" i="31"/>
  <c r="Y304" i="31" s="1"/>
  <c r="O354" i="31"/>
  <c r="Y354" i="31" s="1"/>
  <c r="O356" i="31"/>
  <c r="O406" i="31"/>
  <c r="Y406" i="31" s="1"/>
  <c r="O117" i="31"/>
  <c r="O119" i="31"/>
  <c r="N144" i="31"/>
  <c r="H146" i="31"/>
  <c r="N146" i="31" s="1"/>
  <c r="Y156" i="31"/>
  <c r="Y162" i="31"/>
  <c r="Y170" i="31"/>
  <c r="Y180" i="31"/>
  <c r="N184" i="31"/>
  <c r="Y184" i="31" s="1"/>
  <c r="Y188" i="31"/>
  <c r="H195" i="31"/>
  <c r="Y207" i="31"/>
  <c r="Y215" i="31"/>
  <c r="Y221" i="31"/>
  <c r="Y223" i="31"/>
  <c r="Y231" i="31"/>
  <c r="Y239" i="31"/>
  <c r="Y247" i="31"/>
  <c r="Y249" i="31"/>
  <c r="Y255" i="31"/>
  <c r="N263" i="31"/>
  <c r="Y263" i="31" s="1"/>
  <c r="N265" i="31"/>
  <c r="N267" i="31"/>
  <c r="Y277" i="31"/>
  <c r="Y283" i="31"/>
  <c r="Y285" i="31"/>
  <c r="Y295" i="31"/>
  <c r="Y299" i="31"/>
  <c r="N307" i="31"/>
  <c r="N311" i="31"/>
  <c r="Y319" i="31"/>
  <c r="Y321" i="31"/>
  <c r="N331" i="31"/>
  <c r="Y331" i="31" s="1"/>
  <c r="Y335" i="31"/>
  <c r="D341" i="31"/>
  <c r="Y347" i="31"/>
  <c r="Y361" i="31"/>
  <c r="N365" i="31"/>
  <c r="D381" i="31"/>
  <c r="Y387" i="31"/>
  <c r="Y389" i="31"/>
  <c r="D393" i="31"/>
  <c r="D401" i="31"/>
  <c r="H405" i="31"/>
  <c r="Y411" i="31"/>
  <c r="Y419" i="31"/>
  <c r="N431" i="31"/>
  <c r="Y435" i="31"/>
  <c r="Y443" i="31"/>
  <c r="Y449" i="31"/>
  <c r="Y451" i="31"/>
  <c r="N137" i="31"/>
  <c r="N139" i="31"/>
  <c r="N141" i="31"/>
  <c r="Y141" i="31" s="1"/>
  <c r="N143" i="31"/>
  <c r="N202" i="31"/>
  <c r="N204" i="31"/>
  <c r="N228" i="31"/>
  <c r="N274" i="31"/>
  <c r="H310" i="31"/>
  <c r="N314" i="31"/>
  <c r="N342" i="31"/>
  <c r="N382" i="31"/>
  <c r="N384" i="31"/>
  <c r="D390" i="31"/>
  <c r="N394" i="31"/>
  <c r="Y394" i="31" s="1"/>
  <c r="N396" i="31"/>
  <c r="Y396" i="31" s="1"/>
  <c r="N398" i="31"/>
  <c r="N402" i="31"/>
  <c r="Y402" i="31" s="1"/>
  <c r="Y412" i="31"/>
  <c r="N416" i="31"/>
  <c r="Y420" i="31"/>
  <c r="N424" i="31"/>
  <c r="N426" i="31"/>
  <c r="N428" i="31"/>
  <c r="Y428" i="31" s="1"/>
  <c r="H430" i="31"/>
  <c r="Y436" i="31"/>
  <c r="Y444" i="31"/>
  <c r="Y123" i="31"/>
  <c r="O202" i="31"/>
  <c r="O204" i="31"/>
  <c r="O228" i="31"/>
  <c r="Y228" i="31" s="1"/>
  <c r="O342" i="31"/>
  <c r="O130" i="31"/>
  <c r="O132" i="31"/>
  <c r="Y132" i="31" s="1"/>
  <c r="O134" i="31"/>
  <c r="Y134" i="31" s="1"/>
  <c r="I136" i="31"/>
  <c r="O136" i="31" s="1"/>
  <c r="O237" i="31"/>
  <c r="O245" i="31"/>
  <c r="O271" i="31"/>
  <c r="O291" i="31"/>
  <c r="O293" i="31"/>
  <c r="Y293" i="31" s="1"/>
  <c r="O317" i="31"/>
  <c r="Y317" i="31" s="1"/>
  <c r="O345" i="31"/>
  <c r="O375" i="31"/>
  <c r="O377" i="31"/>
  <c r="O379" i="31"/>
  <c r="I381" i="31"/>
  <c r="O391" i="31"/>
  <c r="I393" i="31"/>
  <c r="O393" i="31" s="1"/>
  <c r="I401" i="31"/>
  <c r="O401" i="31" s="1"/>
  <c r="N155" i="31"/>
  <c r="N214" i="31"/>
  <c r="N222" i="31"/>
  <c r="N248" i="31"/>
  <c r="Y248" i="31" s="1"/>
  <c r="N284" i="31"/>
  <c r="N298" i="31"/>
  <c r="N320" i="31"/>
  <c r="N388" i="31"/>
  <c r="Y408" i="31"/>
  <c r="Y422" i="31"/>
  <c r="Y432" i="31"/>
  <c r="Y438" i="31"/>
  <c r="Y446" i="31"/>
  <c r="N450" i="31"/>
  <c r="D121" i="31"/>
  <c r="I129" i="31"/>
  <c r="O155" i="31"/>
  <c r="O214" i="31"/>
  <c r="O222" i="31"/>
  <c r="O248" i="31"/>
  <c r="O284" i="31"/>
  <c r="O298" i="31"/>
  <c r="O320" i="31"/>
  <c r="O360" i="31"/>
  <c r="O388" i="31"/>
  <c r="Y388" i="31" s="1"/>
  <c r="O390" i="31"/>
  <c r="O450" i="31"/>
  <c r="Y138" i="31"/>
  <c r="Y140" i="31"/>
  <c r="Y142" i="31"/>
  <c r="D146" i="31"/>
  <c r="H154" i="31"/>
  <c r="Y160" i="31"/>
  <c r="Y168" i="31"/>
  <c r="N174" i="31"/>
  <c r="Y178" i="31"/>
  <c r="Y186" i="31"/>
  <c r="Y192" i="31"/>
  <c r="D195" i="31"/>
  <c r="Y201" i="31"/>
  <c r="Y203" i="31"/>
  <c r="Y205" i="31"/>
  <c r="N209" i="31"/>
  <c r="N211" i="31"/>
  <c r="Y211" i="31" s="1"/>
  <c r="Y219" i="31"/>
  <c r="Y227" i="31"/>
  <c r="Y229" i="31"/>
  <c r="Y235" i="31"/>
  <c r="Y243" i="31"/>
  <c r="Y253" i="31"/>
  <c r="N259" i="31"/>
  <c r="Y269" i="31"/>
  <c r="Y275" i="31"/>
  <c r="Y281" i="31"/>
  <c r="Y289" i="31"/>
  <c r="H297" i="31"/>
  <c r="N301" i="31"/>
  <c r="Y309" i="31"/>
  <c r="Y313" i="31"/>
  <c r="Y315" i="31"/>
  <c r="N323" i="31"/>
  <c r="N327" i="31"/>
  <c r="Y333" i="31"/>
  <c r="Y339" i="31"/>
  <c r="Y343" i="31"/>
  <c r="N349" i="31"/>
  <c r="N351" i="31"/>
  <c r="Y373" i="31"/>
  <c r="Y383" i="31"/>
  <c r="Y385" i="31"/>
  <c r="Y395" i="31"/>
  <c r="Y397" i="31"/>
  <c r="Y399" i="31"/>
  <c r="Y403" i="31"/>
  <c r="D405" i="31"/>
  <c r="O259" i="31"/>
  <c r="O301" i="31"/>
  <c r="O323" i="31"/>
  <c r="O327" i="31"/>
  <c r="O349" i="31"/>
  <c r="O351" i="31"/>
  <c r="Y366" i="31"/>
  <c r="Y367" i="31"/>
  <c r="Y368" i="31"/>
  <c r="Y369" i="31"/>
  <c r="N50" i="31"/>
  <c r="N49" i="31" s="1"/>
  <c r="N48" i="31" s="1"/>
  <c r="D52" i="31"/>
  <c r="Y52" i="31" s="1"/>
  <c r="Y77" i="31"/>
  <c r="Y81" i="31"/>
  <c r="Y84" i="31"/>
  <c r="Y86" i="31"/>
  <c r="Y89" i="31"/>
  <c r="Y93" i="31"/>
  <c r="Y95" i="31"/>
  <c r="Y97" i="31"/>
  <c r="Y100" i="31"/>
  <c r="Y102" i="31"/>
  <c r="Y105" i="31"/>
  <c r="N125" i="31"/>
  <c r="N126" i="31"/>
  <c r="Y126" i="31" s="1"/>
  <c r="N360" i="31"/>
  <c r="Y122" i="31" l="1"/>
  <c r="N430" i="31"/>
  <c r="Y114" i="31"/>
  <c r="G358" i="31"/>
  <c r="N297" i="31"/>
  <c r="Y391" i="31"/>
  <c r="Y382" i="31"/>
  <c r="O381" i="31"/>
  <c r="Y426" i="31"/>
  <c r="Y365" i="31"/>
  <c r="Y104" i="31"/>
  <c r="O273" i="31"/>
  <c r="Y273" i="31" s="1"/>
  <c r="Y291" i="31"/>
  <c r="Y237" i="31"/>
  <c r="Y379" i="31"/>
  <c r="Y424" i="31"/>
  <c r="Y314" i="31"/>
  <c r="N273" i="31"/>
  <c r="Y99" i="31"/>
  <c r="N173" i="31"/>
  <c r="Y384" i="31"/>
  <c r="Y377" i="31"/>
  <c r="Y375" i="31"/>
  <c r="Y431" i="31"/>
  <c r="Y356" i="31"/>
  <c r="Y130" i="31"/>
  <c r="Y70" i="31"/>
  <c r="O405" i="31"/>
  <c r="Y345" i="31"/>
  <c r="E358" i="31"/>
  <c r="O154" i="31"/>
  <c r="K358" i="31"/>
  <c r="Y174" i="31"/>
  <c r="K404" i="31"/>
  <c r="Y267" i="31"/>
  <c r="N359" i="31"/>
  <c r="J193" i="31"/>
  <c r="Y151" i="31"/>
  <c r="O116" i="31"/>
  <c r="Y116" i="31" s="1"/>
  <c r="Y144" i="31"/>
  <c r="E55" i="31"/>
  <c r="E193" i="31" s="1"/>
  <c r="F404" i="31"/>
  <c r="G55" i="31"/>
  <c r="G193" i="31" s="1"/>
  <c r="O91" i="31"/>
  <c r="Y91" i="31" s="1"/>
  <c r="L358" i="31"/>
  <c r="O258" i="31"/>
  <c r="N310" i="31"/>
  <c r="Y327" i="31"/>
  <c r="Y284" i="31"/>
  <c r="Y416" i="31"/>
  <c r="Y274" i="31"/>
  <c r="L153" i="31"/>
  <c r="D153" i="31"/>
  <c r="Y121" i="31"/>
  <c r="J358" i="31"/>
  <c r="F153" i="31"/>
  <c r="L55" i="31"/>
  <c r="O79" i="31"/>
  <c r="Y79" i="31" s="1"/>
  <c r="Y147" i="31"/>
  <c r="Y450" i="31"/>
  <c r="N136" i="31"/>
  <c r="Y136" i="31" s="1"/>
  <c r="H358" i="31"/>
  <c r="Y265" i="31"/>
  <c r="O430" i="31"/>
  <c r="Y430" i="31" s="1"/>
  <c r="Y155" i="31"/>
  <c r="N195" i="31"/>
  <c r="N341" i="31"/>
  <c r="Y341" i="31" s="1"/>
  <c r="Y143" i="31"/>
  <c r="O341" i="31"/>
  <c r="Y125" i="31"/>
  <c r="Y349" i="31"/>
  <c r="Y209" i="31"/>
  <c r="Y271" i="31"/>
  <c r="Y198" i="31"/>
  <c r="Y92" i="31"/>
  <c r="F194" i="31"/>
  <c r="Y245" i="31"/>
  <c r="Y311" i="31"/>
  <c r="O146" i="31"/>
  <c r="Y146" i="31" s="1"/>
  <c r="M358" i="31"/>
  <c r="J194" i="31"/>
  <c r="Y320" i="31"/>
  <c r="Y137" i="31"/>
  <c r="Y307" i="31"/>
  <c r="Y76" i="31"/>
  <c r="Y88" i="31"/>
  <c r="L194" i="31"/>
  <c r="Y61" i="31"/>
  <c r="Y298" i="31"/>
  <c r="Y63" i="31"/>
  <c r="K55" i="31"/>
  <c r="K193" i="31" s="1"/>
  <c r="Y49" i="31"/>
  <c r="Y139" i="31"/>
  <c r="Y393" i="31"/>
  <c r="F55" i="31"/>
  <c r="F193" i="31" s="1"/>
  <c r="O326" i="31"/>
  <c r="Y326" i="31" s="1"/>
  <c r="Y214" i="31"/>
  <c r="K194" i="31"/>
  <c r="G194" i="31"/>
  <c r="G452" i="31" s="1"/>
  <c r="Y222" i="31"/>
  <c r="Y342" i="31"/>
  <c r="Y213" i="31"/>
  <c r="E404" i="31"/>
  <c r="N258" i="31"/>
  <c r="Y258" i="31" s="1"/>
  <c r="M194" i="31"/>
  <c r="M452" i="31" s="1"/>
  <c r="AI5" i="31" s="1"/>
  <c r="Y119" i="31"/>
  <c r="Y398" i="31"/>
  <c r="E194" i="31"/>
  <c r="Y301" i="31"/>
  <c r="Y259" i="31"/>
  <c r="Y202" i="31"/>
  <c r="Y323" i="31"/>
  <c r="Y351" i="31"/>
  <c r="Y204" i="31"/>
  <c r="O297" i="31"/>
  <c r="Y297" i="31" s="1"/>
  <c r="O310" i="31"/>
  <c r="N405" i="31"/>
  <c r="Y405" i="31" s="1"/>
  <c r="H404" i="31"/>
  <c r="Y401" i="31"/>
  <c r="O195" i="31"/>
  <c r="I194" i="31"/>
  <c r="N154" i="31"/>
  <c r="H153" i="31"/>
  <c r="N153" i="31" s="1"/>
  <c r="D55" i="31"/>
  <c r="Y390" i="31"/>
  <c r="O56" i="31"/>
  <c r="H55" i="31"/>
  <c r="Y381" i="31"/>
  <c r="O173" i="31"/>
  <c r="Y173" i="31" s="1"/>
  <c r="I153" i="31"/>
  <c r="O153" i="31" s="1"/>
  <c r="M193" i="31"/>
  <c r="I55" i="31"/>
  <c r="D128" i="31"/>
  <c r="H194" i="31"/>
  <c r="I404" i="31"/>
  <c r="N56" i="31"/>
  <c r="D404" i="31"/>
  <c r="D194" i="31"/>
  <c r="Y196" i="31"/>
  <c r="O359" i="31"/>
  <c r="I358" i="31"/>
  <c r="D358" i="31"/>
  <c r="N129" i="31"/>
  <c r="H128" i="31"/>
  <c r="N128" i="31" s="1"/>
  <c r="Y360" i="31"/>
  <c r="O129" i="31"/>
  <c r="I128" i="31"/>
  <c r="O128" i="31" s="1"/>
  <c r="Y50" i="31"/>
  <c r="D48" i="31"/>
  <c r="O358" i="31" l="1"/>
  <c r="AK8" i="31"/>
  <c r="Y359" i="31"/>
  <c r="M453" i="31"/>
  <c r="L452" i="31"/>
  <c r="L457" i="31" s="1"/>
  <c r="K452" i="31"/>
  <c r="AG5" i="31" s="1"/>
  <c r="L193" i="31"/>
  <c r="L453" i="31" s="1"/>
  <c r="Y154" i="31"/>
  <c r="Y195" i="31"/>
  <c r="F452" i="31"/>
  <c r="F453" i="31" s="1"/>
  <c r="O55" i="31"/>
  <c r="Y310" i="31"/>
  <c r="N194" i="31"/>
  <c r="N358" i="31"/>
  <c r="Y56" i="31"/>
  <c r="J452" i="31"/>
  <c r="AH8" i="31" s="1"/>
  <c r="Y129" i="31"/>
  <c r="O194" i="31"/>
  <c r="AC5" i="31"/>
  <c r="G453" i="31"/>
  <c r="AE8" i="31"/>
  <c r="E452" i="31"/>
  <c r="D452" i="31"/>
  <c r="Z5" i="31" s="1"/>
  <c r="D457" i="31"/>
  <c r="AB10" i="31" s="1"/>
  <c r="I193" i="31"/>
  <c r="H193" i="31"/>
  <c r="N404" i="31"/>
  <c r="H452" i="31"/>
  <c r="Y153" i="31"/>
  <c r="N55" i="31"/>
  <c r="Y55" i="31" s="1"/>
  <c r="I452" i="31"/>
  <c r="AE5" i="31" s="1"/>
  <c r="O404" i="31"/>
  <c r="Y128" i="31"/>
  <c r="D193" i="31"/>
  <c r="Y48" i="31"/>
  <c r="F474" i="31"/>
  <c r="AC10" i="31"/>
  <c r="Y358" i="31" l="1"/>
  <c r="AH5" i="31"/>
  <c r="AJ8" i="31"/>
  <c r="AI8" i="31"/>
  <c r="K453" i="31"/>
  <c r="L474" i="31"/>
  <c r="AF10" i="31"/>
  <c r="AD8" i="31"/>
  <c r="AB5" i="31"/>
  <c r="D474" i="31"/>
  <c r="Y194" i="31"/>
  <c r="AF5" i="31"/>
  <c r="J457" i="31"/>
  <c r="J453" i="31"/>
  <c r="O452" i="31"/>
  <c r="AK5" i="31" s="1"/>
  <c r="AA5" i="31"/>
  <c r="AC8" i="31"/>
  <c r="E453" i="31"/>
  <c r="H453" i="31"/>
  <c r="AD5" i="31"/>
  <c r="H457" i="31"/>
  <c r="AF8" i="31"/>
  <c r="O193" i="31"/>
  <c r="AG8" i="31"/>
  <c r="I453" i="31"/>
  <c r="Y404" i="31"/>
  <c r="N452" i="31"/>
  <c r="AJ5" i="31" s="1"/>
  <c r="AF9" i="31"/>
  <c r="D475" i="31"/>
  <c r="AB9" i="31"/>
  <c r="D453" i="31"/>
  <c r="N193" i="31"/>
  <c r="AB8" i="31"/>
  <c r="F475" i="31"/>
  <c r="AC9" i="31"/>
  <c r="L475" i="31" l="1"/>
  <c r="AE10" i="31"/>
  <c r="J474" i="31"/>
  <c r="AM8" i="31"/>
  <c r="O453" i="31"/>
  <c r="N457" i="31"/>
  <c r="AD10" i="31"/>
  <c r="H474" i="31"/>
  <c r="N453" i="31"/>
  <c r="AL8" i="31"/>
  <c r="J475" i="31" l="1"/>
  <c r="AE9" i="31"/>
  <c r="AD9" i="31"/>
  <c r="N474" i="31"/>
  <c r="H475" i="31"/>
  <c r="AG10" i="31"/>
  <c r="Y457" i="31"/>
  <c r="E526" i="2"/>
  <c r="D526" i="2"/>
  <c r="E517" i="2"/>
  <c r="D517" i="2"/>
  <c r="E507" i="2"/>
  <c r="D507" i="2"/>
  <c r="E504" i="2"/>
  <c r="D504" i="2"/>
  <c r="E502" i="2"/>
  <c r="D502" i="2"/>
  <c r="E500" i="2"/>
  <c r="D500" i="2"/>
  <c r="E492" i="2"/>
  <c r="D492" i="2"/>
  <c r="E482" i="2"/>
  <c r="D482" i="2"/>
  <c r="D481" i="2" s="1"/>
  <c r="E478" i="2"/>
  <c r="E477" i="2" s="1"/>
  <c r="D478" i="2"/>
  <c r="D477" i="2"/>
  <c r="E474" i="2"/>
  <c r="D474" i="2"/>
  <c r="E472" i="2"/>
  <c r="D472" i="2"/>
  <c r="E470" i="2"/>
  <c r="E469" i="2" s="1"/>
  <c r="D470" i="2"/>
  <c r="D469" i="2" s="1"/>
  <c r="E467" i="2"/>
  <c r="D467" i="2"/>
  <c r="D466" i="2" s="1"/>
  <c r="E466" i="2"/>
  <c r="E464" i="2"/>
  <c r="D464" i="2"/>
  <c r="E460" i="2"/>
  <c r="D460" i="2"/>
  <c r="E458" i="2"/>
  <c r="D458" i="2"/>
  <c r="D457" i="2" s="1"/>
  <c r="E455" i="2"/>
  <c r="D455" i="2"/>
  <c r="E453" i="2"/>
  <c r="D453" i="2"/>
  <c r="E451" i="2"/>
  <c r="D451" i="2"/>
  <c r="E434" i="2"/>
  <c r="D434" i="2"/>
  <c r="E429" i="2"/>
  <c r="D429" i="2"/>
  <c r="E425" i="2"/>
  <c r="D425" i="2"/>
  <c r="E423" i="2"/>
  <c r="D423" i="2"/>
  <c r="E420" i="2"/>
  <c r="D420" i="2"/>
  <c r="E418" i="2"/>
  <c r="D418" i="2"/>
  <c r="E410" i="2"/>
  <c r="D410" i="2"/>
  <c r="E407" i="2"/>
  <c r="D407" i="2"/>
  <c r="E396" i="2"/>
  <c r="D396" i="2"/>
  <c r="E392" i="2"/>
  <c r="D392" i="2"/>
  <c r="E391" i="2"/>
  <c r="D391" i="2"/>
  <c r="E388" i="2"/>
  <c r="D388" i="2"/>
  <c r="D375" i="2" s="1"/>
  <c r="E385" i="2"/>
  <c r="D385" i="2"/>
  <c r="E382" i="2"/>
  <c r="D382" i="2"/>
  <c r="E379" i="2"/>
  <c r="D379" i="2"/>
  <c r="E376" i="2"/>
  <c r="D376" i="2"/>
  <c r="E372" i="2"/>
  <c r="D372" i="2"/>
  <c r="E369" i="2"/>
  <c r="D369" i="2"/>
  <c r="E366" i="2"/>
  <c r="D366" i="2"/>
  <c r="E363" i="2"/>
  <c r="D363" i="2"/>
  <c r="E358" i="2"/>
  <c r="D358" i="2"/>
  <c r="E356" i="2"/>
  <c r="D356" i="2"/>
  <c r="E349" i="2"/>
  <c r="D349" i="2"/>
  <c r="E339" i="2"/>
  <c r="D339" i="2"/>
  <c r="E336" i="2"/>
  <c r="D336" i="2"/>
  <c r="E332" i="2"/>
  <c r="D332" i="2"/>
  <c r="E330" i="2"/>
  <c r="D330" i="2"/>
  <c r="E328" i="2"/>
  <c r="D328" i="2"/>
  <c r="E324" i="2"/>
  <c r="D324" i="2"/>
  <c r="D302" i="2"/>
  <c r="E302" i="2"/>
  <c r="E286" i="2"/>
  <c r="D286" i="2"/>
  <c r="E278" i="2"/>
  <c r="D278" i="2"/>
  <c r="E260" i="2"/>
  <c r="D260" i="2"/>
  <c r="E250" i="2"/>
  <c r="D250" i="2"/>
  <c r="E225" i="2"/>
  <c r="D225" i="2"/>
  <c r="E222" i="2"/>
  <c r="D222" i="2"/>
  <c r="E220" i="2"/>
  <c r="D220" i="2"/>
  <c r="E212" i="2"/>
  <c r="D212" i="2"/>
  <c r="E209" i="2"/>
  <c r="D209" i="2"/>
  <c r="E205" i="2"/>
  <c r="D205" i="2"/>
  <c r="E338" i="2" l="1"/>
  <c r="D338" i="2"/>
  <c r="E375" i="2"/>
  <c r="E457" i="2"/>
  <c r="E506" i="2"/>
  <c r="E224" i="2"/>
  <c r="E323" i="2"/>
  <c r="E362" i="2"/>
  <c r="D323" i="2"/>
  <c r="E481" i="2"/>
  <c r="E480" i="2" s="1"/>
  <c r="D362" i="2"/>
  <c r="D506" i="2"/>
  <c r="D480" i="2" s="1"/>
  <c r="E406" i="2"/>
  <c r="D406" i="2"/>
  <c r="AG9" i="31"/>
  <c r="N475" i="31"/>
  <c r="E428" i="2"/>
  <c r="E427" i="2" s="1"/>
  <c r="D428" i="2"/>
  <c r="D427" i="2" s="1"/>
  <c r="D224" i="2"/>
  <c r="H212" i="2" l="1"/>
  <c r="H225" i="2" l="1"/>
  <c r="M434" i="2" l="1"/>
  <c r="L434" i="2"/>
  <c r="K434" i="2"/>
  <c r="I434" i="2"/>
  <c r="O435" i="2"/>
  <c r="N435" i="2"/>
  <c r="M302" i="2" l="1"/>
  <c r="L302" i="2"/>
  <c r="K302" i="2"/>
  <c r="I302" i="2"/>
  <c r="J302" i="2"/>
  <c r="H302" i="2" l="1"/>
  <c r="I54" i="2" l="1"/>
  <c r="N436" i="2" l="1"/>
  <c r="O436" i="2"/>
  <c r="K429" i="2" l="1"/>
  <c r="K410" i="2"/>
  <c r="K388" i="2"/>
  <c r="K222" i="2"/>
  <c r="K220" i="2"/>
  <c r="K212" i="2"/>
  <c r="K209" i="2"/>
  <c r="K205" i="2"/>
  <c r="K197" i="2"/>
  <c r="K196" i="2" l="1"/>
  <c r="I84" i="2"/>
  <c r="N300" i="2"/>
  <c r="N289" i="2"/>
  <c r="M286" i="2"/>
  <c r="L286" i="2"/>
  <c r="K286" i="2"/>
  <c r="I286" i="2"/>
  <c r="H286" i="2"/>
  <c r="O287" i="2"/>
  <c r="N287" i="2"/>
  <c r="O450" i="2"/>
  <c r="O448" i="2"/>
  <c r="O447" i="2"/>
  <c r="O446" i="2"/>
  <c r="O445" i="2"/>
  <c r="O444" i="2"/>
  <c r="O443" i="2"/>
  <c r="O442" i="2"/>
  <c r="O440" i="2"/>
  <c r="O438" i="2"/>
  <c r="O437" i="2"/>
  <c r="O417" i="2"/>
  <c r="O416" i="2"/>
  <c r="O414" i="2"/>
  <c r="O413" i="2"/>
  <c r="O412" i="2"/>
  <c r="O411" i="2"/>
  <c r="O389" i="2"/>
  <c r="O322" i="2"/>
  <c r="O321" i="2"/>
  <c r="O320" i="2"/>
  <c r="O319" i="2"/>
  <c r="O317" i="2"/>
  <c r="O315" i="2"/>
  <c r="O314" i="2"/>
  <c r="O313" i="2"/>
  <c r="O312" i="2"/>
  <c r="O311" i="2"/>
  <c r="O310" i="2"/>
  <c r="O309" i="2"/>
  <c r="O308" i="2"/>
  <c r="O307" i="2"/>
  <c r="O306" i="2"/>
  <c r="O305" i="2"/>
  <c r="O304" i="2"/>
  <c r="O301" i="2"/>
  <c r="O299" i="2"/>
  <c r="O298" i="2"/>
  <c r="O297" i="2"/>
  <c r="O296" i="2"/>
  <c r="O295" i="2"/>
  <c r="O294" i="2"/>
  <c r="O293" i="2"/>
  <c r="O292" i="2"/>
  <c r="O291" i="2"/>
  <c r="O290" i="2"/>
  <c r="O288" i="2"/>
  <c r="O285" i="2"/>
  <c r="O284" i="2"/>
  <c r="O283" i="2"/>
  <c r="O282" i="2"/>
  <c r="O281" i="2"/>
  <c r="O277" i="2"/>
  <c r="O276" i="2"/>
  <c r="O275" i="2"/>
  <c r="O274" i="2"/>
  <c r="O273" i="2"/>
  <c r="O272" i="2"/>
  <c r="O271" i="2"/>
  <c r="O270" i="2"/>
  <c r="O269" i="2"/>
  <c r="O268" i="2"/>
  <c r="O267" i="2"/>
  <c r="O266" i="2"/>
  <c r="O265" i="2"/>
  <c r="O264" i="2"/>
  <c r="O263" i="2"/>
  <c r="O262" i="2"/>
  <c r="O257" i="2"/>
  <c r="O256" i="2"/>
  <c r="O255" i="2"/>
  <c r="O254" i="2"/>
  <c r="O251" i="2"/>
  <c r="N440" i="2"/>
  <c r="N413" i="2"/>
  <c r="N414" i="2"/>
  <c r="N416" i="2"/>
  <c r="N322" i="2"/>
  <c r="N311" i="2"/>
  <c r="N304" i="2"/>
  <c r="N305" i="2"/>
  <c r="N306" i="2"/>
  <c r="N307" i="2"/>
  <c r="N309" i="2"/>
  <c r="N310" i="2"/>
  <c r="N301" i="2"/>
  <c r="N292" i="2"/>
  <c r="N293" i="2"/>
  <c r="N295" i="2"/>
  <c r="N298" i="2"/>
  <c r="N275" i="2"/>
  <c r="N276" i="2"/>
  <c r="N254" i="2"/>
  <c r="N255" i="2"/>
  <c r="N256" i="2"/>
  <c r="N244" i="2"/>
  <c r="N246" i="2"/>
  <c r="N247" i="2"/>
  <c r="N248" i="2"/>
  <c r="N249" i="2"/>
  <c r="N236" i="2"/>
  <c r="N237" i="2"/>
  <c r="N238" i="2"/>
  <c r="N240" i="2"/>
  <c r="N241" i="2"/>
  <c r="N242" i="2"/>
  <c r="N243" i="2"/>
  <c r="N231" i="2"/>
  <c r="N233" i="2"/>
  <c r="N234" i="2"/>
  <c r="N218" i="2"/>
  <c r="N202" i="2"/>
  <c r="N203" i="2"/>
  <c r="N199" i="2"/>
  <c r="O286" i="2" l="1"/>
  <c r="L205" i="2"/>
  <c r="M53" i="2"/>
  <c r="L53" i="2"/>
  <c r="M52" i="2"/>
  <c r="L52" i="2"/>
  <c r="M50" i="2"/>
  <c r="L50" i="2"/>
  <c r="M49" i="2"/>
  <c r="M48" i="2" s="1"/>
  <c r="L49" i="2"/>
  <c r="L48" i="2"/>
  <c r="M89" i="2"/>
  <c r="L89" i="2"/>
  <c r="M84" i="2"/>
  <c r="L84" i="2"/>
  <c r="M81" i="2"/>
  <c r="L81" i="2"/>
  <c r="M77" i="2"/>
  <c r="L77" i="2"/>
  <c r="M71" i="2"/>
  <c r="L71" i="2"/>
  <c r="M64" i="2"/>
  <c r="L64" i="2"/>
  <c r="L57" i="2" s="1"/>
  <c r="M62" i="2"/>
  <c r="L62" i="2"/>
  <c r="M58" i="2"/>
  <c r="L58" i="2"/>
  <c r="M127" i="2"/>
  <c r="L127" i="2"/>
  <c r="L126" i="2" s="1"/>
  <c r="M126" i="2"/>
  <c r="M131" i="2"/>
  <c r="L131" i="2"/>
  <c r="M197" i="2"/>
  <c r="L197" i="2"/>
  <c r="M205" i="2"/>
  <c r="M209" i="2"/>
  <c r="L209" i="2"/>
  <c r="M212" i="2"/>
  <c r="L212" i="2"/>
  <c r="M220" i="2"/>
  <c r="L220" i="2"/>
  <c r="M222" i="2"/>
  <c r="L222" i="2"/>
  <c r="M225" i="2"/>
  <c r="L225" i="2"/>
  <c r="M250" i="2"/>
  <c r="L250" i="2"/>
  <c r="M260" i="2"/>
  <c r="L260" i="2"/>
  <c r="M278" i="2"/>
  <c r="L278" i="2"/>
  <c r="M388" i="2"/>
  <c r="L388" i="2"/>
  <c r="M385" i="2"/>
  <c r="L385" i="2"/>
  <c r="M382" i="2"/>
  <c r="L382" i="2"/>
  <c r="M379" i="2"/>
  <c r="L379" i="2"/>
  <c r="M376" i="2"/>
  <c r="L376" i="2"/>
  <c r="M410" i="2"/>
  <c r="L410" i="2"/>
  <c r="N291" i="2"/>
  <c r="N290" i="2"/>
  <c r="N284" i="2"/>
  <c r="N273" i="2"/>
  <c r="N272" i="2"/>
  <c r="N271" i="2"/>
  <c r="N270" i="2"/>
  <c r="N269" i="2"/>
  <c r="N268" i="2"/>
  <c r="N267" i="2"/>
  <c r="N315" i="2"/>
  <c r="N314" i="2"/>
  <c r="N313" i="2"/>
  <c r="N312" i="2"/>
  <c r="N308" i="2"/>
  <c r="N297" i="2"/>
  <c r="N296" i="2"/>
  <c r="N294" i="2"/>
  <c r="N274" i="2"/>
  <c r="N257" i="2"/>
  <c r="N245" i="2"/>
  <c r="N239" i="2"/>
  <c r="N235" i="2"/>
  <c r="N232" i="2"/>
  <c r="J212" i="2"/>
  <c r="N211" i="2"/>
  <c r="N204" i="2"/>
  <c r="N201" i="2"/>
  <c r="N200" i="2"/>
  <c r="N198" i="2"/>
  <c r="L80" i="2" l="1"/>
  <c r="M57" i="2"/>
  <c r="M375" i="2"/>
  <c r="M80" i="2"/>
  <c r="M196" i="2"/>
  <c r="J434" i="2"/>
  <c r="N434" i="2" s="1"/>
  <c r="L375" i="2"/>
  <c r="N438" i="2"/>
  <c r="J286" i="2"/>
  <c r="N286" i="2" s="1"/>
  <c r="M224" i="2"/>
  <c r="L196" i="2"/>
  <c r="J209" i="2"/>
  <c r="J197" i="2"/>
  <c r="L224" i="2"/>
  <c r="H278" i="2" l="1"/>
  <c r="I260" i="2"/>
  <c r="H260" i="2"/>
  <c r="I250" i="2"/>
  <c r="H250" i="2"/>
  <c r="H209" i="2"/>
  <c r="H205" i="2"/>
  <c r="H197" i="2"/>
  <c r="N197" i="2" s="1"/>
  <c r="H53" i="2" l="1"/>
  <c r="H52" i="2" s="1"/>
  <c r="K53" i="2"/>
  <c r="I53" i="2" l="1"/>
  <c r="O54" i="2"/>
  <c r="N54" i="2"/>
  <c r="D8" i="2" l="1"/>
  <c r="M473" i="1" l="1"/>
  <c r="L473" i="1"/>
  <c r="K473" i="1"/>
  <c r="J473" i="1"/>
  <c r="I473" i="1"/>
  <c r="H473" i="1"/>
  <c r="N473" i="1" s="1"/>
  <c r="G473" i="1"/>
  <c r="F473" i="1"/>
  <c r="E473" i="1"/>
  <c r="D473" i="1"/>
  <c r="M472" i="1"/>
  <c r="L472" i="1"/>
  <c r="K472" i="1"/>
  <c r="J472" i="1"/>
  <c r="I472" i="1"/>
  <c r="H472" i="1"/>
  <c r="N472" i="1" s="1"/>
  <c r="G472" i="1"/>
  <c r="F472" i="1"/>
  <c r="E472" i="1"/>
  <c r="D472" i="1"/>
  <c r="M471" i="1"/>
  <c r="L471" i="1"/>
  <c r="K471" i="1"/>
  <c r="J471" i="1"/>
  <c r="I471" i="1"/>
  <c r="H471" i="1"/>
  <c r="N471" i="1" s="1"/>
  <c r="G471" i="1"/>
  <c r="F471" i="1"/>
  <c r="E471" i="1"/>
  <c r="D471" i="1"/>
  <c r="M470" i="1"/>
  <c r="L470" i="1"/>
  <c r="K470" i="1"/>
  <c r="J470" i="1"/>
  <c r="I470" i="1"/>
  <c r="H470" i="1"/>
  <c r="N470" i="1" s="1"/>
  <c r="G470" i="1"/>
  <c r="F470" i="1"/>
  <c r="E470" i="1"/>
  <c r="D470" i="1"/>
  <c r="M469" i="1"/>
  <c r="L469" i="1"/>
  <c r="K469" i="1"/>
  <c r="J469" i="1"/>
  <c r="I469" i="1"/>
  <c r="H469" i="1"/>
  <c r="N469" i="1" s="1"/>
  <c r="G469" i="1"/>
  <c r="F469" i="1"/>
  <c r="E469" i="1"/>
  <c r="D469" i="1"/>
  <c r="M468" i="1"/>
  <c r="L468" i="1"/>
  <c r="K468" i="1"/>
  <c r="J468" i="1"/>
  <c r="I468" i="1"/>
  <c r="H468" i="1"/>
  <c r="N468" i="1" s="1"/>
  <c r="G468" i="1"/>
  <c r="F468" i="1"/>
  <c r="E468" i="1"/>
  <c r="D468" i="1"/>
  <c r="M467" i="1"/>
  <c r="L467" i="1"/>
  <c r="K467" i="1"/>
  <c r="J467" i="1"/>
  <c r="I467" i="1"/>
  <c r="H467" i="1"/>
  <c r="N467" i="1" s="1"/>
  <c r="G467" i="1"/>
  <c r="F467" i="1"/>
  <c r="E467" i="1"/>
  <c r="D467" i="1"/>
  <c r="M466" i="1"/>
  <c r="L466" i="1"/>
  <c r="K466" i="1"/>
  <c r="J466" i="1"/>
  <c r="I466" i="1"/>
  <c r="H466" i="1"/>
  <c r="N466" i="1" s="1"/>
  <c r="G466" i="1"/>
  <c r="F466" i="1"/>
  <c r="E466" i="1"/>
  <c r="D466" i="1"/>
  <c r="M465" i="1"/>
  <c r="L465" i="1"/>
  <c r="K465" i="1"/>
  <c r="J465" i="1"/>
  <c r="I465" i="1"/>
  <c r="H465" i="1"/>
  <c r="N465" i="1" s="1"/>
  <c r="G465" i="1"/>
  <c r="F465" i="1"/>
  <c r="E465" i="1"/>
  <c r="D465" i="1"/>
  <c r="M464" i="1"/>
  <c r="L464" i="1"/>
  <c r="K464" i="1"/>
  <c r="J464" i="1"/>
  <c r="I464" i="1"/>
  <c r="H464" i="1"/>
  <c r="N464" i="1" s="1"/>
  <c r="G464" i="1"/>
  <c r="F464" i="1"/>
  <c r="E464" i="1"/>
  <c r="D464" i="1"/>
  <c r="M463" i="1"/>
  <c r="L463" i="1"/>
  <c r="K463" i="1"/>
  <c r="J463" i="1"/>
  <c r="I463" i="1"/>
  <c r="H463" i="1"/>
  <c r="N463" i="1" s="1"/>
  <c r="G463" i="1"/>
  <c r="F463" i="1"/>
  <c r="E463" i="1"/>
  <c r="D463" i="1"/>
  <c r="M462" i="1"/>
  <c r="L462" i="1"/>
  <c r="K462" i="1"/>
  <c r="J462" i="1"/>
  <c r="I462" i="1"/>
  <c r="H462" i="1"/>
  <c r="N462" i="1" s="1"/>
  <c r="G462" i="1"/>
  <c r="F462" i="1"/>
  <c r="E462" i="1"/>
  <c r="D462" i="1"/>
  <c r="M461" i="1"/>
  <c r="L461" i="1"/>
  <c r="K461" i="1"/>
  <c r="J461" i="1"/>
  <c r="I461" i="1"/>
  <c r="H461" i="1"/>
  <c r="N461" i="1" s="1"/>
  <c r="G461" i="1"/>
  <c r="F461" i="1"/>
  <c r="E461" i="1"/>
  <c r="D461" i="1"/>
  <c r="M460" i="1"/>
  <c r="L460" i="1"/>
  <c r="K460" i="1"/>
  <c r="J460" i="1"/>
  <c r="I460" i="1"/>
  <c r="H460" i="1"/>
  <c r="N460" i="1" s="1"/>
  <c r="G460" i="1"/>
  <c r="F460" i="1"/>
  <c r="E460" i="1"/>
  <c r="D460" i="1"/>
  <c r="M459" i="1"/>
  <c r="L459" i="1"/>
  <c r="K459" i="1"/>
  <c r="J459" i="1"/>
  <c r="I459" i="1"/>
  <c r="H459" i="1"/>
  <c r="N459" i="1" s="1"/>
  <c r="G459" i="1"/>
  <c r="F459" i="1"/>
  <c r="E459" i="1"/>
  <c r="D459" i="1"/>
  <c r="M458" i="1"/>
  <c r="L458" i="1"/>
  <c r="K458" i="1"/>
  <c r="J458" i="1"/>
  <c r="I458" i="1"/>
  <c r="H458" i="1"/>
  <c r="N458" i="1" s="1"/>
  <c r="G458" i="1"/>
  <c r="F458" i="1"/>
  <c r="E458" i="1"/>
  <c r="D458" i="1"/>
  <c r="M457" i="1"/>
  <c r="K457" i="1"/>
  <c r="I457" i="1"/>
  <c r="G457" i="1"/>
  <c r="M451" i="1"/>
  <c r="L451" i="1"/>
  <c r="K451" i="1"/>
  <c r="J451" i="1"/>
  <c r="I451" i="1"/>
  <c r="O451" i="1" s="1"/>
  <c r="H451" i="1"/>
  <c r="G451" i="1"/>
  <c r="F451" i="1"/>
  <c r="E451" i="1"/>
  <c r="D451" i="1"/>
  <c r="M449" i="1"/>
  <c r="L449" i="1"/>
  <c r="K449" i="1"/>
  <c r="J449" i="1"/>
  <c r="I449" i="1"/>
  <c r="O449" i="1" s="1"/>
  <c r="H449" i="1"/>
  <c r="N449" i="1" s="1"/>
  <c r="G449" i="1"/>
  <c r="F449" i="1"/>
  <c r="E449" i="1"/>
  <c r="D449" i="1"/>
  <c r="M448" i="1"/>
  <c r="L448" i="1"/>
  <c r="K448" i="1"/>
  <c r="J448" i="1"/>
  <c r="I448" i="1"/>
  <c r="O448" i="1" s="1"/>
  <c r="H448" i="1"/>
  <c r="N448" i="1" s="1"/>
  <c r="G448" i="1"/>
  <c r="F448" i="1"/>
  <c r="E448" i="1"/>
  <c r="D448" i="1"/>
  <c r="M447" i="1"/>
  <c r="L447" i="1"/>
  <c r="K447" i="1"/>
  <c r="J447" i="1"/>
  <c r="I447" i="1"/>
  <c r="O447" i="1" s="1"/>
  <c r="H447" i="1"/>
  <c r="N447" i="1" s="1"/>
  <c r="G447" i="1"/>
  <c r="F447" i="1"/>
  <c r="E447" i="1"/>
  <c r="D447" i="1"/>
  <c r="M446" i="1"/>
  <c r="L446" i="1"/>
  <c r="K446" i="1"/>
  <c r="J446" i="1"/>
  <c r="I446" i="1"/>
  <c r="O446" i="1" s="1"/>
  <c r="H446" i="1"/>
  <c r="N446" i="1" s="1"/>
  <c r="G446" i="1"/>
  <c r="F446" i="1"/>
  <c r="E446" i="1"/>
  <c r="D446" i="1"/>
  <c r="M445" i="1"/>
  <c r="L445" i="1"/>
  <c r="K445" i="1"/>
  <c r="J445" i="1"/>
  <c r="I445" i="1"/>
  <c r="O445" i="1" s="1"/>
  <c r="H445" i="1"/>
  <c r="N445" i="1" s="1"/>
  <c r="G445" i="1"/>
  <c r="F445" i="1"/>
  <c r="E445" i="1"/>
  <c r="D445" i="1"/>
  <c r="M444" i="1"/>
  <c r="L444" i="1"/>
  <c r="K444" i="1"/>
  <c r="J444" i="1"/>
  <c r="I444" i="1"/>
  <c r="O444" i="1" s="1"/>
  <c r="H444" i="1"/>
  <c r="N444" i="1" s="1"/>
  <c r="G444" i="1"/>
  <c r="F444" i="1"/>
  <c r="E444" i="1"/>
  <c r="D444" i="1"/>
  <c r="M443" i="1"/>
  <c r="L443" i="1"/>
  <c r="K443" i="1"/>
  <c r="J443" i="1"/>
  <c r="I443" i="1"/>
  <c r="O443" i="1" s="1"/>
  <c r="H443" i="1"/>
  <c r="N443" i="1" s="1"/>
  <c r="G443" i="1"/>
  <c r="F443" i="1"/>
  <c r="E443" i="1"/>
  <c r="D443" i="1"/>
  <c r="M442" i="1"/>
  <c r="L442" i="1"/>
  <c r="K442" i="1"/>
  <c r="J442" i="1"/>
  <c r="I442" i="1"/>
  <c r="O442" i="1" s="1"/>
  <c r="H442" i="1"/>
  <c r="N442" i="1" s="1"/>
  <c r="G442" i="1"/>
  <c r="F442" i="1"/>
  <c r="E442" i="1"/>
  <c r="D442" i="1"/>
  <c r="M440" i="1"/>
  <c r="L440" i="1"/>
  <c r="K440" i="1"/>
  <c r="J440" i="1"/>
  <c r="I440" i="1"/>
  <c r="O440" i="1" s="1"/>
  <c r="H440" i="1"/>
  <c r="N440" i="1" s="1"/>
  <c r="G440" i="1"/>
  <c r="F440" i="1"/>
  <c r="E440" i="1"/>
  <c r="D440" i="1"/>
  <c r="M439" i="1"/>
  <c r="L439" i="1"/>
  <c r="K439" i="1"/>
  <c r="J439" i="1"/>
  <c r="I439" i="1"/>
  <c r="O439" i="1" s="1"/>
  <c r="H439" i="1"/>
  <c r="N439" i="1" s="1"/>
  <c r="G439" i="1"/>
  <c r="F439" i="1"/>
  <c r="E439" i="1"/>
  <c r="D439" i="1"/>
  <c r="M438" i="1"/>
  <c r="L438" i="1"/>
  <c r="K438" i="1"/>
  <c r="J438" i="1"/>
  <c r="I438" i="1"/>
  <c r="O438" i="1" s="1"/>
  <c r="H438" i="1"/>
  <c r="N438" i="1" s="1"/>
  <c r="G438" i="1"/>
  <c r="F438" i="1"/>
  <c r="E438" i="1"/>
  <c r="D438" i="1"/>
  <c r="M437" i="1"/>
  <c r="L437" i="1"/>
  <c r="K437" i="1"/>
  <c r="J437" i="1"/>
  <c r="I437" i="1"/>
  <c r="O437" i="1" s="1"/>
  <c r="H437" i="1"/>
  <c r="N437" i="1" s="1"/>
  <c r="G437" i="1"/>
  <c r="F437" i="1"/>
  <c r="E437" i="1"/>
  <c r="D437" i="1"/>
  <c r="M436" i="1"/>
  <c r="L436" i="1"/>
  <c r="K436" i="1"/>
  <c r="J436" i="1"/>
  <c r="I436" i="1"/>
  <c r="O436" i="1" s="1"/>
  <c r="H436" i="1"/>
  <c r="N436" i="1" s="1"/>
  <c r="G436" i="1"/>
  <c r="F436" i="1"/>
  <c r="E436" i="1"/>
  <c r="D436" i="1"/>
  <c r="M435" i="1"/>
  <c r="L435" i="1"/>
  <c r="K435" i="1"/>
  <c r="J435" i="1"/>
  <c r="I435" i="1"/>
  <c r="O435" i="1" s="1"/>
  <c r="H435" i="1"/>
  <c r="N435" i="1" s="1"/>
  <c r="G435" i="1"/>
  <c r="F435" i="1"/>
  <c r="E435" i="1"/>
  <c r="D435" i="1"/>
  <c r="M434" i="1"/>
  <c r="L434" i="1"/>
  <c r="K434" i="1"/>
  <c r="J434" i="1"/>
  <c r="I434" i="1"/>
  <c r="O434" i="1" s="1"/>
  <c r="H434" i="1"/>
  <c r="N434" i="1" s="1"/>
  <c r="G434" i="1"/>
  <c r="F434" i="1"/>
  <c r="E434" i="1"/>
  <c r="D434" i="1"/>
  <c r="M433" i="1"/>
  <c r="L433" i="1"/>
  <c r="K433" i="1"/>
  <c r="J433" i="1"/>
  <c r="I433" i="1"/>
  <c r="O433" i="1" s="1"/>
  <c r="H433" i="1"/>
  <c r="N433" i="1" s="1"/>
  <c r="G433" i="1"/>
  <c r="F433" i="1"/>
  <c r="E433" i="1"/>
  <c r="D433" i="1"/>
  <c r="M432" i="1"/>
  <c r="L432" i="1"/>
  <c r="K432" i="1"/>
  <c r="J432" i="1"/>
  <c r="I432" i="1"/>
  <c r="O432" i="1" s="1"/>
  <c r="H432" i="1"/>
  <c r="N432" i="1" s="1"/>
  <c r="G432" i="1"/>
  <c r="F432" i="1"/>
  <c r="E432" i="1"/>
  <c r="D432" i="1"/>
  <c r="M429" i="1"/>
  <c r="L429" i="1"/>
  <c r="K429" i="1"/>
  <c r="J429" i="1"/>
  <c r="I429" i="1"/>
  <c r="O429" i="1" s="1"/>
  <c r="H429" i="1"/>
  <c r="N429" i="1" s="1"/>
  <c r="G429" i="1"/>
  <c r="F429" i="1"/>
  <c r="E429" i="1"/>
  <c r="D429" i="1"/>
  <c r="M427" i="1"/>
  <c r="L427" i="1"/>
  <c r="K427" i="1"/>
  <c r="J427" i="1"/>
  <c r="I427" i="1"/>
  <c r="O427" i="1" s="1"/>
  <c r="H427" i="1"/>
  <c r="N427" i="1" s="1"/>
  <c r="G427" i="1"/>
  <c r="F427" i="1"/>
  <c r="E427" i="1"/>
  <c r="D427" i="1"/>
  <c r="M425" i="1"/>
  <c r="L425" i="1"/>
  <c r="K425" i="1"/>
  <c r="J425" i="1"/>
  <c r="I425" i="1"/>
  <c r="O425" i="1" s="1"/>
  <c r="H425" i="1"/>
  <c r="N425" i="1" s="1"/>
  <c r="G425" i="1"/>
  <c r="F425" i="1"/>
  <c r="E425" i="1"/>
  <c r="D425" i="1"/>
  <c r="M423" i="1"/>
  <c r="L423" i="1"/>
  <c r="K423" i="1"/>
  <c r="J423" i="1"/>
  <c r="I423" i="1"/>
  <c r="O423" i="1" s="1"/>
  <c r="H423" i="1"/>
  <c r="N423" i="1" s="1"/>
  <c r="G423" i="1"/>
  <c r="F423" i="1"/>
  <c r="E423" i="1"/>
  <c r="D423" i="1"/>
  <c r="M422" i="1"/>
  <c r="L422" i="1"/>
  <c r="K422" i="1"/>
  <c r="J422" i="1"/>
  <c r="I422" i="1"/>
  <c r="O422" i="1" s="1"/>
  <c r="H422" i="1"/>
  <c r="N422" i="1" s="1"/>
  <c r="G422" i="1"/>
  <c r="F422" i="1"/>
  <c r="E422" i="1"/>
  <c r="D422" i="1"/>
  <c r="M421" i="1"/>
  <c r="L421" i="1"/>
  <c r="K421" i="1"/>
  <c r="J421" i="1"/>
  <c r="I421" i="1"/>
  <c r="O421" i="1" s="1"/>
  <c r="H421" i="1"/>
  <c r="N421" i="1" s="1"/>
  <c r="G421" i="1"/>
  <c r="F421" i="1"/>
  <c r="E421" i="1"/>
  <c r="D421" i="1"/>
  <c r="M420" i="1"/>
  <c r="L420" i="1"/>
  <c r="K420" i="1"/>
  <c r="J420" i="1"/>
  <c r="I420" i="1"/>
  <c r="H420" i="1"/>
  <c r="N420" i="1" s="1"/>
  <c r="G420" i="1"/>
  <c r="F420" i="1"/>
  <c r="E420" i="1"/>
  <c r="D420" i="1"/>
  <c r="M419" i="1"/>
  <c r="L419" i="1"/>
  <c r="K419" i="1"/>
  <c r="J419" i="1"/>
  <c r="I419" i="1"/>
  <c r="O419" i="1" s="1"/>
  <c r="H419" i="1"/>
  <c r="N419" i="1" s="1"/>
  <c r="G419" i="1"/>
  <c r="F419" i="1"/>
  <c r="E419" i="1"/>
  <c r="D419" i="1"/>
  <c r="M418" i="1"/>
  <c r="L418" i="1"/>
  <c r="K418" i="1"/>
  <c r="J418" i="1"/>
  <c r="I418" i="1"/>
  <c r="O418" i="1" s="1"/>
  <c r="H418" i="1"/>
  <c r="N418" i="1" s="1"/>
  <c r="G418" i="1"/>
  <c r="F418" i="1"/>
  <c r="E418" i="1"/>
  <c r="D418" i="1"/>
  <c r="M417" i="1"/>
  <c r="L417" i="1"/>
  <c r="K417" i="1"/>
  <c r="J417" i="1"/>
  <c r="I417" i="1"/>
  <c r="O417" i="1" s="1"/>
  <c r="H417" i="1"/>
  <c r="N417" i="1" s="1"/>
  <c r="G417" i="1"/>
  <c r="F417" i="1"/>
  <c r="E417" i="1"/>
  <c r="D417" i="1"/>
  <c r="M415" i="1"/>
  <c r="L415" i="1"/>
  <c r="K415" i="1"/>
  <c r="J415" i="1"/>
  <c r="I415" i="1"/>
  <c r="O415" i="1" s="1"/>
  <c r="H415" i="1"/>
  <c r="N415" i="1" s="1"/>
  <c r="G415" i="1"/>
  <c r="F415" i="1"/>
  <c r="E415" i="1"/>
  <c r="D415" i="1"/>
  <c r="M414" i="1"/>
  <c r="L414" i="1"/>
  <c r="K414" i="1"/>
  <c r="J414" i="1"/>
  <c r="I414" i="1"/>
  <c r="O414" i="1" s="1"/>
  <c r="H414" i="1"/>
  <c r="N414" i="1" s="1"/>
  <c r="G414" i="1"/>
  <c r="F414" i="1"/>
  <c r="E414" i="1"/>
  <c r="D414" i="1"/>
  <c r="M413" i="1"/>
  <c r="L413" i="1"/>
  <c r="K413" i="1"/>
  <c r="J413" i="1"/>
  <c r="I413" i="1"/>
  <c r="O413" i="1" s="1"/>
  <c r="H413" i="1"/>
  <c r="N413" i="1" s="1"/>
  <c r="G413" i="1"/>
  <c r="F413" i="1"/>
  <c r="E413" i="1"/>
  <c r="D413" i="1"/>
  <c r="M412" i="1"/>
  <c r="L412" i="1"/>
  <c r="K412" i="1"/>
  <c r="J412" i="1"/>
  <c r="I412" i="1"/>
  <c r="O412" i="1" s="1"/>
  <c r="H412" i="1"/>
  <c r="N412" i="1" s="1"/>
  <c r="G412" i="1"/>
  <c r="F412" i="1"/>
  <c r="E412" i="1"/>
  <c r="D412" i="1"/>
  <c r="M411" i="1"/>
  <c r="L411" i="1"/>
  <c r="K411" i="1"/>
  <c r="J411" i="1"/>
  <c r="I411" i="1"/>
  <c r="O411" i="1" s="1"/>
  <c r="H411" i="1"/>
  <c r="N411" i="1" s="1"/>
  <c r="G411" i="1"/>
  <c r="F411" i="1"/>
  <c r="E411" i="1"/>
  <c r="D411" i="1"/>
  <c r="M410" i="1"/>
  <c r="L410" i="1"/>
  <c r="K410" i="1"/>
  <c r="J410" i="1"/>
  <c r="I410" i="1"/>
  <c r="O410" i="1" s="1"/>
  <c r="H410" i="1"/>
  <c r="N410" i="1" s="1"/>
  <c r="G410" i="1"/>
  <c r="F410" i="1"/>
  <c r="E410" i="1"/>
  <c r="D410" i="1"/>
  <c r="M409" i="1"/>
  <c r="L409" i="1"/>
  <c r="K409" i="1"/>
  <c r="J409" i="1"/>
  <c r="I409" i="1"/>
  <c r="O409" i="1" s="1"/>
  <c r="H409" i="1"/>
  <c r="N409" i="1" s="1"/>
  <c r="G409" i="1"/>
  <c r="F409" i="1"/>
  <c r="E409" i="1"/>
  <c r="D409" i="1"/>
  <c r="M408" i="1"/>
  <c r="L408" i="1"/>
  <c r="K408" i="1"/>
  <c r="J408" i="1"/>
  <c r="I408" i="1"/>
  <c r="O408" i="1" s="1"/>
  <c r="H408" i="1"/>
  <c r="N408" i="1" s="1"/>
  <c r="G408" i="1"/>
  <c r="F408" i="1"/>
  <c r="E408" i="1"/>
  <c r="D408" i="1"/>
  <c r="M407" i="1"/>
  <c r="L407" i="1"/>
  <c r="K407" i="1"/>
  <c r="J407" i="1"/>
  <c r="I407" i="1"/>
  <c r="O407" i="1" s="1"/>
  <c r="H407" i="1"/>
  <c r="N407" i="1" s="1"/>
  <c r="G407" i="1"/>
  <c r="F407" i="1"/>
  <c r="E407" i="1"/>
  <c r="D407" i="1"/>
  <c r="M403" i="1"/>
  <c r="L403" i="1"/>
  <c r="K403" i="1"/>
  <c r="J403" i="1"/>
  <c r="I403" i="1"/>
  <c r="O403" i="1" s="1"/>
  <c r="H403" i="1"/>
  <c r="N403" i="1" s="1"/>
  <c r="G403" i="1"/>
  <c r="F403" i="1"/>
  <c r="E403" i="1"/>
  <c r="D403" i="1"/>
  <c r="M400" i="1"/>
  <c r="L400" i="1"/>
  <c r="K400" i="1"/>
  <c r="J400" i="1"/>
  <c r="I400" i="1"/>
  <c r="O400" i="1" s="1"/>
  <c r="H400" i="1"/>
  <c r="N400" i="1" s="1"/>
  <c r="G400" i="1"/>
  <c r="F400" i="1"/>
  <c r="E400" i="1"/>
  <c r="D400" i="1"/>
  <c r="M399" i="1"/>
  <c r="L399" i="1"/>
  <c r="K399" i="1"/>
  <c r="J399" i="1"/>
  <c r="I399" i="1"/>
  <c r="O399" i="1" s="1"/>
  <c r="H399" i="1"/>
  <c r="N399" i="1" s="1"/>
  <c r="G399" i="1"/>
  <c r="F399" i="1"/>
  <c r="E399" i="1"/>
  <c r="D399" i="1"/>
  <c r="M397" i="1"/>
  <c r="L397" i="1"/>
  <c r="K397" i="1"/>
  <c r="J397" i="1"/>
  <c r="I397" i="1"/>
  <c r="O397" i="1" s="1"/>
  <c r="H397" i="1"/>
  <c r="N397" i="1" s="1"/>
  <c r="G397" i="1"/>
  <c r="F397" i="1"/>
  <c r="E397" i="1"/>
  <c r="D397" i="1"/>
  <c r="M395" i="1"/>
  <c r="L395" i="1"/>
  <c r="K395" i="1"/>
  <c r="J395" i="1"/>
  <c r="I395" i="1"/>
  <c r="O395" i="1" s="1"/>
  <c r="H395" i="1"/>
  <c r="N395" i="1" s="1"/>
  <c r="G395" i="1"/>
  <c r="F395" i="1"/>
  <c r="E395" i="1"/>
  <c r="D395" i="1"/>
  <c r="M392" i="1"/>
  <c r="L392" i="1"/>
  <c r="K392" i="1"/>
  <c r="J392" i="1"/>
  <c r="I392" i="1"/>
  <c r="O392" i="1" s="1"/>
  <c r="H392" i="1"/>
  <c r="N392" i="1" s="1"/>
  <c r="G392" i="1"/>
  <c r="F392" i="1"/>
  <c r="E392" i="1"/>
  <c r="D392" i="1"/>
  <c r="M389" i="1"/>
  <c r="L389" i="1"/>
  <c r="K389" i="1"/>
  <c r="J389" i="1"/>
  <c r="I389" i="1"/>
  <c r="O389" i="1" s="1"/>
  <c r="H389" i="1"/>
  <c r="N389" i="1" s="1"/>
  <c r="G389" i="1"/>
  <c r="F389" i="1"/>
  <c r="E389" i="1"/>
  <c r="D389" i="1"/>
  <c r="M387" i="1"/>
  <c r="L387" i="1"/>
  <c r="K387" i="1"/>
  <c r="J387" i="1"/>
  <c r="I387" i="1"/>
  <c r="O387" i="1" s="1"/>
  <c r="H387" i="1"/>
  <c r="N387" i="1" s="1"/>
  <c r="G387" i="1"/>
  <c r="F387" i="1"/>
  <c r="E387" i="1"/>
  <c r="D387" i="1"/>
  <c r="M386" i="1"/>
  <c r="L386" i="1"/>
  <c r="K386" i="1"/>
  <c r="J386" i="1"/>
  <c r="I386" i="1"/>
  <c r="O386" i="1" s="1"/>
  <c r="H386" i="1"/>
  <c r="N386" i="1" s="1"/>
  <c r="G386" i="1"/>
  <c r="F386" i="1"/>
  <c r="E386" i="1"/>
  <c r="D386" i="1"/>
  <c r="M385" i="1"/>
  <c r="L385" i="1"/>
  <c r="K385" i="1"/>
  <c r="J385" i="1"/>
  <c r="I385" i="1"/>
  <c r="O385" i="1" s="1"/>
  <c r="H385" i="1"/>
  <c r="N385" i="1" s="1"/>
  <c r="G385" i="1"/>
  <c r="F385" i="1"/>
  <c r="E385" i="1"/>
  <c r="D385" i="1"/>
  <c r="M383" i="1"/>
  <c r="L383" i="1"/>
  <c r="K383" i="1"/>
  <c r="J383" i="1"/>
  <c r="I383" i="1"/>
  <c r="O383" i="1" s="1"/>
  <c r="H383" i="1"/>
  <c r="N383" i="1" s="1"/>
  <c r="G383" i="1"/>
  <c r="F383" i="1"/>
  <c r="E383" i="1"/>
  <c r="D383" i="1"/>
  <c r="M380" i="1"/>
  <c r="L380" i="1"/>
  <c r="K380" i="1"/>
  <c r="J380" i="1"/>
  <c r="I380" i="1"/>
  <c r="O380" i="1" s="1"/>
  <c r="H380" i="1"/>
  <c r="N380" i="1" s="1"/>
  <c r="G380" i="1"/>
  <c r="F380" i="1"/>
  <c r="E380" i="1"/>
  <c r="D380" i="1"/>
  <c r="M378" i="1"/>
  <c r="L378" i="1"/>
  <c r="K378" i="1"/>
  <c r="J378" i="1"/>
  <c r="I378" i="1"/>
  <c r="O378" i="1" s="1"/>
  <c r="H378" i="1"/>
  <c r="N378" i="1" s="1"/>
  <c r="G378" i="1"/>
  <c r="F378" i="1"/>
  <c r="E378" i="1"/>
  <c r="D378" i="1"/>
  <c r="M376" i="1"/>
  <c r="L376" i="1"/>
  <c r="K376" i="1"/>
  <c r="J376" i="1"/>
  <c r="I376" i="1"/>
  <c r="O376" i="1" s="1"/>
  <c r="H376" i="1"/>
  <c r="N376" i="1" s="1"/>
  <c r="G376" i="1"/>
  <c r="F376" i="1"/>
  <c r="E376" i="1"/>
  <c r="D376" i="1"/>
  <c r="M374" i="1"/>
  <c r="L374" i="1"/>
  <c r="K374" i="1"/>
  <c r="J374" i="1"/>
  <c r="I374" i="1"/>
  <c r="O374" i="1" s="1"/>
  <c r="H374" i="1"/>
  <c r="G374" i="1"/>
  <c r="F374" i="1"/>
  <c r="E374" i="1"/>
  <c r="D374" i="1"/>
  <c r="M373" i="1"/>
  <c r="L373" i="1"/>
  <c r="K373" i="1"/>
  <c r="J373" i="1"/>
  <c r="I373" i="1"/>
  <c r="O373" i="1" s="1"/>
  <c r="H373" i="1"/>
  <c r="N373" i="1" s="1"/>
  <c r="G373" i="1"/>
  <c r="F373" i="1"/>
  <c r="E373" i="1"/>
  <c r="D373" i="1"/>
  <c r="M372" i="1"/>
  <c r="L372" i="1"/>
  <c r="K372" i="1"/>
  <c r="J372" i="1"/>
  <c r="I372" i="1"/>
  <c r="O372" i="1" s="1"/>
  <c r="H372" i="1"/>
  <c r="N372" i="1" s="1"/>
  <c r="G372" i="1"/>
  <c r="F372" i="1"/>
  <c r="E372" i="1"/>
  <c r="D372" i="1"/>
  <c r="M371" i="1"/>
  <c r="L371" i="1"/>
  <c r="K371" i="1"/>
  <c r="J371" i="1"/>
  <c r="I371" i="1"/>
  <c r="O371" i="1" s="1"/>
  <c r="H371" i="1"/>
  <c r="N371" i="1" s="1"/>
  <c r="G371" i="1"/>
  <c r="F371" i="1"/>
  <c r="E371" i="1"/>
  <c r="D371" i="1"/>
  <c r="M370" i="1"/>
  <c r="L370" i="1"/>
  <c r="K370" i="1"/>
  <c r="J370" i="1"/>
  <c r="I370" i="1"/>
  <c r="O370" i="1" s="1"/>
  <c r="H370" i="1"/>
  <c r="N370" i="1" s="1"/>
  <c r="G370" i="1"/>
  <c r="F370" i="1"/>
  <c r="E370" i="1"/>
  <c r="D370" i="1"/>
  <c r="M369" i="1"/>
  <c r="L369" i="1"/>
  <c r="K369" i="1"/>
  <c r="J369" i="1"/>
  <c r="I369" i="1"/>
  <c r="O369" i="1" s="1"/>
  <c r="H369" i="1"/>
  <c r="N369" i="1" s="1"/>
  <c r="G369" i="1"/>
  <c r="F369" i="1"/>
  <c r="E369" i="1"/>
  <c r="D369" i="1"/>
  <c r="M368" i="1"/>
  <c r="L368" i="1"/>
  <c r="K368" i="1"/>
  <c r="J368" i="1"/>
  <c r="I368" i="1"/>
  <c r="O368" i="1" s="1"/>
  <c r="H368" i="1"/>
  <c r="N368" i="1" s="1"/>
  <c r="G368" i="1"/>
  <c r="F368" i="1"/>
  <c r="E368" i="1"/>
  <c r="D368" i="1"/>
  <c r="M367" i="1"/>
  <c r="L367" i="1"/>
  <c r="K367" i="1"/>
  <c r="J367" i="1"/>
  <c r="I367" i="1"/>
  <c r="O367" i="1" s="1"/>
  <c r="H367" i="1"/>
  <c r="N367" i="1" s="1"/>
  <c r="G367" i="1"/>
  <c r="F367" i="1"/>
  <c r="E367" i="1"/>
  <c r="D367" i="1"/>
  <c r="M366" i="1"/>
  <c r="L366" i="1"/>
  <c r="K366" i="1"/>
  <c r="J366" i="1"/>
  <c r="I366" i="1"/>
  <c r="O366" i="1" s="1"/>
  <c r="H366" i="1"/>
  <c r="N366" i="1" s="1"/>
  <c r="G366" i="1"/>
  <c r="F366" i="1"/>
  <c r="E366" i="1"/>
  <c r="D366" i="1"/>
  <c r="M364" i="1"/>
  <c r="L364" i="1"/>
  <c r="K364" i="1"/>
  <c r="J364" i="1"/>
  <c r="I364" i="1"/>
  <c r="O364" i="1" s="1"/>
  <c r="H364" i="1"/>
  <c r="N364" i="1" s="1"/>
  <c r="G364" i="1"/>
  <c r="F364" i="1"/>
  <c r="E364" i="1"/>
  <c r="D364" i="1"/>
  <c r="M363" i="1"/>
  <c r="L363" i="1"/>
  <c r="K363" i="1"/>
  <c r="J363" i="1"/>
  <c r="I363" i="1"/>
  <c r="O363" i="1" s="1"/>
  <c r="H363" i="1"/>
  <c r="N363" i="1" s="1"/>
  <c r="G363" i="1"/>
  <c r="F363" i="1"/>
  <c r="E363" i="1"/>
  <c r="D363" i="1"/>
  <c r="M362" i="1"/>
  <c r="L362" i="1"/>
  <c r="K362" i="1"/>
  <c r="J362" i="1"/>
  <c r="I362" i="1"/>
  <c r="O362" i="1" s="1"/>
  <c r="H362" i="1"/>
  <c r="N362" i="1" s="1"/>
  <c r="G362" i="1"/>
  <c r="F362" i="1"/>
  <c r="E362" i="1"/>
  <c r="D362" i="1"/>
  <c r="M361" i="1"/>
  <c r="L361" i="1"/>
  <c r="K361" i="1"/>
  <c r="J361" i="1"/>
  <c r="I361" i="1"/>
  <c r="O361" i="1" s="1"/>
  <c r="H361" i="1"/>
  <c r="G361" i="1"/>
  <c r="F361" i="1"/>
  <c r="E361" i="1"/>
  <c r="D361" i="1"/>
  <c r="M357" i="1"/>
  <c r="L357" i="1"/>
  <c r="K357" i="1"/>
  <c r="J357" i="1"/>
  <c r="I357" i="1"/>
  <c r="O357" i="1" s="1"/>
  <c r="H357" i="1"/>
  <c r="N357" i="1" s="1"/>
  <c r="G357" i="1"/>
  <c r="F357" i="1"/>
  <c r="E357" i="1"/>
  <c r="D357" i="1"/>
  <c r="M355" i="1"/>
  <c r="L355" i="1"/>
  <c r="K355" i="1"/>
  <c r="J355" i="1"/>
  <c r="I355" i="1"/>
  <c r="O355" i="1" s="1"/>
  <c r="H355" i="1"/>
  <c r="N355" i="1" s="1"/>
  <c r="G355" i="1"/>
  <c r="F355" i="1"/>
  <c r="E355" i="1"/>
  <c r="D355" i="1"/>
  <c r="M353" i="1"/>
  <c r="L353" i="1"/>
  <c r="K353" i="1"/>
  <c r="J353" i="1"/>
  <c r="I353" i="1"/>
  <c r="O353" i="1" s="1"/>
  <c r="H353" i="1"/>
  <c r="N353" i="1" s="1"/>
  <c r="G353" i="1"/>
  <c r="F353" i="1"/>
  <c r="E353" i="1"/>
  <c r="D353" i="1"/>
  <c r="M352" i="1"/>
  <c r="L352" i="1"/>
  <c r="K352" i="1"/>
  <c r="J352" i="1"/>
  <c r="I352" i="1"/>
  <c r="O352" i="1" s="1"/>
  <c r="H352" i="1"/>
  <c r="N352" i="1" s="1"/>
  <c r="G352" i="1"/>
  <c r="F352" i="1"/>
  <c r="E352" i="1"/>
  <c r="D352" i="1"/>
  <c r="M350" i="1"/>
  <c r="L350" i="1"/>
  <c r="K350" i="1"/>
  <c r="J350" i="1"/>
  <c r="I350" i="1"/>
  <c r="O350" i="1" s="1"/>
  <c r="H350" i="1"/>
  <c r="N350" i="1" s="1"/>
  <c r="G350" i="1"/>
  <c r="F350" i="1"/>
  <c r="E350" i="1"/>
  <c r="D350" i="1"/>
  <c r="M348" i="1"/>
  <c r="L348" i="1"/>
  <c r="K348" i="1"/>
  <c r="J348" i="1"/>
  <c r="I348" i="1"/>
  <c r="O348" i="1" s="1"/>
  <c r="H348" i="1"/>
  <c r="N348" i="1" s="1"/>
  <c r="G348" i="1"/>
  <c r="F348" i="1"/>
  <c r="E348" i="1"/>
  <c r="D348" i="1"/>
  <c r="M347" i="1"/>
  <c r="L347" i="1"/>
  <c r="K347" i="1"/>
  <c r="J347" i="1"/>
  <c r="I347" i="1"/>
  <c r="O347" i="1" s="1"/>
  <c r="H347" i="1"/>
  <c r="N347" i="1" s="1"/>
  <c r="G347" i="1"/>
  <c r="F347" i="1"/>
  <c r="E347" i="1"/>
  <c r="D347" i="1"/>
  <c r="M346" i="1"/>
  <c r="L346" i="1"/>
  <c r="K346" i="1"/>
  <c r="J346" i="1"/>
  <c r="I346" i="1"/>
  <c r="O346" i="1" s="1"/>
  <c r="H346" i="1"/>
  <c r="N346" i="1" s="1"/>
  <c r="G346" i="1"/>
  <c r="F346" i="1"/>
  <c r="E346" i="1"/>
  <c r="D346" i="1"/>
  <c r="M344" i="1"/>
  <c r="L344" i="1"/>
  <c r="K344" i="1"/>
  <c r="J344" i="1"/>
  <c r="I344" i="1"/>
  <c r="O344" i="1" s="1"/>
  <c r="H344" i="1"/>
  <c r="N344" i="1" s="1"/>
  <c r="G344" i="1"/>
  <c r="F344" i="1"/>
  <c r="E344" i="1"/>
  <c r="D344" i="1"/>
  <c r="M343" i="1"/>
  <c r="L343" i="1"/>
  <c r="K343" i="1"/>
  <c r="J343" i="1"/>
  <c r="I343" i="1"/>
  <c r="O343" i="1" s="1"/>
  <c r="H343" i="1"/>
  <c r="N343" i="1" s="1"/>
  <c r="G343" i="1"/>
  <c r="F343" i="1"/>
  <c r="E343" i="1"/>
  <c r="D343" i="1"/>
  <c r="M340" i="1"/>
  <c r="L340" i="1"/>
  <c r="K340" i="1"/>
  <c r="J340" i="1"/>
  <c r="I340" i="1"/>
  <c r="O340" i="1" s="1"/>
  <c r="H340" i="1"/>
  <c r="N340" i="1" s="1"/>
  <c r="G340" i="1"/>
  <c r="F340" i="1"/>
  <c r="E340" i="1"/>
  <c r="D340" i="1"/>
  <c r="M339" i="1"/>
  <c r="L339" i="1"/>
  <c r="K339" i="1"/>
  <c r="J339" i="1"/>
  <c r="I339" i="1"/>
  <c r="O339" i="1" s="1"/>
  <c r="H339" i="1"/>
  <c r="N339" i="1" s="1"/>
  <c r="G339" i="1"/>
  <c r="F339" i="1"/>
  <c r="E339" i="1"/>
  <c r="D339" i="1"/>
  <c r="M338" i="1"/>
  <c r="L338" i="1"/>
  <c r="K338" i="1"/>
  <c r="J338" i="1"/>
  <c r="I338" i="1"/>
  <c r="O338" i="1" s="1"/>
  <c r="H338" i="1"/>
  <c r="N338" i="1" s="1"/>
  <c r="G338" i="1"/>
  <c r="F338" i="1"/>
  <c r="E338" i="1"/>
  <c r="D338" i="1"/>
  <c r="M337" i="1"/>
  <c r="L337" i="1"/>
  <c r="K337" i="1"/>
  <c r="J337" i="1"/>
  <c r="I337" i="1"/>
  <c r="O337" i="1" s="1"/>
  <c r="H337" i="1"/>
  <c r="N337" i="1" s="1"/>
  <c r="G337" i="1"/>
  <c r="F337" i="1"/>
  <c r="E337" i="1"/>
  <c r="D337" i="1"/>
  <c r="M336" i="1"/>
  <c r="L336" i="1"/>
  <c r="K336" i="1"/>
  <c r="J336" i="1"/>
  <c r="I336" i="1"/>
  <c r="O336" i="1" s="1"/>
  <c r="H336" i="1"/>
  <c r="N336" i="1" s="1"/>
  <c r="G336" i="1"/>
  <c r="F336" i="1"/>
  <c r="E336" i="1"/>
  <c r="D336" i="1"/>
  <c r="M335" i="1"/>
  <c r="L335" i="1"/>
  <c r="K335" i="1"/>
  <c r="J335" i="1"/>
  <c r="I335" i="1"/>
  <c r="O335" i="1" s="1"/>
  <c r="H335" i="1"/>
  <c r="N335" i="1" s="1"/>
  <c r="G335" i="1"/>
  <c r="F335" i="1"/>
  <c r="E335" i="1"/>
  <c r="D335" i="1"/>
  <c r="M334" i="1"/>
  <c r="L334" i="1"/>
  <c r="K334" i="1"/>
  <c r="J334" i="1"/>
  <c r="I334" i="1"/>
  <c r="O334" i="1" s="1"/>
  <c r="H334" i="1"/>
  <c r="N334" i="1" s="1"/>
  <c r="G334" i="1"/>
  <c r="F334" i="1"/>
  <c r="E334" i="1"/>
  <c r="D334" i="1"/>
  <c r="M333" i="1"/>
  <c r="L333" i="1"/>
  <c r="K333" i="1"/>
  <c r="J333" i="1"/>
  <c r="I333" i="1"/>
  <c r="O333" i="1" s="1"/>
  <c r="H333" i="1"/>
  <c r="N333" i="1" s="1"/>
  <c r="G333" i="1"/>
  <c r="F333" i="1"/>
  <c r="E333" i="1"/>
  <c r="D333" i="1"/>
  <c r="M332" i="1"/>
  <c r="L332" i="1"/>
  <c r="K332" i="1"/>
  <c r="J332" i="1"/>
  <c r="I332" i="1"/>
  <c r="O332" i="1" s="1"/>
  <c r="H332" i="1"/>
  <c r="N332" i="1" s="1"/>
  <c r="G332" i="1"/>
  <c r="F332" i="1"/>
  <c r="E332" i="1"/>
  <c r="D332" i="1"/>
  <c r="M330" i="1"/>
  <c r="L330" i="1"/>
  <c r="K330" i="1"/>
  <c r="J330" i="1"/>
  <c r="I330" i="1"/>
  <c r="O330" i="1" s="1"/>
  <c r="H330" i="1"/>
  <c r="N330" i="1" s="1"/>
  <c r="G330" i="1"/>
  <c r="F330" i="1"/>
  <c r="E330" i="1"/>
  <c r="D330" i="1"/>
  <c r="M329" i="1"/>
  <c r="L329" i="1"/>
  <c r="K329" i="1"/>
  <c r="J329" i="1"/>
  <c r="I329" i="1"/>
  <c r="O329" i="1" s="1"/>
  <c r="H329" i="1"/>
  <c r="N329" i="1" s="1"/>
  <c r="G329" i="1"/>
  <c r="F329" i="1"/>
  <c r="E329" i="1"/>
  <c r="D329" i="1"/>
  <c r="M328" i="1"/>
  <c r="L328" i="1"/>
  <c r="K328" i="1"/>
  <c r="J328" i="1"/>
  <c r="I328" i="1"/>
  <c r="O328" i="1" s="1"/>
  <c r="H328" i="1"/>
  <c r="N328" i="1" s="1"/>
  <c r="G328" i="1"/>
  <c r="F328" i="1"/>
  <c r="E328" i="1"/>
  <c r="D328" i="1"/>
  <c r="M325" i="1"/>
  <c r="L325" i="1"/>
  <c r="K325" i="1"/>
  <c r="J325" i="1"/>
  <c r="I325" i="1"/>
  <c r="O325" i="1" s="1"/>
  <c r="H325" i="1"/>
  <c r="N325" i="1" s="1"/>
  <c r="G325" i="1"/>
  <c r="F325" i="1"/>
  <c r="E325" i="1"/>
  <c r="D325" i="1"/>
  <c r="M324" i="1"/>
  <c r="L324" i="1"/>
  <c r="K324" i="1"/>
  <c r="J324" i="1"/>
  <c r="I324" i="1"/>
  <c r="O324" i="1" s="1"/>
  <c r="H324" i="1"/>
  <c r="N324" i="1" s="1"/>
  <c r="G324" i="1"/>
  <c r="F324" i="1"/>
  <c r="E324" i="1"/>
  <c r="D324" i="1"/>
  <c r="M322" i="1"/>
  <c r="L322" i="1"/>
  <c r="K322" i="1"/>
  <c r="J322" i="1"/>
  <c r="I322" i="1"/>
  <c r="O322" i="1" s="1"/>
  <c r="H322" i="1"/>
  <c r="N322" i="1" s="1"/>
  <c r="G322" i="1"/>
  <c r="F322" i="1"/>
  <c r="E322" i="1"/>
  <c r="D322" i="1"/>
  <c r="M321" i="1"/>
  <c r="L321" i="1"/>
  <c r="K321" i="1"/>
  <c r="J321" i="1"/>
  <c r="I321" i="1"/>
  <c r="O321" i="1" s="1"/>
  <c r="H321" i="1"/>
  <c r="N321" i="1" s="1"/>
  <c r="G321" i="1"/>
  <c r="F321" i="1"/>
  <c r="E321" i="1"/>
  <c r="D321" i="1"/>
  <c r="M319" i="1"/>
  <c r="L319" i="1"/>
  <c r="K319" i="1"/>
  <c r="J319" i="1"/>
  <c r="I319" i="1"/>
  <c r="O319" i="1" s="1"/>
  <c r="H319" i="1"/>
  <c r="N319" i="1" s="1"/>
  <c r="G319" i="1"/>
  <c r="F319" i="1"/>
  <c r="E319" i="1"/>
  <c r="D319" i="1"/>
  <c r="M318" i="1"/>
  <c r="L318" i="1"/>
  <c r="K318" i="1"/>
  <c r="J318" i="1"/>
  <c r="I318" i="1"/>
  <c r="O318" i="1" s="1"/>
  <c r="H318" i="1"/>
  <c r="N318" i="1" s="1"/>
  <c r="G318" i="1"/>
  <c r="F318" i="1"/>
  <c r="E318" i="1"/>
  <c r="D318" i="1"/>
  <c r="M316" i="1"/>
  <c r="L316" i="1"/>
  <c r="K316" i="1"/>
  <c r="J316" i="1"/>
  <c r="I316" i="1"/>
  <c r="O316" i="1" s="1"/>
  <c r="H316" i="1"/>
  <c r="N316" i="1" s="1"/>
  <c r="G316" i="1"/>
  <c r="F316" i="1"/>
  <c r="E316" i="1"/>
  <c r="D316" i="1"/>
  <c r="M315" i="1"/>
  <c r="L315" i="1"/>
  <c r="K315" i="1"/>
  <c r="J315" i="1"/>
  <c r="I315" i="1"/>
  <c r="O315" i="1" s="1"/>
  <c r="H315" i="1"/>
  <c r="N315" i="1" s="1"/>
  <c r="G315" i="1"/>
  <c r="F315" i="1"/>
  <c r="E315" i="1"/>
  <c r="D315" i="1"/>
  <c r="M313" i="1"/>
  <c r="L313" i="1"/>
  <c r="K313" i="1"/>
  <c r="J313" i="1"/>
  <c r="I313" i="1"/>
  <c r="O313" i="1" s="1"/>
  <c r="H313" i="1"/>
  <c r="N313" i="1" s="1"/>
  <c r="G313" i="1"/>
  <c r="F313" i="1"/>
  <c r="E313" i="1"/>
  <c r="D313" i="1"/>
  <c r="M312" i="1"/>
  <c r="L312" i="1"/>
  <c r="K312" i="1"/>
  <c r="J312" i="1"/>
  <c r="I312" i="1"/>
  <c r="O312" i="1" s="1"/>
  <c r="H312" i="1"/>
  <c r="N312" i="1" s="1"/>
  <c r="G312" i="1"/>
  <c r="F312" i="1"/>
  <c r="E312" i="1"/>
  <c r="D312" i="1"/>
  <c r="M309" i="1"/>
  <c r="L309" i="1"/>
  <c r="K309" i="1"/>
  <c r="J309" i="1"/>
  <c r="I309" i="1"/>
  <c r="O309" i="1" s="1"/>
  <c r="H309" i="1"/>
  <c r="N309" i="1" s="1"/>
  <c r="G309" i="1"/>
  <c r="F309" i="1"/>
  <c r="E309" i="1"/>
  <c r="D309" i="1"/>
  <c r="M308" i="1"/>
  <c r="L308" i="1"/>
  <c r="K308" i="1"/>
  <c r="J308" i="1"/>
  <c r="I308" i="1"/>
  <c r="O308" i="1" s="1"/>
  <c r="H308" i="1"/>
  <c r="N308" i="1" s="1"/>
  <c r="G308" i="1"/>
  <c r="F308" i="1"/>
  <c r="E308" i="1"/>
  <c r="D308" i="1"/>
  <c r="M306" i="1"/>
  <c r="L306" i="1"/>
  <c r="K306" i="1"/>
  <c r="J306" i="1"/>
  <c r="I306" i="1"/>
  <c r="O306" i="1" s="1"/>
  <c r="H306" i="1"/>
  <c r="N306" i="1" s="1"/>
  <c r="G306" i="1"/>
  <c r="F306" i="1"/>
  <c r="E306" i="1"/>
  <c r="D306" i="1"/>
  <c r="M305" i="1"/>
  <c r="L305" i="1"/>
  <c r="K305" i="1"/>
  <c r="J305" i="1"/>
  <c r="I305" i="1"/>
  <c r="O305" i="1" s="1"/>
  <c r="H305" i="1"/>
  <c r="N305" i="1" s="1"/>
  <c r="G305" i="1"/>
  <c r="F305" i="1"/>
  <c r="E305" i="1"/>
  <c r="D305" i="1"/>
  <c r="M303" i="1"/>
  <c r="L303" i="1"/>
  <c r="K303" i="1"/>
  <c r="J303" i="1"/>
  <c r="I303" i="1"/>
  <c r="O303" i="1" s="1"/>
  <c r="H303" i="1"/>
  <c r="N303" i="1" s="1"/>
  <c r="G303" i="1"/>
  <c r="F303" i="1"/>
  <c r="E303" i="1"/>
  <c r="D303" i="1"/>
  <c r="M302" i="1"/>
  <c r="L302" i="1"/>
  <c r="K302" i="1"/>
  <c r="J302" i="1"/>
  <c r="I302" i="1"/>
  <c r="O302" i="1" s="1"/>
  <c r="H302" i="1"/>
  <c r="N302" i="1" s="1"/>
  <c r="G302" i="1"/>
  <c r="F302" i="1"/>
  <c r="E302" i="1"/>
  <c r="D302" i="1"/>
  <c r="M300" i="1"/>
  <c r="L300" i="1"/>
  <c r="K300" i="1"/>
  <c r="J300" i="1"/>
  <c r="I300" i="1"/>
  <c r="O300" i="1" s="1"/>
  <c r="H300" i="1"/>
  <c r="N300" i="1" s="1"/>
  <c r="G300" i="1"/>
  <c r="F300" i="1"/>
  <c r="E300" i="1"/>
  <c r="D300" i="1"/>
  <c r="M299" i="1"/>
  <c r="L299" i="1"/>
  <c r="K299" i="1"/>
  <c r="J299" i="1"/>
  <c r="I299" i="1"/>
  <c r="O299" i="1" s="1"/>
  <c r="H299" i="1"/>
  <c r="N299" i="1" s="1"/>
  <c r="G299" i="1"/>
  <c r="F299" i="1"/>
  <c r="E299" i="1"/>
  <c r="D299" i="1"/>
  <c r="M296" i="1"/>
  <c r="L296" i="1"/>
  <c r="K296" i="1"/>
  <c r="J296" i="1"/>
  <c r="I296" i="1"/>
  <c r="O296" i="1" s="1"/>
  <c r="H296" i="1"/>
  <c r="N296" i="1" s="1"/>
  <c r="G296" i="1"/>
  <c r="F296" i="1"/>
  <c r="E296" i="1"/>
  <c r="D296" i="1"/>
  <c r="M295" i="1"/>
  <c r="L295" i="1"/>
  <c r="K295" i="1"/>
  <c r="J295" i="1"/>
  <c r="I295" i="1"/>
  <c r="O295" i="1" s="1"/>
  <c r="H295" i="1"/>
  <c r="N295" i="1" s="1"/>
  <c r="G295" i="1"/>
  <c r="F295" i="1"/>
  <c r="E295" i="1"/>
  <c r="D295" i="1"/>
  <c r="M294" i="1"/>
  <c r="L294" i="1"/>
  <c r="K294" i="1"/>
  <c r="J294" i="1"/>
  <c r="I294" i="1"/>
  <c r="O294" i="1" s="1"/>
  <c r="H294" i="1"/>
  <c r="N294" i="1" s="1"/>
  <c r="G294" i="1"/>
  <c r="F294" i="1"/>
  <c r="E294" i="1"/>
  <c r="D294" i="1"/>
  <c r="M292" i="1"/>
  <c r="L292" i="1"/>
  <c r="K292" i="1"/>
  <c r="J292" i="1"/>
  <c r="I292" i="1"/>
  <c r="O292" i="1" s="1"/>
  <c r="H292" i="1"/>
  <c r="N292" i="1" s="1"/>
  <c r="G292" i="1"/>
  <c r="F292" i="1"/>
  <c r="E292" i="1"/>
  <c r="D292" i="1"/>
  <c r="M290" i="1"/>
  <c r="L290" i="1"/>
  <c r="K290" i="1"/>
  <c r="J290" i="1"/>
  <c r="I290" i="1"/>
  <c r="O290" i="1" s="1"/>
  <c r="H290" i="1"/>
  <c r="N290" i="1" s="1"/>
  <c r="G290" i="1"/>
  <c r="F290" i="1"/>
  <c r="E290" i="1"/>
  <c r="D290" i="1"/>
  <c r="M289" i="1"/>
  <c r="L289" i="1"/>
  <c r="K289" i="1"/>
  <c r="J289" i="1"/>
  <c r="I289" i="1"/>
  <c r="O289" i="1" s="1"/>
  <c r="H289" i="1"/>
  <c r="N289" i="1" s="1"/>
  <c r="G289" i="1"/>
  <c r="F289" i="1"/>
  <c r="E289" i="1"/>
  <c r="D289" i="1"/>
  <c r="M288" i="1"/>
  <c r="L288" i="1"/>
  <c r="K288" i="1"/>
  <c r="J288" i="1"/>
  <c r="I288" i="1"/>
  <c r="O288" i="1" s="1"/>
  <c r="H288" i="1"/>
  <c r="N288" i="1" s="1"/>
  <c r="G288" i="1"/>
  <c r="F288" i="1"/>
  <c r="E288" i="1"/>
  <c r="D288" i="1"/>
  <c r="M287" i="1"/>
  <c r="L287" i="1"/>
  <c r="K287" i="1"/>
  <c r="J287" i="1"/>
  <c r="I287" i="1"/>
  <c r="O287" i="1" s="1"/>
  <c r="H287" i="1"/>
  <c r="G287" i="1"/>
  <c r="F287" i="1"/>
  <c r="E287" i="1"/>
  <c r="D287" i="1"/>
  <c r="M286" i="1"/>
  <c r="L286" i="1"/>
  <c r="K286" i="1"/>
  <c r="J286" i="1"/>
  <c r="I286" i="1"/>
  <c r="O286" i="1" s="1"/>
  <c r="H286" i="1"/>
  <c r="N286" i="1" s="1"/>
  <c r="G286" i="1"/>
  <c r="F286" i="1"/>
  <c r="E286" i="1"/>
  <c r="D286" i="1"/>
  <c r="M285" i="1"/>
  <c r="L285" i="1"/>
  <c r="K285" i="1"/>
  <c r="J285" i="1"/>
  <c r="I285" i="1"/>
  <c r="O285" i="1" s="1"/>
  <c r="H285" i="1"/>
  <c r="N285" i="1" s="1"/>
  <c r="G285" i="1"/>
  <c r="F285" i="1"/>
  <c r="E285" i="1"/>
  <c r="D285" i="1"/>
  <c r="M283" i="1"/>
  <c r="L283" i="1"/>
  <c r="K283" i="1"/>
  <c r="J283" i="1"/>
  <c r="I283" i="1"/>
  <c r="O283" i="1" s="1"/>
  <c r="H283" i="1"/>
  <c r="N283" i="1" s="1"/>
  <c r="G283" i="1"/>
  <c r="F283" i="1"/>
  <c r="E283" i="1"/>
  <c r="D283" i="1"/>
  <c r="M282" i="1"/>
  <c r="L282" i="1"/>
  <c r="K282" i="1"/>
  <c r="J282" i="1"/>
  <c r="I282" i="1"/>
  <c r="O282" i="1" s="1"/>
  <c r="H282" i="1"/>
  <c r="N282" i="1" s="1"/>
  <c r="G282" i="1"/>
  <c r="F282" i="1"/>
  <c r="E282" i="1"/>
  <c r="D282" i="1"/>
  <c r="M281" i="1"/>
  <c r="L281" i="1"/>
  <c r="K281" i="1"/>
  <c r="J281" i="1"/>
  <c r="I281" i="1"/>
  <c r="O281" i="1" s="1"/>
  <c r="H281" i="1"/>
  <c r="N281" i="1" s="1"/>
  <c r="G281" i="1"/>
  <c r="F281" i="1"/>
  <c r="E281" i="1"/>
  <c r="D281" i="1"/>
  <c r="M280" i="1"/>
  <c r="L280" i="1"/>
  <c r="K280" i="1"/>
  <c r="J280" i="1"/>
  <c r="I280" i="1"/>
  <c r="O280" i="1" s="1"/>
  <c r="H280" i="1"/>
  <c r="N280" i="1" s="1"/>
  <c r="G280" i="1"/>
  <c r="F280" i="1"/>
  <c r="E280" i="1"/>
  <c r="D280" i="1"/>
  <c r="M279" i="1"/>
  <c r="L279" i="1"/>
  <c r="K279" i="1"/>
  <c r="J279" i="1"/>
  <c r="I279" i="1"/>
  <c r="O279" i="1" s="1"/>
  <c r="H279" i="1"/>
  <c r="N279" i="1" s="1"/>
  <c r="G279" i="1"/>
  <c r="F279" i="1"/>
  <c r="E279" i="1"/>
  <c r="D279" i="1"/>
  <c r="M278" i="1"/>
  <c r="L278" i="1"/>
  <c r="K278" i="1"/>
  <c r="J278" i="1"/>
  <c r="I278" i="1"/>
  <c r="O278" i="1" s="1"/>
  <c r="H278" i="1"/>
  <c r="N278" i="1" s="1"/>
  <c r="G278" i="1"/>
  <c r="F278" i="1"/>
  <c r="E278" i="1"/>
  <c r="D278" i="1"/>
  <c r="M277" i="1"/>
  <c r="L277" i="1"/>
  <c r="K277" i="1"/>
  <c r="J277" i="1"/>
  <c r="I277" i="1"/>
  <c r="O277" i="1" s="1"/>
  <c r="H277" i="1"/>
  <c r="N277" i="1" s="1"/>
  <c r="G277" i="1"/>
  <c r="F277" i="1"/>
  <c r="E277" i="1"/>
  <c r="D277" i="1"/>
  <c r="M276" i="1"/>
  <c r="L276" i="1"/>
  <c r="K276" i="1"/>
  <c r="J276" i="1"/>
  <c r="I276" i="1"/>
  <c r="O276" i="1" s="1"/>
  <c r="H276" i="1"/>
  <c r="N276" i="1" s="1"/>
  <c r="G276" i="1"/>
  <c r="F276" i="1"/>
  <c r="E276" i="1"/>
  <c r="D276" i="1"/>
  <c r="M275" i="1"/>
  <c r="L275" i="1"/>
  <c r="K275" i="1"/>
  <c r="J275" i="1"/>
  <c r="I275" i="1"/>
  <c r="O275" i="1" s="1"/>
  <c r="H275" i="1"/>
  <c r="N275" i="1" s="1"/>
  <c r="G275" i="1"/>
  <c r="F275" i="1"/>
  <c r="E275" i="1"/>
  <c r="D275" i="1"/>
  <c r="M272" i="1"/>
  <c r="L272" i="1"/>
  <c r="K272" i="1"/>
  <c r="J272" i="1"/>
  <c r="I272" i="1"/>
  <c r="O272" i="1" s="1"/>
  <c r="H272" i="1"/>
  <c r="N272" i="1" s="1"/>
  <c r="G272" i="1"/>
  <c r="F272" i="1"/>
  <c r="E272" i="1"/>
  <c r="D272" i="1"/>
  <c r="M270" i="1"/>
  <c r="L270" i="1"/>
  <c r="K270" i="1"/>
  <c r="J270" i="1"/>
  <c r="I270" i="1"/>
  <c r="O270" i="1" s="1"/>
  <c r="H270" i="1"/>
  <c r="N270" i="1" s="1"/>
  <c r="G270" i="1"/>
  <c r="F270" i="1"/>
  <c r="E270" i="1"/>
  <c r="D270" i="1"/>
  <c r="M269" i="1"/>
  <c r="L269" i="1"/>
  <c r="K269" i="1"/>
  <c r="J269" i="1"/>
  <c r="I269" i="1"/>
  <c r="O269" i="1" s="1"/>
  <c r="H269" i="1"/>
  <c r="N269" i="1" s="1"/>
  <c r="G269" i="1"/>
  <c r="F269" i="1"/>
  <c r="E269" i="1"/>
  <c r="D269" i="1"/>
  <c r="M268" i="1"/>
  <c r="L268" i="1"/>
  <c r="K268" i="1"/>
  <c r="J268" i="1"/>
  <c r="I268" i="1"/>
  <c r="O268" i="1" s="1"/>
  <c r="H268" i="1"/>
  <c r="N268" i="1" s="1"/>
  <c r="G268" i="1"/>
  <c r="F268" i="1"/>
  <c r="E268" i="1"/>
  <c r="D268" i="1"/>
  <c r="M266" i="1"/>
  <c r="L266" i="1"/>
  <c r="K266" i="1"/>
  <c r="J266" i="1"/>
  <c r="I266" i="1"/>
  <c r="O266" i="1" s="1"/>
  <c r="H266" i="1"/>
  <c r="N266" i="1" s="1"/>
  <c r="G266" i="1"/>
  <c r="F266" i="1"/>
  <c r="E266" i="1"/>
  <c r="D266" i="1"/>
  <c r="M264" i="1"/>
  <c r="L264" i="1"/>
  <c r="K264" i="1"/>
  <c r="J264" i="1"/>
  <c r="I264" i="1"/>
  <c r="O264" i="1" s="1"/>
  <c r="H264" i="1"/>
  <c r="N264" i="1" s="1"/>
  <c r="G264" i="1"/>
  <c r="F264" i="1"/>
  <c r="E264" i="1"/>
  <c r="D264" i="1"/>
  <c r="M262" i="1"/>
  <c r="L262" i="1"/>
  <c r="K262" i="1"/>
  <c r="J262" i="1"/>
  <c r="I262" i="1"/>
  <c r="O262" i="1" s="1"/>
  <c r="H262" i="1"/>
  <c r="N262" i="1" s="1"/>
  <c r="G262" i="1"/>
  <c r="F262" i="1"/>
  <c r="E262" i="1"/>
  <c r="D262" i="1"/>
  <c r="M261" i="1"/>
  <c r="L261" i="1"/>
  <c r="K261" i="1"/>
  <c r="J261" i="1"/>
  <c r="I261" i="1"/>
  <c r="O261" i="1" s="1"/>
  <c r="H261" i="1"/>
  <c r="N261" i="1" s="1"/>
  <c r="G261" i="1"/>
  <c r="F261" i="1"/>
  <c r="E261" i="1"/>
  <c r="D261" i="1"/>
  <c r="M260" i="1"/>
  <c r="L260" i="1"/>
  <c r="K260" i="1"/>
  <c r="J260" i="1"/>
  <c r="I260" i="1"/>
  <c r="O260" i="1" s="1"/>
  <c r="H260" i="1"/>
  <c r="N260" i="1" s="1"/>
  <c r="G260" i="1"/>
  <c r="F260" i="1"/>
  <c r="E260" i="1"/>
  <c r="D260" i="1"/>
  <c r="M257" i="1"/>
  <c r="L257" i="1"/>
  <c r="K257" i="1"/>
  <c r="J257" i="1"/>
  <c r="I257" i="1"/>
  <c r="O257" i="1" s="1"/>
  <c r="H257" i="1"/>
  <c r="N257" i="1" s="1"/>
  <c r="G257" i="1"/>
  <c r="F257" i="1"/>
  <c r="E257" i="1"/>
  <c r="D257" i="1"/>
  <c r="M256" i="1"/>
  <c r="L256" i="1"/>
  <c r="K256" i="1"/>
  <c r="J256" i="1"/>
  <c r="I256" i="1"/>
  <c r="O256" i="1" s="1"/>
  <c r="H256" i="1"/>
  <c r="N256" i="1" s="1"/>
  <c r="G256" i="1"/>
  <c r="F256" i="1"/>
  <c r="E256" i="1"/>
  <c r="D256" i="1"/>
  <c r="M255" i="1"/>
  <c r="L255" i="1"/>
  <c r="K255" i="1"/>
  <c r="J255" i="1"/>
  <c r="I255" i="1"/>
  <c r="O255" i="1" s="1"/>
  <c r="H255" i="1"/>
  <c r="N255" i="1" s="1"/>
  <c r="G255" i="1"/>
  <c r="F255" i="1"/>
  <c r="E255" i="1"/>
  <c r="D255" i="1"/>
  <c r="M254" i="1"/>
  <c r="L254" i="1"/>
  <c r="K254" i="1"/>
  <c r="J254" i="1"/>
  <c r="I254" i="1"/>
  <c r="O254" i="1" s="1"/>
  <c r="H254" i="1"/>
  <c r="N254" i="1" s="1"/>
  <c r="G254" i="1"/>
  <c r="F254" i="1"/>
  <c r="E254" i="1"/>
  <c r="D254" i="1"/>
  <c r="M253" i="1"/>
  <c r="L253" i="1"/>
  <c r="K253" i="1"/>
  <c r="J253" i="1"/>
  <c r="I253" i="1"/>
  <c r="O253" i="1" s="1"/>
  <c r="H253" i="1"/>
  <c r="N253" i="1" s="1"/>
  <c r="G253" i="1"/>
  <c r="F253" i="1"/>
  <c r="E253" i="1"/>
  <c r="D253" i="1"/>
  <c r="M252" i="1"/>
  <c r="L252" i="1"/>
  <c r="K252" i="1"/>
  <c r="J252" i="1"/>
  <c r="I252" i="1"/>
  <c r="H252" i="1"/>
  <c r="G252" i="1"/>
  <c r="F252" i="1"/>
  <c r="E252" i="1"/>
  <c r="D252" i="1"/>
  <c r="M251" i="1"/>
  <c r="L251" i="1"/>
  <c r="K251" i="1"/>
  <c r="J251" i="1"/>
  <c r="I251" i="1"/>
  <c r="O251" i="1" s="1"/>
  <c r="H251" i="1"/>
  <c r="N251" i="1" s="1"/>
  <c r="G251" i="1"/>
  <c r="F251" i="1"/>
  <c r="E251" i="1"/>
  <c r="D251" i="1"/>
  <c r="M250" i="1"/>
  <c r="L250" i="1"/>
  <c r="K250" i="1"/>
  <c r="J250" i="1"/>
  <c r="I250" i="1"/>
  <c r="O250" i="1" s="1"/>
  <c r="H250" i="1"/>
  <c r="N250" i="1" s="1"/>
  <c r="G250" i="1"/>
  <c r="F250" i="1"/>
  <c r="E250" i="1"/>
  <c r="D250" i="1"/>
  <c r="M249" i="1"/>
  <c r="L249" i="1"/>
  <c r="K249" i="1"/>
  <c r="J249" i="1"/>
  <c r="I249" i="1"/>
  <c r="O249" i="1" s="1"/>
  <c r="H249" i="1"/>
  <c r="N249" i="1" s="1"/>
  <c r="G249" i="1"/>
  <c r="F249" i="1"/>
  <c r="E249" i="1"/>
  <c r="D249" i="1"/>
  <c r="M247" i="1"/>
  <c r="L247" i="1"/>
  <c r="K247" i="1"/>
  <c r="J247" i="1"/>
  <c r="I247" i="1"/>
  <c r="O247" i="1" s="1"/>
  <c r="H247" i="1"/>
  <c r="N247" i="1" s="1"/>
  <c r="G247" i="1"/>
  <c r="F247" i="1"/>
  <c r="E247" i="1"/>
  <c r="D247" i="1"/>
  <c r="M246" i="1"/>
  <c r="L246" i="1"/>
  <c r="K246" i="1"/>
  <c r="J246" i="1"/>
  <c r="I246" i="1"/>
  <c r="O246" i="1" s="1"/>
  <c r="H246" i="1"/>
  <c r="G246" i="1"/>
  <c r="F246" i="1"/>
  <c r="E246" i="1"/>
  <c r="D246" i="1"/>
  <c r="M244" i="1"/>
  <c r="L244" i="1"/>
  <c r="K244" i="1"/>
  <c r="J244" i="1"/>
  <c r="I244" i="1"/>
  <c r="H244" i="1"/>
  <c r="N244" i="1" s="1"/>
  <c r="G244" i="1"/>
  <c r="F244" i="1"/>
  <c r="E244" i="1"/>
  <c r="D244" i="1"/>
  <c r="M243" i="1"/>
  <c r="L243" i="1"/>
  <c r="K243" i="1"/>
  <c r="J243" i="1"/>
  <c r="I243" i="1"/>
  <c r="O243" i="1" s="1"/>
  <c r="H243" i="1"/>
  <c r="N243" i="1" s="1"/>
  <c r="G243" i="1"/>
  <c r="F243" i="1"/>
  <c r="E243" i="1"/>
  <c r="D243" i="1"/>
  <c r="M242" i="1"/>
  <c r="L242" i="1"/>
  <c r="K242" i="1"/>
  <c r="J242" i="1"/>
  <c r="I242" i="1"/>
  <c r="O242" i="1" s="1"/>
  <c r="H242" i="1"/>
  <c r="N242" i="1" s="1"/>
  <c r="G242" i="1"/>
  <c r="F242" i="1"/>
  <c r="E242" i="1"/>
  <c r="D242" i="1"/>
  <c r="M241" i="1"/>
  <c r="L241" i="1"/>
  <c r="K241" i="1"/>
  <c r="J241" i="1"/>
  <c r="I241" i="1"/>
  <c r="O241" i="1" s="1"/>
  <c r="H241" i="1"/>
  <c r="N241" i="1" s="1"/>
  <c r="G241" i="1"/>
  <c r="F241" i="1"/>
  <c r="E241" i="1"/>
  <c r="D241" i="1"/>
  <c r="M240" i="1"/>
  <c r="L240" i="1"/>
  <c r="K240" i="1"/>
  <c r="J240" i="1"/>
  <c r="I240" i="1"/>
  <c r="O240" i="1" s="1"/>
  <c r="H240" i="1"/>
  <c r="G240" i="1"/>
  <c r="F240" i="1"/>
  <c r="E240" i="1"/>
  <c r="D240" i="1"/>
  <c r="M239" i="1"/>
  <c r="L239" i="1"/>
  <c r="K239" i="1"/>
  <c r="J239" i="1"/>
  <c r="I239" i="1"/>
  <c r="O239" i="1" s="1"/>
  <c r="H239" i="1"/>
  <c r="N239" i="1" s="1"/>
  <c r="G239" i="1"/>
  <c r="F239" i="1"/>
  <c r="E239" i="1"/>
  <c r="D239" i="1"/>
  <c r="M238" i="1"/>
  <c r="L238" i="1"/>
  <c r="K238" i="1"/>
  <c r="J238" i="1"/>
  <c r="I238" i="1"/>
  <c r="O238" i="1" s="1"/>
  <c r="H238" i="1"/>
  <c r="N238" i="1" s="1"/>
  <c r="G238" i="1"/>
  <c r="F238" i="1"/>
  <c r="E238" i="1"/>
  <c r="D238" i="1"/>
  <c r="M236" i="1"/>
  <c r="L236" i="1"/>
  <c r="K236" i="1"/>
  <c r="J236" i="1"/>
  <c r="I236" i="1"/>
  <c r="O236" i="1" s="1"/>
  <c r="H236" i="1"/>
  <c r="N236" i="1" s="1"/>
  <c r="G236" i="1"/>
  <c r="F236" i="1"/>
  <c r="E236" i="1"/>
  <c r="D236" i="1"/>
  <c r="M235" i="1"/>
  <c r="L235" i="1"/>
  <c r="K235" i="1"/>
  <c r="J235" i="1"/>
  <c r="I235" i="1"/>
  <c r="O235" i="1" s="1"/>
  <c r="H235" i="1"/>
  <c r="G235" i="1"/>
  <c r="F235" i="1"/>
  <c r="E235" i="1"/>
  <c r="D235" i="1"/>
  <c r="M234" i="1"/>
  <c r="L234" i="1"/>
  <c r="K234" i="1"/>
  <c r="J234" i="1"/>
  <c r="I234" i="1"/>
  <c r="O234" i="1" s="1"/>
  <c r="H234" i="1"/>
  <c r="N234" i="1" s="1"/>
  <c r="G234" i="1"/>
  <c r="F234" i="1"/>
  <c r="E234" i="1"/>
  <c r="D234" i="1"/>
  <c r="M233" i="1"/>
  <c r="L233" i="1"/>
  <c r="K233" i="1"/>
  <c r="J233" i="1"/>
  <c r="I233" i="1"/>
  <c r="O233" i="1" s="1"/>
  <c r="H233" i="1"/>
  <c r="N233" i="1" s="1"/>
  <c r="G233" i="1"/>
  <c r="F233" i="1"/>
  <c r="E233" i="1"/>
  <c r="D233" i="1"/>
  <c r="M232" i="1"/>
  <c r="L232" i="1"/>
  <c r="K232" i="1"/>
  <c r="J232" i="1"/>
  <c r="I232" i="1"/>
  <c r="O232" i="1" s="1"/>
  <c r="H232" i="1"/>
  <c r="N232" i="1" s="1"/>
  <c r="G232" i="1"/>
  <c r="F232" i="1"/>
  <c r="E232" i="1"/>
  <c r="D232" i="1"/>
  <c r="M231" i="1"/>
  <c r="L231" i="1"/>
  <c r="K231" i="1"/>
  <c r="J231" i="1"/>
  <c r="I231" i="1"/>
  <c r="O231" i="1" s="1"/>
  <c r="H231" i="1"/>
  <c r="G231" i="1"/>
  <c r="F231" i="1"/>
  <c r="E231" i="1"/>
  <c r="D231" i="1"/>
  <c r="M230" i="1"/>
  <c r="L230" i="1"/>
  <c r="K230" i="1"/>
  <c r="J230" i="1"/>
  <c r="I230" i="1"/>
  <c r="O230" i="1" s="1"/>
  <c r="H230" i="1"/>
  <c r="N230" i="1" s="1"/>
  <c r="G230" i="1"/>
  <c r="F230" i="1"/>
  <c r="E230" i="1"/>
  <c r="D230" i="1"/>
  <c r="M229" i="1"/>
  <c r="L229" i="1"/>
  <c r="K229" i="1"/>
  <c r="J229" i="1"/>
  <c r="I229" i="1"/>
  <c r="O229" i="1" s="1"/>
  <c r="H229" i="1"/>
  <c r="N229" i="1" s="1"/>
  <c r="G229" i="1"/>
  <c r="F229" i="1"/>
  <c r="E229" i="1"/>
  <c r="D229" i="1"/>
  <c r="M227" i="1"/>
  <c r="L227" i="1"/>
  <c r="K227" i="1"/>
  <c r="J227" i="1"/>
  <c r="I227" i="1"/>
  <c r="O227" i="1" s="1"/>
  <c r="H227" i="1"/>
  <c r="N227" i="1" s="1"/>
  <c r="G227" i="1"/>
  <c r="F227" i="1"/>
  <c r="E227" i="1"/>
  <c r="D227" i="1"/>
  <c r="M226" i="1"/>
  <c r="L226" i="1"/>
  <c r="K226" i="1"/>
  <c r="J226" i="1"/>
  <c r="I226" i="1"/>
  <c r="O226" i="1" s="1"/>
  <c r="H226" i="1"/>
  <c r="N226" i="1" s="1"/>
  <c r="G226" i="1"/>
  <c r="F226" i="1"/>
  <c r="E226" i="1"/>
  <c r="D226" i="1"/>
  <c r="M225" i="1"/>
  <c r="L225" i="1"/>
  <c r="K225" i="1"/>
  <c r="J225" i="1"/>
  <c r="I225" i="1"/>
  <c r="O225" i="1" s="1"/>
  <c r="H225" i="1"/>
  <c r="N225" i="1" s="1"/>
  <c r="G225" i="1"/>
  <c r="F225" i="1"/>
  <c r="E225" i="1"/>
  <c r="D225" i="1"/>
  <c r="M224" i="1"/>
  <c r="L224" i="1"/>
  <c r="K224" i="1"/>
  <c r="J224" i="1"/>
  <c r="I224" i="1"/>
  <c r="O224" i="1" s="1"/>
  <c r="H224" i="1"/>
  <c r="G224" i="1"/>
  <c r="F224" i="1"/>
  <c r="E224" i="1"/>
  <c r="D224" i="1"/>
  <c r="M223" i="1"/>
  <c r="L223" i="1"/>
  <c r="K223" i="1"/>
  <c r="J223" i="1"/>
  <c r="I223" i="1"/>
  <c r="O223" i="1" s="1"/>
  <c r="H223" i="1"/>
  <c r="G223" i="1"/>
  <c r="F223" i="1"/>
  <c r="E223" i="1"/>
  <c r="D223" i="1"/>
  <c r="M221" i="1"/>
  <c r="L221" i="1"/>
  <c r="K221" i="1"/>
  <c r="J221" i="1"/>
  <c r="I221" i="1"/>
  <c r="O221" i="1" s="1"/>
  <c r="H221" i="1"/>
  <c r="N221" i="1" s="1"/>
  <c r="G221" i="1"/>
  <c r="F221" i="1"/>
  <c r="E221" i="1"/>
  <c r="D221" i="1"/>
  <c r="M220" i="1"/>
  <c r="L220" i="1"/>
  <c r="K220" i="1"/>
  <c r="J220" i="1"/>
  <c r="I220" i="1"/>
  <c r="O220" i="1" s="1"/>
  <c r="H220" i="1"/>
  <c r="N220" i="1" s="1"/>
  <c r="G220" i="1"/>
  <c r="F220" i="1"/>
  <c r="E220" i="1"/>
  <c r="D220" i="1"/>
  <c r="M219" i="1"/>
  <c r="L219" i="1"/>
  <c r="K219" i="1"/>
  <c r="J219" i="1"/>
  <c r="I219" i="1"/>
  <c r="O219" i="1" s="1"/>
  <c r="H219" i="1"/>
  <c r="G219" i="1"/>
  <c r="F219" i="1"/>
  <c r="E219" i="1"/>
  <c r="D219" i="1"/>
  <c r="M218" i="1"/>
  <c r="L218" i="1"/>
  <c r="K218" i="1"/>
  <c r="J218" i="1"/>
  <c r="I218" i="1"/>
  <c r="O218" i="1" s="1"/>
  <c r="H218" i="1"/>
  <c r="N218" i="1" s="1"/>
  <c r="G218" i="1"/>
  <c r="F218" i="1"/>
  <c r="E218" i="1"/>
  <c r="D218" i="1"/>
  <c r="M217" i="1"/>
  <c r="L217" i="1"/>
  <c r="K217" i="1"/>
  <c r="J217" i="1"/>
  <c r="I217" i="1"/>
  <c r="O217" i="1" s="1"/>
  <c r="H217" i="1"/>
  <c r="N217" i="1" s="1"/>
  <c r="G217" i="1"/>
  <c r="F217" i="1"/>
  <c r="E217" i="1"/>
  <c r="D217" i="1"/>
  <c r="M216" i="1"/>
  <c r="L216" i="1"/>
  <c r="K216" i="1"/>
  <c r="J216" i="1"/>
  <c r="I216" i="1"/>
  <c r="O216" i="1" s="1"/>
  <c r="H216" i="1"/>
  <c r="N216" i="1" s="1"/>
  <c r="G216" i="1"/>
  <c r="F216" i="1"/>
  <c r="E216" i="1"/>
  <c r="D216" i="1"/>
  <c r="M215" i="1"/>
  <c r="L215" i="1"/>
  <c r="K215" i="1"/>
  <c r="J215" i="1"/>
  <c r="I215" i="1"/>
  <c r="O215" i="1" s="1"/>
  <c r="H215" i="1"/>
  <c r="N215" i="1" s="1"/>
  <c r="G215" i="1"/>
  <c r="F215" i="1"/>
  <c r="E215" i="1"/>
  <c r="D215" i="1"/>
  <c r="M212" i="1"/>
  <c r="L212" i="1"/>
  <c r="K212" i="1"/>
  <c r="J212" i="1"/>
  <c r="I212" i="1"/>
  <c r="O212" i="1" s="1"/>
  <c r="H212" i="1"/>
  <c r="N212" i="1" s="1"/>
  <c r="G212" i="1"/>
  <c r="F212" i="1"/>
  <c r="E212" i="1"/>
  <c r="D212" i="1"/>
  <c r="M210" i="1"/>
  <c r="L210" i="1"/>
  <c r="K210" i="1"/>
  <c r="J210" i="1"/>
  <c r="I210" i="1"/>
  <c r="O210" i="1" s="1"/>
  <c r="H210" i="1"/>
  <c r="N210" i="1" s="1"/>
  <c r="G210" i="1"/>
  <c r="F210" i="1"/>
  <c r="E210" i="1"/>
  <c r="D210" i="1"/>
  <c r="M208" i="1"/>
  <c r="L208" i="1"/>
  <c r="K208" i="1"/>
  <c r="J208" i="1"/>
  <c r="I208" i="1"/>
  <c r="O208" i="1" s="1"/>
  <c r="H208" i="1"/>
  <c r="N208" i="1" s="1"/>
  <c r="G208" i="1"/>
  <c r="F208" i="1"/>
  <c r="E208" i="1"/>
  <c r="D208" i="1"/>
  <c r="M207" i="1"/>
  <c r="L207" i="1"/>
  <c r="K207" i="1"/>
  <c r="J207" i="1"/>
  <c r="I207" i="1"/>
  <c r="O207" i="1" s="1"/>
  <c r="H207" i="1"/>
  <c r="N207" i="1" s="1"/>
  <c r="G207" i="1"/>
  <c r="F207" i="1"/>
  <c r="E207" i="1"/>
  <c r="D207" i="1"/>
  <c r="M206" i="1"/>
  <c r="L206" i="1"/>
  <c r="K206" i="1"/>
  <c r="J206" i="1"/>
  <c r="I206" i="1"/>
  <c r="O206" i="1" s="1"/>
  <c r="H206" i="1"/>
  <c r="N206" i="1" s="1"/>
  <c r="G206" i="1"/>
  <c r="F206" i="1"/>
  <c r="E206" i="1"/>
  <c r="D206" i="1"/>
  <c r="M205" i="1"/>
  <c r="L205" i="1"/>
  <c r="K205" i="1"/>
  <c r="J205" i="1"/>
  <c r="I205" i="1"/>
  <c r="O205" i="1" s="1"/>
  <c r="H205" i="1"/>
  <c r="N205" i="1" s="1"/>
  <c r="G205" i="1"/>
  <c r="F205" i="1"/>
  <c r="E205" i="1"/>
  <c r="D205" i="1"/>
  <c r="M203" i="1"/>
  <c r="L203" i="1"/>
  <c r="K203" i="1"/>
  <c r="J203" i="1"/>
  <c r="I203" i="1"/>
  <c r="O203" i="1" s="1"/>
  <c r="H203" i="1"/>
  <c r="N203" i="1" s="1"/>
  <c r="G203" i="1"/>
  <c r="F203" i="1"/>
  <c r="E203" i="1"/>
  <c r="D203" i="1"/>
  <c r="M201" i="1"/>
  <c r="L201" i="1"/>
  <c r="K201" i="1"/>
  <c r="J201" i="1"/>
  <c r="I201" i="1"/>
  <c r="O201" i="1" s="1"/>
  <c r="H201" i="1"/>
  <c r="N201" i="1" s="1"/>
  <c r="G201" i="1"/>
  <c r="F201" i="1"/>
  <c r="E201" i="1"/>
  <c r="D201" i="1"/>
  <c r="M200" i="1"/>
  <c r="L200" i="1"/>
  <c r="K200" i="1"/>
  <c r="J200" i="1"/>
  <c r="I200" i="1"/>
  <c r="O200" i="1" s="1"/>
  <c r="H200" i="1"/>
  <c r="N200" i="1" s="1"/>
  <c r="G200" i="1"/>
  <c r="F200" i="1"/>
  <c r="E200" i="1"/>
  <c r="D200" i="1"/>
  <c r="M199" i="1"/>
  <c r="L199" i="1"/>
  <c r="K199" i="1"/>
  <c r="J199" i="1"/>
  <c r="I199" i="1"/>
  <c r="O199" i="1" s="1"/>
  <c r="H199" i="1"/>
  <c r="N199" i="1" s="1"/>
  <c r="G199" i="1"/>
  <c r="F199" i="1"/>
  <c r="E199" i="1"/>
  <c r="D199" i="1"/>
  <c r="M197" i="1"/>
  <c r="L197" i="1"/>
  <c r="K197" i="1"/>
  <c r="J197" i="1"/>
  <c r="I197" i="1"/>
  <c r="O197" i="1" s="1"/>
  <c r="H197" i="1"/>
  <c r="N197" i="1" s="1"/>
  <c r="G197" i="1"/>
  <c r="F197" i="1"/>
  <c r="E197" i="1"/>
  <c r="D197" i="1"/>
  <c r="M192" i="1"/>
  <c r="L192" i="1"/>
  <c r="K192" i="1"/>
  <c r="J192" i="1"/>
  <c r="I192" i="1"/>
  <c r="O192" i="1" s="1"/>
  <c r="H192" i="1"/>
  <c r="N192" i="1" s="1"/>
  <c r="G192" i="1"/>
  <c r="F192" i="1"/>
  <c r="E192" i="1"/>
  <c r="D192" i="1"/>
  <c r="M191" i="1"/>
  <c r="L191" i="1"/>
  <c r="K191" i="1"/>
  <c r="J191" i="1"/>
  <c r="I191" i="1"/>
  <c r="O191" i="1" s="1"/>
  <c r="H191" i="1"/>
  <c r="N191" i="1" s="1"/>
  <c r="G191" i="1"/>
  <c r="F191" i="1"/>
  <c r="E191" i="1"/>
  <c r="D191" i="1"/>
  <c r="M190" i="1"/>
  <c r="L190" i="1"/>
  <c r="K190" i="1"/>
  <c r="J190" i="1"/>
  <c r="I190" i="1"/>
  <c r="O190" i="1" s="1"/>
  <c r="H190" i="1"/>
  <c r="N190" i="1" s="1"/>
  <c r="G190" i="1"/>
  <c r="F190" i="1"/>
  <c r="E190" i="1"/>
  <c r="D190" i="1"/>
  <c r="M189" i="1"/>
  <c r="L189" i="1"/>
  <c r="K189" i="1"/>
  <c r="J189" i="1"/>
  <c r="I189" i="1"/>
  <c r="O189" i="1" s="1"/>
  <c r="H189" i="1"/>
  <c r="N189" i="1" s="1"/>
  <c r="G189" i="1"/>
  <c r="F189" i="1"/>
  <c r="E189" i="1"/>
  <c r="D189" i="1"/>
  <c r="M188" i="1"/>
  <c r="L188" i="1"/>
  <c r="K188" i="1"/>
  <c r="J188" i="1"/>
  <c r="I188" i="1"/>
  <c r="O188" i="1" s="1"/>
  <c r="H188" i="1"/>
  <c r="N188" i="1" s="1"/>
  <c r="G188" i="1"/>
  <c r="F188" i="1"/>
  <c r="E188" i="1"/>
  <c r="D188" i="1"/>
  <c r="M187" i="1"/>
  <c r="L187" i="1"/>
  <c r="K187" i="1"/>
  <c r="J187" i="1"/>
  <c r="I187" i="1"/>
  <c r="O187" i="1" s="1"/>
  <c r="H187" i="1"/>
  <c r="N187" i="1" s="1"/>
  <c r="G187" i="1"/>
  <c r="F187" i="1"/>
  <c r="E187" i="1"/>
  <c r="D187" i="1"/>
  <c r="M186" i="1"/>
  <c r="L186" i="1"/>
  <c r="K186" i="1"/>
  <c r="J186" i="1"/>
  <c r="I186" i="1"/>
  <c r="O186" i="1" s="1"/>
  <c r="H186" i="1"/>
  <c r="N186" i="1" s="1"/>
  <c r="G186" i="1"/>
  <c r="F186" i="1"/>
  <c r="E186" i="1"/>
  <c r="D186" i="1"/>
  <c r="M185" i="1"/>
  <c r="L185" i="1"/>
  <c r="K185" i="1"/>
  <c r="J185" i="1"/>
  <c r="I185" i="1"/>
  <c r="O185" i="1" s="1"/>
  <c r="H185" i="1"/>
  <c r="N185" i="1" s="1"/>
  <c r="G185" i="1"/>
  <c r="F185" i="1"/>
  <c r="E185" i="1"/>
  <c r="D185" i="1"/>
  <c r="M183" i="1"/>
  <c r="L183" i="1"/>
  <c r="K183" i="1"/>
  <c r="J183" i="1"/>
  <c r="I183" i="1"/>
  <c r="O183" i="1" s="1"/>
  <c r="H183" i="1"/>
  <c r="N183" i="1" s="1"/>
  <c r="G183" i="1"/>
  <c r="F183" i="1"/>
  <c r="E183" i="1"/>
  <c r="D183" i="1"/>
  <c r="M182" i="1"/>
  <c r="L182" i="1"/>
  <c r="K182" i="1"/>
  <c r="J182" i="1"/>
  <c r="I182" i="1"/>
  <c r="O182" i="1" s="1"/>
  <c r="H182" i="1"/>
  <c r="N182" i="1" s="1"/>
  <c r="G182" i="1"/>
  <c r="F182" i="1"/>
  <c r="E182" i="1"/>
  <c r="D182" i="1"/>
  <c r="M181" i="1"/>
  <c r="L181" i="1"/>
  <c r="K181" i="1"/>
  <c r="J181" i="1"/>
  <c r="I181" i="1"/>
  <c r="O181" i="1" s="1"/>
  <c r="H181" i="1"/>
  <c r="N181" i="1" s="1"/>
  <c r="G181" i="1"/>
  <c r="F181" i="1"/>
  <c r="E181" i="1"/>
  <c r="D181" i="1"/>
  <c r="M180" i="1"/>
  <c r="L180" i="1"/>
  <c r="K180" i="1"/>
  <c r="J180" i="1"/>
  <c r="I180" i="1"/>
  <c r="O180" i="1" s="1"/>
  <c r="H180" i="1"/>
  <c r="N180" i="1" s="1"/>
  <c r="G180" i="1"/>
  <c r="F180" i="1"/>
  <c r="E180" i="1"/>
  <c r="D180" i="1"/>
  <c r="M179" i="1"/>
  <c r="L179" i="1"/>
  <c r="K179" i="1"/>
  <c r="J179" i="1"/>
  <c r="I179" i="1"/>
  <c r="O179" i="1" s="1"/>
  <c r="H179" i="1"/>
  <c r="N179" i="1" s="1"/>
  <c r="G179" i="1"/>
  <c r="F179" i="1"/>
  <c r="E179" i="1"/>
  <c r="D179" i="1"/>
  <c r="M178" i="1"/>
  <c r="L178" i="1"/>
  <c r="K178" i="1"/>
  <c r="J178" i="1"/>
  <c r="I178" i="1"/>
  <c r="O178" i="1" s="1"/>
  <c r="H178" i="1"/>
  <c r="N178" i="1" s="1"/>
  <c r="G178" i="1"/>
  <c r="F178" i="1"/>
  <c r="E178" i="1"/>
  <c r="D178" i="1"/>
  <c r="M177" i="1"/>
  <c r="L177" i="1"/>
  <c r="K177" i="1"/>
  <c r="J177" i="1"/>
  <c r="I177" i="1"/>
  <c r="O177" i="1" s="1"/>
  <c r="H177" i="1"/>
  <c r="N177" i="1" s="1"/>
  <c r="G177" i="1"/>
  <c r="F177" i="1"/>
  <c r="E177" i="1"/>
  <c r="D177" i="1"/>
  <c r="M176" i="1"/>
  <c r="L176" i="1"/>
  <c r="K176" i="1"/>
  <c r="J176" i="1"/>
  <c r="I176" i="1"/>
  <c r="O176" i="1" s="1"/>
  <c r="H176" i="1"/>
  <c r="N176" i="1" s="1"/>
  <c r="G176" i="1"/>
  <c r="F176" i="1"/>
  <c r="E176" i="1"/>
  <c r="D176" i="1"/>
  <c r="M175" i="1"/>
  <c r="L175" i="1"/>
  <c r="K175" i="1"/>
  <c r="J175" i="1"/>
  <c r="I175" i="1"/>
  <c r="O175" i="1" s="1"/>
  <c r="H175" i="1"/>
  <c r="N175" i="1" s="1"/>
  <c r="G175" i="1"/>
  <c r="F175" i="1"/>
  <c r="E175" i="1"/>
  <c r="D175" i="1"/>
  <c r="M172" i="1"/>
  <c r="L172" i="1"/>
  <c r="K172" i="1"/>
  <c r="J172" i="1"/>
  <c r="I172" i="1"/>
  <c r="O172" i="1" s="1"/>
  <c r="H172" i="1"/>
  <c r="N172" i="1" s="1"/>
  <c r="G172" i="1"/>
  <c r="F172" i="1"/>
  <c r="E172" i="1"/>
  <c r="D172" i="1"/>
  <c r="M171" i="1"/>
  <c r="L171" i="1"/>
  <c r="K171" i="1"/>
  <c r="J171" i="1"/>
  <c r="I171" i="1"/>
  <c r="O171" i="1" s="1"/>
  <c r="H171" i="1"/>
  <c r="N171" i="1" s="1"/>
  <c r="G171" i="1"/>
  <c r="F171" i="1"/>
  <c r="E171" i="1"/>
  <c r="D171" i="1"/>
  <c r="M170" i="1"/>
  <c r="L170" i="1"/>
  <c r="K170" i="1"/>
  <c r="J170" i="1"/>
  <c r="I170" i="1"/>
  <c r="O170" i="1" s="1"/>
  <c r="H170" i="1"/>
  <c r="N170" i="1" s="1"/>
  <c r="G170" i="1"/>
  <c r="F170" i="1"/>
  <c r="E170" i="1"/>
  <c r="D170" i="1"/>
  <c r="M169" i="1"/>
  <c r="L169" i="1"/>
  <c r="K169" i="1"/>
  <c r="J169" i="1"/>
  <c r="I169" i="1"/>
  <c r="O169" i="1" s="1"/>
  <c r="H169" i="1"/>
  <c r="N169" i="1" s="1"/>
  <c r="G169" i="1"/>
  <c r="F169" i="1"/>
  <c r="E169" i="1"/>
  <c r="D169" i="1"/>
  <c r="M168" i="1"/>
  <c r="L168" i="1"/>
  <c r="K168" i="1"/>
  <c r="J168" i="1"/>
  <c r="I168" i="1"/>
  <c r="O168" i="1" s="1"/>
  <c r="H168" i="1"/>
  <c r="N168" i="1" s="1"/>
  <c r="G168" i="1"/>
  <c r="F168" i="1"/>
  <c r="E168" i="1"/>
  <c r="D168" i="1"/>
  <c r="M167" i="1"/>
  <c r="L167" i="1"/>
  <c r="K167" i="1"/>
  <c r="J167" i="1"/>
  <c r="I167" i="1"/>
  <c r="O167" i="1" s="1"/>
  <c r="H167" i="1"/>
  <c r="N167" i="1" s="1"/>
  <c r="G167" i="1"/>
  <c r="F167" i="1"/>
  <c r="E167" i="1"/>
  <c r="D167" i="1"/>
  <c r="M166" i="1"/>
  <c r="L166" i="1"/>
  <c r="K166" i="1"/>
  <c r="J166" i="1"/>
  <c r="I166" i="1"/>
  <c r="O166" i="1" s="1"/>
  <c r="H166" i="1"/>
  <c r="N166" i="1" s="1"/>
  <c r="G166" i="1"/>
  <c r="F166" i="1"/>
  <c r="E166" i="1"/>
  <c r="D166" i="1"/>
  <c r="M164" i="1"/>
  <c r="L164" i="1"/>
  <c r="K164" i="1"/>
  <c r="J164" i="1"/>
  <c r="I164" i="1"/>
  <c r="O164" i="1" s="1"/>
  <c r="H164" i="1"/>
  <c r="N164" i="1" s="1"/>
  <c r="G164" i="1"/>
  <c r="F164" i="1"/>
  <c r="E164" i="1"/>
  <c r="D164" i="1"/>
  <c r="M163" i="1"/>
  <c r="L163" i="1"/>
  <c r="K163" i="1"/>
  <c r="J163" i="1"/>
  <c r="I163" i="1"/>
  <c r="O163" i="1" s="1"/>
  <c r="H163" i="1"/>
  <c r="N163" i="1" s="1"/>
  <c r="G163" i="1"/>
  <c r="F163" i="1"/>
  <c r="E163" i="1"/>
  <c r="D163" i="1"/>
  <c r="M162" i="1"/>
  <c r="L162" i="1"/>
  <c r="K162" i="1"/>
  <c r="J162" i="1"/>
  <c r="I162" i="1"/>
  <c r="O162" i="1" s="1"/>
  <c r="H162" i="1"/>
  <c r="N162" i="1" s="1"/>
  <c r="G162" i="1"/>
  <c r="F162" i="1"/>
  <c r="E162" i="1"/>
  <c r="D162" i="1"/>
  <c r="M161" i="1"/>
  <c r="L161" i="1"/>
  <c r="K161" i="1"/>
  <c r="J161" i="1"/>
  <c r="I161" i="1"/>
  <c r="O161" i="1" s="1"/>
  <c r="H161" i="1"/>
  <c r="N161" i="1" s="1"/>
  <c r="G161" i="1"/>
  <c r="F161" i="1"/>
  <c r="E161" i="1"/>
  <c r="D161" i="1"/>
  <c r="M160" i="1"/>
  <c r="L160" i="1"/>
  <c r="K160" i="1"/>
  <c r="J160" i="1"/>
  <c r="I160" i="1"/>
  <c r="O160" i="1" s="1"/>
  <c r="H160" i="1"/>
  <c r="N160" i="1" s="1"/>
  <c r="G160" i="1"/>
  <c r="F160" i="1"/>
  <c r="E160" i="1"/>
  <c r="D160" i="1"/>
  <c r="M159" i="1"/>
  <c r="L159" i="1"/>
  <c r="K159" i="1"/>
  <c r="J159" i="1"/>
  <c r="I159" i="1"/>
  <c r="O159" i="1" s="1"/>
  <c r="H159" i="1"/>
  <c r="N159" i="1" s="1"/>
  <c r="G159" i="1"/>
  <c r="F159" i="1"/>
  <c r="E159" i="1"/>
  <c r="D159" i="1"/>
  <c r="M158" i="1"/>
  <c r="L158" i="1"/>
  <c r="K158" i="1"/>
  <c r="J158" i="1"/>
  <c r="I158" i="1"/>
  <c r="O158" i="1" s="1"/>
  <c r="H158" i="1"/>
  <c r="N158" i="1" s="1"/>
  <c r="G158" i="1"/>
  <c r="F158" i="1"/>
  <c r="E158" i="1"/>
  <c r="D158" i="1"/>
  <c r="M157" i="1"/>
  <c r="L157" i="1"/>
  <c r="K157" i="1"/>
  <c r="J157" i="1"/>
  <c r="I157" i="1"/>
  <c r="O157" i="1" s="1"/>
  <c r="H157" i="1"/>
  <c r="N157" i="1" s="1"/>
  <c r="G157" i="1"/>
  <c r="F157" i="1"/>
  <c r="E157" i="1"/>
  <c r="D157" i="1"/>
  <c r="M156" i="1"/>
  <c r="L156" i="1"/>
  <c r="K156" i="1"/>
  <c r="J156" i="1"/>
  <c r="I156" i="1"/>
  <c r="O156" i="1" s="1"/>
  <c r="H156" i="1"/>
  <c r="N156" i="1" s="1"/>
  <c r="G156" i="1"/>
  <c r="F156" i="1"/>
  <c r="E156" i="1"/>
  <c r="D156" i="1"/>
  <c r="M152" i="1"/>
  <c r="L152" i="1"/>
  <c r="K152" i="1"/>
  <c r="J152" i="1"/>
  <c r="I152" i="1"/>
  <c r="O152" i="1" s="1"/>
  <c r="H152" i="1"/>
  <c r="N152" i="1" s="1"/>
  <c r="G152" i="1"/>
  <c r="F152" i="1"/>
  <c r="E152" i="1"/>
  <c r="D152" i="1"/>
  <c r="M150" i="1"/>
  <c r="L150" i="1"/>
  <c r="K150" i="1"/>
  <c r="J150" i="1"/>
  <c r="I150" i="1"/>
  <c r="O150" i="1" s="1"/>
  <c r="H150" i="1"/>
  <c r="N150" i="1" s="1"/>
  <c r="G150" i="1"/>
  <c r="F150" i="1"/>
  <c r="E150" i="1"/>
  <c r="D150" i="1"/>
  <c r="M148" i="1"/>
  <c r="L148" i="1"/>
  <c r="K148" i="1"/>
  <c r="J148" i="1"/>
  <c r="I148" i="1"/>
  <c r="O148" i="1" s="1"/>
  <c r="H148" i="1"/>
  <c r="N148" i="1" s="1"/>
  <c r="G148" i="1"/>
  <c r="F148" i="1"/>
  <c r="E148" i="1"/>
  <c r="D148" i="1"/>
  <c r="M145" i="1"/>
  <c r="L145" i="1"/>
  <c r="K145" i="1"/>
  <c r="J145" i="1"/>
  <c r="I145" i="1"/>
  <c r="O145" i="1" s="1"/>
  <c r="H145" i="1"/>
  <c r="N145" i="1" s="1"/>
  <c r="G145" i="1"/>
  <c r="F145" i="1"/>
  <c r="E145" i="1"/>
  <c r="D145" i="1"/>
  <c r="M142" i="1"/>
  <c r="L142" i="1"/>
  <c r="K142" i="1"/>
  <c r="J142" i="1"/>
  <c r="I142" i="1"/>
  <c r="O142" i="1" s="1"/>
  <c r="H142" i="1"/>
  <c r="N142" i="1" s="1"/>
  <c r="G142" i="1"/>
  <c r="F142" i="1"/>
  <c r="E142" i="1"/>
  <c r="D142" i="1"/>
  <c r="M140" i="1"/>
  <c r="L140" i="1"/>
  <c r="K140" i="1"/>
  <c r="J140" i="1"/>
  <c r="I140" i="1"/>
  <c r="O140" i="1" s="1"/>
  <c r="H140" i="1"/>
  <c r="N140" i="1" s="1"/>
  <c r="G140" i="1"/>
  <c r="F140" i="1"/>
  <c r="E140" i="1"/>
  <c r="D140" i="1"/>
  <c r="M138" i="1"/>
  <c r="L138" i="1"/>
  <c r="K138" i="1"/>
  <c r="J138" i="1"/>
  <c r="I138" i="1"/>
  <c r="O138" i="1" s="1"/>
  <c r="H138" i="1"/>
  <c r="N138" i="1" s="1"/>
  <c r="G138" i="1"/>
  <c r="F138" i="1"/>
  <c r="E138" i="1"/>
  <c r="D138" i="1"/>
  <c r="M135" i="1"/>
  <c r="L135" i="1"/>
  <c r="K135" i="1"/>
  <c r="J135" i="1"/>
  <c r="I135" i="1"/>
  <c r="O135" i="1" s="1"/>
  <c r="H135" i="1"/>
  <c r="N135" i="1" s="1"/>
  <c r="G135" i="1"/>
  <c r="F135" i="1"/>
  <c r="E135" i="1"/>
  <c r="D135" i="1"/>
  <c r="M133" i="1"/>
  <c r="L133" i="1"/>
  <c r="K133" i="1"/>
  <c r="J133" i="1"/>
  <c r="I133" i="1"/>
  <c r="O133" i="1" s="1"/>
  <c r="H133" i="1"/>
  <c r="N133" i="1" s="1"/>
  <c r="G133" i="1"/>
  <c r="F133" i="1"/>
  <c r="E133" i="1"/>
  <c r="D133" i="1"/>
  <c r="M131" i="1"/>
  <c r="L131" i="1"/>
  <c r="K131" i="1"/>
  <c r="J131" i="1"/>
  <c r="I131" i="1"/>
  <c r="O131" i="1" s="1"/>
  <c r="H131" i="1"/>
  <c r="N131" i="1" s="1"/>
  <c r="G131" i="1"/>
  <c r="F131" i="1"/>
  <c r="E131" i="1"/>
  <c r="D131" i="1"/>
  <c r="M127" i="1"/>
  <c r="L127" i="1"/>
  <c r="K127" i="1"/>
  <c r="J127" i="1"/>
  <c r="I127" i="1"/>
  <c r="O127" i="1" s="1"/>
  <c r="H127" i="1"/>
  <c r="G127" i="1"/>
  <c r="F127" i="1"/>
  <c r="E127" i="1"/>
  <c r="D127" i="1"/>
  <c r="M124" i="1"/>
  <c r="L124" i="1"/>
  <c r="K124" i="1"/>
  <c r="J124" i="1"/>
  <c r="I124" i="1"/>
  <c r="O124" i="1" s="1"/>
  <c r="H124" i="1"/>
  <c r="N124" i="1" s="1"/>
  <c r="G124" i="1"/>
  <c r="F124" i="1"/>
  <c r="E124" i="1"/>
  <c r="D124" i="1"/>
  <c r="M123" i="1"/>
  <c r="L123" i="1"/>
  <c r="K123" i="1"/>
  <c r="J123" i="1"/>
  <c r="I123" i="1"/>
  <c r="O123" i="1" s="1"/>
  <c r="H123" i="1"/>
  <c r="G123" i="1"/>
  <c r="F123" i="1"/>
  <c r="AC11" i="1" s="1"/>
  <c r="E123" i="1"/>
  <c r="D123" i="1"/>
  <c r="AB11" i="1" s="1"/>
  <c r="M120" i="1"/>
  <c r="L120" i="1"/>
  <c r="K120" i="1"/>
  <c r="J120" i="1"/>
  <c r="I120" i="1"/>
  <c r="O120" i="1" s="1"/>
  <c r="H120" i="1"/>
  <c r="N120" i="1" s="1"/>
  <c r="G120" i="1"/>
  <c r="F120" i="1"/>
  <c r="E120" i="1"/>
  <c r="D120" i="1"/>
  <c r="M118" i="1"/>
  <c r="L118" i="1"/>
  <c r="K118" i="1"/>
  <c r="J118" i="1"/>
  <c r="I118" i="1"/>
  <c r="O118" i="1" s="1"/>
  <c r="H118" i="1"/>
  <c r="N118" i="1" s="1"/>
  <c r="G118" i="1"/>
  <c r="F118" i="1"/>
  <c r="E118" i="1"/>
  <c r="D118" i="1"/>
  <c r="M115" i="1"/>
  <c r="L115" i="1"/>
  <c r="K115" i="1"/>
  <c r="J115" i="1"/>
  <c r="I115" i="1"/>
  <c r="O115" i="1" s="1"/>
  <c r="H115" i="1"/>
  <c r="N115" i="1" s="1"/>
  <c r="G115" i="1"/>
  <c r="F115" i="1"/>
  <c r="E115" i="1"/>
  <c r="D115" i="1"/>
  <c r="M113" i="1"/>
  <c r="L113" i="1"/>
  <c r="K113" i="1"/>
  <c r="J113" i="1"/>
  <c r="I113" i="1"/>
  <c r="O113" i="1" s="1"/>
  <c r="H113" i="1"/>
  <c r="N113" i="1" s="1"/>
  <c r="G113" i="1"/>
  <c r="F113" i="1"/>
  <c r="E113" i="1"/>
  <c r="D113" i="1"/>
  <c r="M112" i="1"/>
  <c r="L112" i="1"/>
  <c r="K112" i="1"/>
  <c r="J112" i="1"/>
  <c r="I112" i="1"/>
  <c r="O112" i="1" s="1"/>
  <c r="H112" i="1"/>
  <c r="N112" i="1" s="1"/>
  <c r="G112" i="1"/>
  <c r="F112" i="1"/>
  <c r="E112" i="1"/>
  <c r="D112" i="1"/>
  <c r="M110" i="1"/>
  <c r="L110" i="1"/>
  <c r="K110" i="1"/>
  <c r="J110" i="1"/>
  <c r="I110" i="1"/>
  <c r="O110" i="1" s="1"/>
  <c r="H110" i="1"/>
  <c r="N110" i="1" s="1"/>
  <c r="G110" i="1"/>
  <c r="F110" i="1"/>
  <c r="E110" i="1"/>
  <c r="D110" i="1"/>
  <c r="M109" i="1"/>
  <c r="L109" i="1"/>
  <c r="K109" i="1"/>
  <c r="J109" i="1"/>
  <c r="I109" i="1"/>
  <c r="O109" i="1" s="1"/>
  <c r="H109" i="1"/>
  <c r="N109" i="1" s="1"/>
  <c r="G109" i="1"/>
  <c r="F109" i="1"/>
  <c r="E109" i="1"/>
  <c r="D109" i="1"/>
  <c r="M108" i="1"/>
  <c r="L108" i="1"/>
  <c r="K108" i="1"/>
  <c r="J108" i="1"/>
  <c r="I108" i="1"/>
  <c r="O108" i="1" s="1"/>
  <c r="H108" i="1"/>
  <c r="N108" i="1" s="1"/>
  <c r="G108" i="1"/>
  <c r="F108" i="1"/>
  <c r="E108" i="1"/>
  <c r="D108" i="1"/>
  <c r="M107" i="1"/>
  <c r="L107" i="1"/>
  <c r="K107" i="1"/>
  <c r="J107" i="1"/>
  <c r="I107" i="1"/>
  <c r="O107" i="1" s="1"/>
  <c r="H107" i="1"/>
  <c r="N107" i="1" s="1"/>
  <c r="G107" i="1"/>
  <c r="F107" i="1"/>
  <c r="E107" i="1"/>
  <c r="D107" i="1"/>
  <c r="M106" i="1"/>
  <c r="L106" i="1"/>
  <c r="K106" i="1"/>
  <c r="J106" i="1"/>
  <c r="I106" i="1"/>
  <c r="O106" i="1" s="1"/>
  <c r="H106" i="1"/>
  <c r="N106" i="1" s="1"/>
  <c r="G106" i="1"/>
  <c r="F106" i="1"/>
  <c r="E106" i="1"/>
  <c r="D106" i="1"/>
  <c r="M105" i="1"/>
  <c r="L105" i="1"/>
  <c r="K105" i="1"/>
  <c r="J105" i="1"/>
  <c r="I105" i="1"/>
  <c r="O105" i="1" s="1"/>
  <c r="H105" i="1"/>
  <c r="N105" i="1" s="1"/>
  <c r="G105" i="1"/>
  <c r="F105" i="1"/>
  <c r="E105" i="1"/>
  <c r="D105" i="1"/>
  <c r="M103" i="1"/>
  <c r="L103" i="1"/>
  <c r="K103" i="1"/>
  <c r="J103" i="1"/>
  <c r="I103" i="1"/>
  <c r="O103" i="1" s="1"/>
  <c r="H103" i="1"/>
  <c r="N103" i="1" s="1"/>
  <c r="G103" i="1"/>
  <c r="F103" i="1"/>
  <c r="E103" i="1"/>
  <c r="D103" i="1"/>
  <c r="M102" i="1"/>
  <c r="L102" i="1"/>
  <c r="K102" i="1"/>
  <c r="J102" i="1"/>
  <c r="I102" i="1"/>
  <c r="O102" i="1" s="1"/>
  <c r="H102" i="1"/>
  <c r="N102" i="1" s="1"/>
  <c r="G102" i="1"/>
  <c r="F102" i="1"/>
  <c r="E102" i="1"/>
  <c r="D102" i="1"/>
  <c r="M101" i="1"/>
  <c r="L101" i="1"/>
  <c r="K101" i="1"/>
  <c r="J101" i="1"/>
  <c r="I101" i="1"/>
  <c r="O101" i="1" s="1"/>
  <c r="H101" i="1"/>
  <c r="N101" i="1" s="1"/>
  <c r="G101" i="1"/>
  <c r="F101" i="1"/>
  <c r="E101" i="1"/>
  <c r="D101" i="1"/>
  <c r="M100" i="1"/>
  <c r="L100" i="1"/>
  <c r="K100" i="1"/>
  <c r="J100" i="1"/>
  <c r="I100" i="1"/>
  <c r="O100" i="1" s="1"/>
  <c r="H100" i="1"/>
  <c r="N100" i="1" s="1"/>
  <c r="G100" i="1"/>
  <c r="F100" i="1"/>
  <c r="E100" i="1"/>
  <c r="D100" i="1"/>
  <c r="M98" i="1"/>
  <c r="L98" i="1"/>
  <c r="K98" i="1"/>
  <c r="J98" i="1"/>
  <c r="I98" i="1"/>
  <c r="O98" i="1" s="1"/>
  <c r="H98" i="1"/>
  <c r="N98" i="1" s="1"/>
  <c r="G98" i="1"/>
  <c r="F98" i="1"/>
  <c r="E98" i="1"/>
  <c r="D98" i="1"/>
  <c r="M97" i="1"/>
  <c r="L97" i="1"/>
  <c r="K97" i="1"/>
  <c r="J97" i="1"/>
  <c r="I97" i="1"/>
  <c r="O97" i="1" s="1"/>
  <c r="H97" i="1"/>
  <c r="N97" i="1" s="1"/>
  <c r="G97" i="1"/>
  <c r="F97" i="1"/>
  <c r="E97" i="1"/>
  <c r="D97" i="1"/>
  <c r="M96" i="1"/>
  <c r="L96" i="1"/>
  <c r="K96" i="1"/>
  <c r="J96" i="1"/>
  <c r="I96" i="1"/>
  <c r="O96" i="1" s="1"/>
  <c r="H96" i="1"/>
  <c r="N96" i="1" s="1"/>
  <c r="G96" i="1"/>
  <c r="F96" i="1"/>
  <c r="E96" i="1"/>
  <c r="D96" i="1"/>
  <c r="M95" i="1"/>
  <c r="L95" i="1"/>
  <c r="K95" i="1"/>
  <c r="J95" i="1"/>
  <c r="I95" i="1"/>
  <c r="O95" i="1" s="1"/>
  <c r="H95" i="1"/>
  <c r="N95" i="1" s="1"/>
  <c r="G95" i="1"/>
  <c r="F95" i="1"/>
  <c r="E95" i="1"/>
  <c r="D95" i="1"/>
  <c r="M94" i="1"/>
  <c r="L94" i="1"/>
  <c r="K94" i="1"/>
  <c r="J94" i="1"/>
  <c r="I94" i="1"/>
  <c r="O94" i="1" s="1"/>
  <c r="H94" i="1"/>
  <c r="N94" i="1" s="1"/>
  <c r="G94" i="1"/>
  <c r="F94" i="1"/>
  <c r="E94" i="1"/>
  <c r="D94" i="1"/>
  <c r="M93" i="1"/>
  <c r="L93" i="1"/>
  <c r="K93" i="1"/>
  <c r="J93" i="1"/>
  <c r="I93" i="1"/>
  <c r="O93" i="1" s="1"/>
  <c r="H93" i="1"/>
  <c r="N93" i="1" s="1"/>
  <c r="G93" i="1"/>
  <c r="F93" i="1"/>
  <c r="E93" i="1"/>
  <c r="D93" i="1"/>
  <c r="M90" i="1"/>
  <c r="L90" i="1"/>
  <c r="K90" i="1"/>
  <c r="J90" i="1"/>
  <c r="I90" i="1"/>
  <c r="O90" i="1" s="1"/>
  <c r="H90" i="1"/>
  <c r="N90" i="1" s="1"/>
  <c r="G90" i="1"/>
  <c r="F90" i="1"/>
  <c r="E90" i="1"/>
  <c r="D90" i="1"/>
  <c r="M89" i="1"/>
  <c r="L89" i="1"/>
  <c r="K89" i="1"/>
  <c r="J89" i="1"/>
  <c r="I89" i="1"/>
  <c r="O89" i="1" s="1"/>
  <c r="H89" i="1"/>
  <c r="N89" i="1" s="1"/>
  <c r="G89" i="1"/>
  <c r="F89" i="1"/>
  <c r="E89" i="1"/>
  <c r="D89" i="1"/>
  <c r="M87" i="1"/>
  <c r="L87" i="1"/>
  <c r="K87" i="1"/>
  <c r="J87" i="1"/>
  <c r="I87" i="1"/>
  <c r="O87" i="1" s="1"/>
  <c r="H87" i="1"/>
  <c r="N87" i="1" s="1"/>
  <c r="G87" i="1"/>
  <c r="F87" i="1"/>
  <c r="E87" i="1"/>
  <c r="D87" i="1"/>
  <c r="M86" i="1"/>
  <c r="L86" i="1"/>
  <c r="K86" i="1"/>
  <c r="J86" i="1"/>
  <c r="I86" i="1"/>
  <c r="O86" i="1" s="1"/>
  <c r="H86" i="1"/>
  <c r="N86" i="1" s="1"/>
  <c r="G86" i="1"/>
  <c r="F86" i="1"/>
  <c r="E86" i="1"/>
  <c r="D86" i="1"/>
  <c r="M85" i="1"/>
  <c r="L85" i="1"/>
  <c r="K85" i="1"/>
  <c r="J85" i="1"/>
  <c r="I85" i="1"/>
  <c r="O85" i="1" s="1"/>
  <c r="H85" i="1"/>
  <c r="N85" i="1" s="1"/>
  <c r="G85" i="1"/>
  <c r="F85" i="1"/>
  <c r="E85" i="1"/>
  <c r="D85" i="1"/>
  <c r="M84" i="1"/>
  <c r="L84" i="1"/>
  <c r="K84" i="1"/>
  <c r="J84" i="1"/>
  <c r="I84" i="1"/>
  <c r="O84" i="1" s="1"/>
  <c r="H84" i="1"/>
  <c r="N84" i="1" s="1"/>
  <c r="G84" i="1"/>
  <c r="F84" i="1"/>
  <c r="E84" i="1"/>
  <c r="D84" i="1"/>
  <c r="M82" i="1"/>
  <c r="L82" i="1"/>
  <c r="K82" i="1"/>
  <c r="J82" i="1"/>
  <c r="I82" i="1"/>
  <c r="O82" i="1" s="1"/>
  <c r="H82" i="1"/>
  <c r="N82" i="1" s="1"/>
  <c r="G82" i="1"/>
  <c r="F82" i="1"/>
  <c r="E82" i="1"/>
  <c r="D82" i="1"/>
  <c r="M81" i="1"/>
  <c r="L81" i="1"/>
  <c r="K81" i="1"/>
  <c r="J81" i="1"/>
  <c r="I81" i="1"/>
  <c r="O81" i="1" s="1"/>
  <c r="H81" i="1"/>
  <c r="N81" i="1" s="1"/>
  <c r="G81" i="1"/>
  <c r="F81" i="1"/>
  <c r="E81" i="1"/>
  <c r="D81" i="1"/>
  <c r="M78" i="1"/>
  <c r="L78" i="1"/>
  <c r="K78" i="1"/>
  <c r="J78" i="1"/>
  <c r="I78" i="1"/>
  <c r="O78" i="1" s="1"/>
  <c r="H78" i="1"/>
  <c r="N78" i="1" s="1"/>
  <c r="G78" i="1"/>
  <c r="F78" i="1"/>
  <c r="E78" i="1"/>
  <c r="D78" i="1"/>
  <c r="M77" i="1"/>
  <c r="L77" i="1"/>
  <c r="K77" i="1"/>
  <c r="J77" i="1"/>
  <c r="I77" i="1"/>
  <c r="O77" i="1" s="1"/>
  <c r="H77" i="1"/>
  <c r="N77" i="1" s="1"/>
  <c r="G77" i="1"/>
  <c r="F77" i="1"/>
  <c r="E77" i="1"/>
  <c r="D77" i="1"/>
  <c r="M75" i="1"/>
  <c r="L75" i="1"/>
  <c r="K75" i="1"/>
  <c r="J75" i="1"/>
  <c r="I75" i="1"/>
  <c r="O75" i="1" s="1"/>
  <c r="H75" i="1"/>
  <c r="N75" i="1" s="1"/>
  <c r="G75" i="1"/>
  <c r="F75" i="1"/>
  <c r="E75" i="1"/>
  <c r="D75" i="1"/>
  <c r="M74" i="1"/>
  <c r="L74" i="1"/>
  <c r="K74" i="1"/>
  <c r="J74" i="1"/>
  <c r="I74" i="1"/>
  <c r="O74" i="1" s="1"/>
  <c r="H74" i="1"/>
  <c r="N74" i="1" s="1"/>
  <c r="G74" i="1"/>
  <c r="F74" i="1"/>
  <c r="E74" i="1"/>
  <c r="D74" i="1"/>
  <c r="M73" i="1"/>
  <c r="L73" i="1"/>
  <c r="K73" i="1"/>
  <c r="J73" i="1"/>
  <c r="I73" i="1"/>
  <c r="O73" i="1" s="1"/>
  <c r="H73" i="1"/>
  <c r="N73" i="1" s="1"/>
  <c r="G73" i="1"/>
  <c r="F73" i="1"/>
  <c r="E73" i="1"/>
  <c r="D73" i="1"/>
  <c r="M72" i="1"/>
  <c r="L72" i="1"/>
  <c r="K72" i="1"/>
  <c r="J72" i="1"/>
  <c r="I72" i="1"/>
  <c r="O72" i="1" s="1"/>
  <c r="H72" i="1"/>
  <c r="N72" i="1" s="1"/>
  <c r="G72" i="1"/>
  <c r="F72" i="1"/>
  <c r="E72" i="1"/>
  <c r="D72" i="1"/>
  <c r="M71" i="1"/>
  <c r="L71" i="1"/>
  <c r="K71" i="1"/>
  <c r="J71" i="1"/>
  <c r="I71" i="1"/>
  <c r="O71" i="1" s="1"/>
  <c r="H71" i="1"/>
  <c r="N71" i="1" s="1"/>
  <c r="G71" i="1"/>
  <c r="F71" i="1"/>
  <c r="E71" i="1"/>
  <c r="D71" i="1"/>
  <c r="M69" i="1"/>
  <c r="L69" i="1"/>
  <c r="K69" i="1"/>
  <c r="J69" i="1"/>
  <c r="I69" i="1"/>
  <c r="O69" i="1" s="1"/>
  <c r="H69" i="1"/>
  <c r="N69" i="1" s="1"/>
  <c r="G69" i="1"/>
  <c r="F69" i="1"/>
  <c r="E69" i="1"/>
  <c r="D69" i="1"/>
  <c r="M68" i="1"/>
  <c r="L68" i="1"/>
  <c r="K68" i="1"/>
  <c r="J68" i="1"/>
  <c r="I68" i="1"/>
  <c r="O68" i="1" s="1"/>
  <c r="H68" i="1"/>
  <c r="N68" i="1" s="1"/>
  <c r="G68" i="1"/>
  <c r="F68" i="1"/>
  <c r="E68" i="1"/>
  <c r="D68" i="1"/>
  <c r="M67" i="1"/>
  <c r="L67" i="1"/>
  <c r="K67" i="1"/>
  <c r="J67" i="1"/>
  <c r="I67" i="1"/>
  <c r="O67" i="1" s="1"/>
  <c r="H67" i="1"/>
  <c r="N67" i="1" s="1"/>
  <c r="G67" i="1"/>
  <c r="F67" i="1"/>
  <c r="E67" i="1"/>
  <c r="D67" i="1"/>
  <c r="M66" i="1"/>
  <c r="L66" i="1"/>
  <c r="K66" i="1"/>
  <c r="J66" i="1"/>
  <c r="I66" i="1"/>
  <c r="O66" i="1" s="1"/>
  <c r="H66" i="1"/>
  <c r="N66" i="1" s="1"/>
  <c r="G66" i="1"/>
  <c r="F66" i="1"/>
  <c r="E66" i="1"/>
  <c r="D66" i="1"/>
  <c r="M65" i="1"/>
  <c r="L65" i="1"/>
  <c r="K65" i="1"/>
  <c r="J65" i="1"/>
  <c r="I65" i="1"/>
  <c r="O65" i="1" s="1"/>
  <c r="H65" i="1"/>
  <c r="N65" i="1" s="1"/>
  <c r="G65" i="1"/>
  <c r="F65" i="1"/>
  <c r="E65" i="1"/>
  <c r="D65" i="1"/>
  <c r="M64" i="1"/>
  <c r="L64" i="1"/>
  <c r="K64" i="1"/>
  <c r="J64" i="1"/>
  <c r="I64" i="1"/>
  <c r="O64" i="1" s="1"/>
  <c r="H64" i="1"/>
  <c r="N64" i="1" s="1"/>
  <c r="G64" i="1"/>
  <c r="F64" i="1"/>
  <c r="E64" i="1"/>
  <c r="D64" i="1"/>
  <c r="M62" i="1"/>
  <c r="L62" i="1"/>
  <c r="K62" i="1"/>
  <c r="J62" i="1"/>
  <c r="I62" i="1"/>
  <c r="O62" i="1" s="1"/>
  <c r="H62" i="1"/>
  <c r="N62" i="1" s="1"/>
  <c r="G62" i="1"/>
  <c r="F62" i="1"/>
  <c r="E62" i="1"/>
  <c r="D62" i="1"/>
  <c r="M60" i="1"/>
  <c r="L60" i="1"/>
  <c r="K60" i="1"/>
  <c r="J60" i="1"/>
  <c r="I60" i="1"/>
  <c r="O60" i="1" s="1"/>
  <c r="H60" i="1"/>
  <c r="N60" i="1" s="1"/>
  <c r="G60" i="1"/>
  <c r="F60" i="1"/>
  <c r="E60" i="1"/>
  <c r="D60" i="1"/>
  <c r="M59" i="1"/>
  <c r="L59" i="1"/>
  <c r="K59" i="1"/>
  <c r="J59" i="1"/>
  <c r="I59" i="1"/>
  <c r="O59" i="1" s="1"/>
  <c r="H59" i="1"/>
  <c r="G59" i="1"/>
  <c r="F59" i="1"/>
  <c r="E59" i="1"/>
  <c r="D59" i="1"/>
  <c r="M58" i="1"/>
  <c r="L58" i="1"/>
  <c r="K58" i="1"/>
  <c r="J58" i="1"/>
  <c r="I58" i="1"/>
  <c r="O58" i="1" s="1"/>
  <c r="H58" i="1"/>
  <c r="N58" i="1" s="1"/>
  <c r="G58" i="1"/>
  <c r="F58" i="1"/>
  <c r="E58" i="1"/>
  <c r="D58" i="1"/>
  <c r="M54" i="1"/>
  <c r="L54" i="1"/>
  <c r="K54" i="1"/>
  <c r="J54" i="1"/>
  <c r="I54" i="1"/>
  <c r="O54" i="1" s="1"/>
  <c r="O53" i="1" s="1"/>
  <c r="H54" i="1"/>
  <c r="N54" i="1" s="1"/>
  <c r="N53" i="1" s="1"/>
  <c r="N52" i="1" s="1"/>
  <c r="G54" i="1"/>
  <c r="F54" i="1"/>
  <c r="E54" i="1"/>
  <c r="D54" i="1"/>
  <c r="M51" i="1"/>
  <c r="M50" i="1" s="1"/>
  <c r="L51" i="1"/>
  <c r="L50" i="1" s="1"/>
  <c r="L49" i="1" s="1"/>
  <c r="K51" i="1"/>
  <c r="K50" i="1" s="1"/>
  <c r="K49" i="1" s="1"/>
  <c r="J51" i="1"/>
  <c r="J50" i="1" s="1"/>
  <c r="I51" i="1"/>
  <c r="I50" i="1" s="1"/>
  <c r="I49" i="1" s="1"/>
  <c r="H51" i="1"/>
  <c r="H50" i="1" s="1"/>
  <c r="H49" i="1" s="1"/>
  <c r="G51" i="1"/>
  <c r="G50" i="1" s="1"/>
  <c r="G49" i="1" s="1"/>
  <c r="F51" i="1"/>
  <c r="F50" i="1" s="1"/>
  <c r="F49" i="1" s="1"/>
  <c r="E51" i="1"/>
  <c r="E50" i="1" s="1"/>
  <c r="D51" i="1"/>
  <c r="D50" i="1" s="1"/>
  <c r="D49" i="1" s="1"/>
  <c r="L478" i="2"/>
  <c r="L477" i="2" s="1"/>
  <c r="J478" i="2"/>
  <c r="N478" i="2" s="1"/>
  <c r="H478" i="2"/>
  <c r="H477" i="2" s="1"/>
  <c r="K478" i="2"/>
  <c r="K477" i="2" s="1"/>
  <c r="I478" i="2"/>
  <c r="I477" i="2" s="1"/>
  <c r="K64" i="2"/>
  <c r="J64" i="2"/>
  <c r="J63" i="1" s="1"/>
  <c r="I64" i="2"/>
  <c r="O64" i="2" s="1"/>
  <c r="H64" i="2"/>
  <c r="G63" i="1"/>
  <c r="E64" i="2"/>
  <c r="D64" i="2"/>
  <c r="D5" i="1"/>
  <c r="I50" i="2"/>
  <c r="I49" i="2" s="1"/>
  <c r="H50" i="2"/>
  <c r="H49" i="2" s="1"/>
  <c r="H48" i="2" s="1"/>
  <c r="O51" i="2"/>
  <c r="N51" i="2"/>
  <c r="N361" i="1"/>
  <c r="O244" i="1"/>
  <c r="N451" i="1"/>
  <c r="N287" i="1"/>
  <c r="D53" i="2"/>
  <c r="D53" i="1" s="1"/>
  <c r="L196" i="1"/>
  <c r="L198" i="1"/>
  <c r="L202" i="1"/>
  <c r="L204" i="1"/>
  <c r="L209" i="1"/>
  <c r="L211" i="1"/>
  <c r="L222" i="1"/>
  <c r="L228" i="1"/>
  <c r="L237" i="1"/>
  <c r="L245" i="1"/>
  <c r="L248" i="1"/>
  <c r="L324" i="2"/>
  <c r="L259" i="1" s="1"/>
  <c r="L328" i="2"/>
  <c r="L263" i="1" s="1"/>
  <c r="L330" i="2"/>
  <c r="L265" i="1" s="1"/>
  <c r="L332" i="2"/>
  <c r="L267" i="1" s="1"/>
  <c r="L336" i="2"/>
  <c r="L271" i="1" s="1"/>
  <c r="L339" i="2"/>
  <c r="L274" i="1" s="1"/>
  <c r="L349" i="2"/>
  <c r="L284" i="1" s="1"/>
  <c r="L356" i="2"/>
  <c r="L358" i="2"/>
  <c r="L293" i="1" s="1"/>
  <c r="L363" i="2"/>
  <c r="L298" i="1" s="1"/>
  <c r="L366" i="2"/>
  <c r="L369" i="2"/>
  <c r="L304" i="1" s="1"/>
  <c r="L372" i="2"/>
  <c r="L307" i="1" s="1"/>
  <c r="L311" i="1"/>
  <c r="L314" i="1"/>
  <c r="L320" i="1"/>
  <c r="L323" i="1"/>
  <c r="L392" i="2"/>
  <c r="L327" i="1" s="1"/>
  <c r="L396" i="2"/>
  <c r="L331" i="1" s="1"/>
  <c r="L407" i="2"/>
  <c r="L345" i="1"/>
  <c r="L418" i="2"/>
  <c r="L349" i="1" s="1"/>
  <c r="L420" i="2"/>
  <c r="L351" i="1" s="1"/>
  <c r="L423" i="2"/>
  <c r="L354" i="1" s="1"/>
  <c r="L425" i="2"/>
  <c r="L356" i="1" s="1"/>
  <c r="L429" i="2"/>
  <c r="L365" i="1"/>
  <c r="L451" i="2"/>
  <c r="L375" i="1" s="1"/>
  <c r="L453" i="2"/>
  <c r="L455" i="2"/>
  <c r="L379" i="1" s="1"/>
  <c r="L458" i="2"/>
  <c r="L460" i="2"/>
  <c r="L464" i="2"/>
  <c r="L467" i="2"/>
  <c r="L470" i="2"/>
  <c r="L394" i="1" s="1"/>
  <c r="L472" i="2"/>
  <c r="L396" i="1" s="1"/>
  <c r="L474" i="2"/>
  <c r="L482" i="2"/>
  <c r="L406" i="1" s="1"/>
  <c r="L492" i="2"/>
  <c r="L416" i="1" s="1"/>
  <c r="L500" i="2"/>
  <c r="L424" i="1" s="1"/>
  <c r="L502" i="2"/>
  <c r="L426" i="1" s="1"/>
  <c r="L504" i="2"/>
  <c r="L428" i="1" s="1"/>
  <c r="L507" i="2"/>
  <c r="L431" i="1" s="1"/>
  <c r="L517" i="2"/>
  <c r="L526" i="2"/>
  <c r="L450" i="1" s="1"/>
  <c r="J205" i="2"/>
  <c r="N212" i="2"/>
  <c r="J220" i="2"/>
  <c r="J222" i="2"/>
  <c r="J211" i="1" s="1"/>
  <c r="J225" i="2"/>
  <c r="J214" i="1" s="1"/>
  <c r="J250" i="2"/>
  <c r="J222" i="1" s="1"/>
  <c r="J260" i="2"/>
  <c r="J228" i="1" s="1"/>
  <c r="J278" i="2"/>
  <c r="J237" i="1" s="1"/>
  <c r="J248" i="1"/>
  <c r="J324" i="2"/>
  <c r="J259" i="1" s="1"/>
  <c r="J328" i="2"/>
  <c r="J263" i="1" s="1"/>
  <c r="J330" i="2"/>
  <c r="J265" i="1" s="1"/>
  <c r="J332" i="2"/>
  <c r="J336" i="2"/>
  <c r="J271" i="1" s="1"/>
  <c r="J339" i="2"/>
  <c r="J274" i="1" s="1"/>
  <c r="J349" i="2"/>
  <c r="J356" i="2"/>
  <c r="J291" i="1" s="1"/>
  <c r="J358" i="2"/>
  <c r="J293" i="1" s="1"/>
  <c r="J363" i="2"/>
  <c r="J298" i="1" s="1"/>
  <c r="J366" i="2"/>
  <c r="J369" i="2"/>
  <c r="J304" i="1" s="1"/>
  <c r="J372" i="2"/>
  <c r="J307" i="1" s="1"/>
  <c r="J376" i="2"/>
  <c r="J311" i="1" s="1"/>
  <c r="J379" i="2"/>
  <c r="J382" i="2"/>
  <c r="J317" i="1" s="1"/>
  <c r="J385" i="2"/>
  <c r="J388" i="2"/>
  <c r="J323" i="1" s="1"/>
  <c r="J392" i="2"/>
  <c r="J396" i="2"/>
  <c r="J331" i="1" s="1"/>
  <c r="J407" i="2"/>
  <c r="J342" i="1" s="1"/>
  <c r="J410" i="2"/>
  <c r="J345" i="1" s="1"/>
  <c r="J418" i="2"/>
  <c r="J349" i="1" s="1"/>
  <c r="J420" i="2"/>
  <c r="J351" i="1" s="1"/>
  <c r="J423" i="2"/>
  <c r="J354" i="1" s="1"/>
  <c r="J425" i="2"/>
  <c r="J356" i="1" s="1"/>
  <c r="J429" i="2"/>
  <c r="J365" i="1"/>
  <c r="J451" i="2"/>
  <c r="J453" i="2"/>
  <c r="J377" i="1" s="1"/>
  <c r="J455" i="2"/>
  <c r="J458" i="2"/>
  <c r="J382" i="1" s="1"/>
  <c r="J460" i="2"/>
  <c r="J464" i="2"/>
  <c r="J388" i="1" s="1"/>
  <c r="J467" i="2"/>
  <c r="J470" i="2"/>
  <c r="J394" i="1" s="1"/>
  <c r="J472" i="2"/>
  <c r="J474" i="2"/>
  <c r="J398" i="1" s="1"/>
  <c r="J482" i="2"/>
  <c r="J406" i="1" s="1"/>
  <c r="J492" i="2"/>
  <c r="J500" i="2"/>
  <c r="J502" i="2"/>
  <c r="J426" i="1" s="1"/>
  <c r="J504" i="2"/>
  <c r="J428" i="1" s="1"/>
  <c r="J507" i="2"/>
  <c r="J517" i="2"/>
  <c r="J441" i="1" s="1"/>
  <c r="J526" i="2"/>
  <c r="J450" i="1" s="1"/>
  <c r="H202" i="1"/>
  <c r="H204" i="1"/>
  <c r="H220" i="2"/>
  <c r="H222" i="2"/>
  <c r="H211" i="1" s="1"/>
  <c r="H214" i="1"/>
  <c r="H222" i="1"/>
  <c r="H245" i="1"/>
  <c r="H248" i="1"/>
  <c r="H324" i="2"/>
  <c r="H259" i="1" s="1"/>
  <c r="H328" i="2"/>
  <c r="H330" i="2"/>
  <c r="H332" i="2"/>
  <c r="H267" i="1" s="1"/>
  <c r="H336" i="2"/>
  <c r="H339" i="2"/>
  <c r="H349" i="2"/>
  <c r="H284" i="1" s="1"/>
  <c r="H356" i="2"/>
  <c r="H358" i="2"/>
  <c r="H293" i="1" s="1"/>
  <c r="H363" i="2"/>
  <c r="N363" i="2" s="1"/>
  <c r="H366" i="2"/>
  <c r="H369" i="2"/>
  <c r="H304" i="1" s="1"/>
  <c r="H372" i="2"/>
  <c r="H307" i="1" s="1"/>
  <c r="H376" i="2"/>
  <c r="H311" i="1" s="1"/>
  <c r="H379" i="2"/>
  <c r="H314" i="1" s="1"/>
  <c r="H382" i="2"/>
  <c r="H317" i="1" s="1"/>
  <c r="H385" i="2"/>
  <c r="H320" i="1" s="1"/>
  <c r="H388" i="2"/>
  <c r="H323" i="1" s="1"/>
  <c r="H392" i="2"/>
  <c r="H396" i="2"/>
  <c r="H407" i="2"/>
  <c r="H342" i="1" s="1"/>
  <c r="H410" i="2"/>
  <c r="H418" i="2"/>
  <c r="H420" i="2"/>
  <c r="H423" i="2"/>
  <c r="H354" i="1" s="1"/>
  <c r="H425" i="2"/>
  <c r="H356" i="1" s="1"/>
  <c r="H429" i="2"/>
  <c r="H360" i="1" s="1"/>
  <c r="H451" i="2"/>
  <c r="H375" i="1" s="1"/>
  <c r="H453" i="2"/>
  <c r="H455" i="2"/>
  <c r="H379" i="1" s="1"/>
  <c r="H458" i="2"/>
  <c r="H460" i="2"/>
  <c r="H384" i="1" s="1"/>
  <c r="H464" i="2"/>
  <c r="H388" i="1" s="1"/>
  <c r="H467" i="2"/>
  <c r="H466" i="2" s="1"/>
  <c r="H390" i="1" s="1"/>
  <c r="H470" i="2"/>
  <c r="H472" i="2"/>
  <c r="H396" i="1" s="1"/>
  <c r="H474" i="2"/>
  <c r="H482" i="2"/>
  <c r="H406" i="1" s="1"/>
  <c r="H492" i="2"/>
  <c r="H500" i="2"/>
  <c r="H424" i="1" s="1"/>
  <c r="H502" i="2"/>
  <c r="H504" i="2"/>
  <c r="H428" i="1" s="1"/>
  <c r="H507" i="2"/>
  <c r="H517" i="2"/>
  <c r="H441" i="1" s="1"/>
  <c r="H526" i="2"/>
  <c r="F196" i="1"/>
  <c r="F202" i="1"/>
  <c r="F204" i="1"/>
  <c r="F209" i="1"/>
  <c r="F211" i="1"/>
  <c r="F214" i="1"/>
  <c r="F228" i="1"/>
  <c r="F237" i="1"/>
  <c r="F245" i="1"/>
  <c r="F248" i="1"/>
  <c r="F259" i="1"/>
  <c r="F263" i="1"/>
  <c r="F265" i="1"/>
  <c r="F267" i="1"/>
  <c r="F271" i="1"/>
  <c r="F274" i="1"/>
  <c r="F284" i="1"/>
  <c r="F291" i="1"/>
  <c r="F293" i="1"/>
  <c r="F298" i="1"/>
  <c r="F301" i="1"/>
  <c r="F304" i="1"/>
  <c r="F307" i="1"/>
  <c r="F314" i="1"/>
  <c r="F317" i="1"/>
  <c r="F320" i="1"/>
  <c r="F323" i="1"/>
  <c r="F327" i="1"/>
  <c r="F331" i="1"/>
  <c r="F342" i="1"/>
  <c r="F345" i="1"/>
  <c r="F349" i="1"/>
  <c r="F351" i="1"/>
  <c r="F354" i="1"/>
  <c r="F356" i="1"/>
  <c r="F360" i="1"/>
  <c r="F379" i="1"/>
  <c r="F384" i="1"/>
  <c r="F391" i="1"/>
  <c r="F396" i="1"/>
  <c r="F406" i="1"/>
  <c r="F416" i="1"/>
  <c r="F424" i="1"/>
  <c r="F426" i="1"/>
  <c r="F428" i="1"/>
  <c r="F431" i="1"/>
  <c r="F441" i="1"/>
  <c r="F450" i="1"/>
  <c r="D197" i="2"/>
  <c r="D196" i="1" s="1"/>
  <c r="D198" i="1"/>
  <c r="D202" i="1"/>
  <c r="D204" i="1"/>
  <c r="D211" i="1"/>
  <c r="D237" i="1"/>
  <c r="D245" i="1"/>
  <c r="D248" i="1"/>
  <c r="D263" i="1"/>
  <c r="D265" i="1"/>
  <c r="D274" i="1"/>
  <c r="D284" i="1"/>
  <c r="D291" i="1"/>
  <c r="D298" i="1"/>
  <c r="D301" i="1"/>
  <c r="D311" i="1"/>
  <c r="D317" i="1"/>
  <c r="D323" i="1"/>
  <c r="D327" i="1"/>
  <c r="D345" i="1"/>
  <c r="D349" i="1"/>
  <c r="D351" i="1"/>
  <c r="D356" i="1"/>
  <c r="D365" i="1"/>
  <c r="D382" i="1"/>
  <c r="D388" i="1"/>
  <c r="D394" i="1"/>
  <c r="D406" i="1"/>
  <c r="D424" i="1"/>
  <c r="D426" i="1"/>
  <c r="D428" i="1"/>
  <c r="D441" i="1"/>
  <c r="M196" i="1"/>
  <c r="M198" i="1"/>
  <c r="M204" i="1"/>
  <c r="M211" i="1"/>
  <c r="M228" i="1"/>
  <c r="M237" i="1"/>
  <c r="M324" i="2"/>
  <c r="M328" i="2"/>
  <c r="M263" i="1" s="1"/>
  <c r="M330" i="2"/>
  <c r="M332" i="2"/>
  <c r="M267" i="1" s="1"/>
  <c r="M336" i="2"/>
  <c r="M271" i="1" s="1"/>
  <c r="M339" i="2"/>
  <c r="M274" i="1" s="1"/>
  <c r="M349" i="2"/>
  <c r="M356" i="2"/>
  <c r="M291" i="1" s="1"/>
  <c r="M358" i="2"/>
  <c r="M363" i="2"/>
  <c r="M298" i="1" s="1"/>
  <c r="M366" i="2"/>
  <c r="M301" i="1" s="1"/>
  <c r="M369" i="2"/>
  <c r="M304" i="1" s="1"/>
  <c r="M372" i="2"/>
  <c r="M307" i="1" s="1"/>
  <c r="M317" i="1"/>
  <c r="M323" i="1"/>
  <c r="M392" i="2"/>
  <c r="M396" i="2"/>
  <c r="M331" i="1" s="1"/>
  <c r="M407" i="2"/>
  <c r="M345" i="1"/>
  <c r="M418" i="2"/>
  <c r="M420" i="2"/>
  <c r="M351" i="1" s="1"/>
  <c r="M423" i="2"/>
  <c r="M354" i="1" s="1"/>
  <c r="M425" i="2"/>
  <c r="M356" i="1" s="1"/>
  <c r="M429" i="2"/>
  <c r="M360" i="1" s="1"/>
  <c r="M451" i="2"/>
  <c r="M453" i="2"/>
  <c r="M455" i="2"/>
  <c r="M379" i="1" s="1"/>
  <c r="M458" i="2"/>
  <c r="M460" i="2"/>
  <c r="M384" i="1" s="1"/>
  <c r="M464" i="2"/>
  <c r="M388" i="1" s="1"/>
  <c r="M467" i="2"/>
  <c r="M391" i="1" s="1"/>
  <c r="M470" i="2"/>
  <c r="M472" i="2"/>
  <c r="M396" i="1" s="1"/>
  <c r="M474" i="2"/>
  <c r="M478" i="2"/>
  <c r="M402" i="1" s="1"/>
  <c r="M482" i="2"/>
  <c r="M406" i="1" s="1"/>
  <c r="M492" i="2"/>
  <c r="M500" i="2"/>
  <c r="M502" i="2"/>
  <c r="M426" i="1" s="1"/>
  <c r="M504" i="2"/>
  <c r="M428" i="1" s="1"/>
  <c r="M507" i="2"/>
  <c r="M431" i="1" s="1"/>
  <c r="M517" i="2"/>
  <c r="M526" i="2"/>
  <c r="M450" i="1" s="1"/>
  <c r="K196" i="1"/>
  <c r="K198" i="1"/>
  <c r="K202" i="1"/>
  <c r="K204" i="1"/>
  <c r="K209" i="1"/>
  <c r="K211" i="1"/>
  <c r="K225" i="2"/>
  <c r="K214" i="1" s="1"/>
  <c r="K250" i="2"/>
  <c r="K222" i="1" s="1"/>
  <c r="K260" i="2"/>
  <c r="K228" i="1" s="1"/>
  <c r="K278" i="2"/>
  <c r="K237" i="1" s="1"/>
  <c r="K248" i="1"/>
  <c r="K324" i="2"/>
  <c r="K259" i="1" s="1"/>
  <c r="K328" i="2"/>
  <c r="K263" i="1" s="1"/>
  <c r="K330" i="2"/>
  <c r="K265" i="1" s="1"/>
  <c r="K332" i="2"/>
  <c r="K336" i="2"/>
  <c r="K271" i="1" s="1"/>
  <c r="K339" i="2"/>
  <c r="K274" i="1" s="1"/>
  <c r="K349" i="2"/>
  <c r="K356" i="2"/>
  <c r="K291" i="1" s="1"/>
  <c r="K358" i="2"/>
  <c r="K363" i="2"/>
  <c r="K366" i="2"/>
  <c r="K301" i="1" s="1"/>
  <c r="K369" i="2"/>
  <c r="K372" i="2"/>
  <c r="K376" i="2"/>
  <c r="K379" i="2"/>
  <c r="K382" i="2"/>
  <c r="K385" i="2"/>
  <c r="K392" i="2"/>
  <c r="K396" i="2"/>
  <c r="K407" i="2"/>
  <c r="K418" i="2"/>
  <c r="K420" i="2"/>
  <c r="K351" i="1" s="1"/>
  <c r="K423" i="2"/>
  <c r="K425" i="2"/>
  <c r="K451" i="2"/>
  <c r="K453" i="2"/>
  <c r="K377" i="1" s="1"/>
  <c r="K455" i="2"/>
  <c r="K458" i="2"/>
  <c r="K460" i="2"/>
  <c r="K464" i="2"/>
  <c r="K388" i="1" s="1"/>
  <c r="K467" i="2"/>
  <c r="K391" i="1" s="1"/>
  <c r="K470" i="2"/>
  <c r="K394" i="1" s="1"/>
  <c r="K472" i="2"/>
  <c r="K474" i="2"/>
  <c r="K398" i="1" s="1"/>
  <c r="K482" i="2"/>
  <c r="K492" i="2"/>
  <c r="K500" i="2"/>
  <c r="K502" i="2"/>
  <c r="K426" i="1" s="1"/>
  <c r="K504" i="2"/>
  <c r="K507" i="2"/>
  <c r="K431" i="1" s="1"/>
  <c r="K517" i="2"/>
  <c r="K441" i="1" s="1"/>
  <c r="K526" i="2"/>
  <c r="K450" i="1" s="1"/>
  <c r="I197" i="2"/>
  <c r="I205" i="2"/>
  <c r="I198" i="1" s="1"/>
  <c r="I209" i="2"/>
  <c r="I202" i="1" s="1"/>
  <c r="I212" i="2"/>
  <c r="I220" i="2"/>
  <c r="I222" i="2"/>
  <c r="I225" i="2"/>
  <c r="I214" i="1" s="1"/>
  <c r="I278" i="2"/>
  <c r="I324" i="2"/>
  <c r="I328" i="2"/>
  <c r="I330" i="2"/>
  <c r="I265" i="1" s="1"/>
  <c r="I332" i="2"/>
  <c r="I336" i="2"/>
  <c r="I339" i="2"/>
  <c r="I349" i="2"/>
  <c r="I284" i="1" s="1"/>
  <c r="I356" i="2"/>
  <c r="I291" i="1" s="1"/>
  <c r="I358" i="2"/>
  <c r="I293" i="1" s="1"/>
  <c r="I363" i="2"/>
  <c r="I298" i="1" s="1"/>
  <c r="I366" i="2"/>
  <c r="I301" i="1" s="1"/>
  <c r="I369" i="2"/>
  <c r="I372" i="2"/>
  <c r="I307" i="1" s="1"/>
  <c r="I376" i="2"/>
  <c r="O376" i="2" s="1"/>
  <c r="I379" i="2"/>
  <c r="I314" i="1" s="1"/>
  <c r="I382" i="2"/>
  <c r="I317" i="1" s="1"/>
  <c r="I385" i="2"/>
  <c r="I388" i="2"/>
  <c r="I392" i="2"/>
  <c r="I327" i="1" s="1"/>
  <c r="I396" i="2"/>
  <c r="I331" i="1" s="1"/>
  <c r="I407" i="2"/>
  <c r="I342" i="1" s="1"/>
  <c r="I410" i="2"/>
  <c r="I418" i="2"/>
  <c r="I349" i="1" s="1"/>
  <c r="I420" i="2"/>
  <c r="I351" i="1" s="1"/>
  <c r="I423" i="2"/>
  <c r="I354" i="1" s="1"/>
  <c r="I425" i="2"/>
  <c r="I356" i="1" s="1"/>
  <c r="I429" i="2"/>
  <c r="I360" i="1" s="1"/>
  <c r="O434" i="2"/>
  <c r="I451" i="2"/>
  <c r="I375" i="1" s="1"/>
  <c r="I453" i="2"/>
  <c r="I455" i="2"/>
  <c r="I379" i="1" s="1"/>
  <c r="I458" i="2"/>
  <c r="I382" i="1" s="1"/>
  <c r="I460" i="2"/>
  <c r="I384" i="1" s="1"/>
  <c r="I464" i="2"/>
  <c r="I467" i="2"/>
  <c r="I466" i="2" s="1"/>
  <c r="I470" i="2"/>
  <c r="I472" i="2"/>
  <c r="I396" i="1" s="1"/>
  <c r="I474" i="2"/>
  <c r="I482" i="2"/>
  <c r="I406" i="1" s="1"/>
  <c r="I492" i="2"/>
  <c r="I500" i="2"/>
  <c r="I502" i="2"/>
  <c r="O502" i="2" s="1"/>
  <c r="I504" i="2"/>
  <c r="I428" i="1" s="1"/>
  <c r="I507" i="2"/>
  <c r="I506" i="2" s="1"/>
  <c r="I517" i="2"/>
  <c r="I441" i="1" s="1"/>
  <c r="I526" i="2"/>
  <c r="G196" i="1"/>
  <c r="G198" i="1"/>
  <c r="G202" i="1"/>
  <c r="G204" i="1"/>
  <c r="G211" i="1"/>
  <c r="G214" i="1"/>
  <c r="G222" i="1"/>
  <c r="G228" i="1"/>
  <c r="G237" i="1"/>
  <c r="G248" i="1"/>
  <c r="G263" i="1"/>
  <c r="G284" i="1"/>
  <c r="G301" i="1"/>
  <c r="G304" i="1"/>
  <c r="G307" i="1"/>
  <c r="G311" i="1"/>
  <c r="G314" i="1"/>
  <c r="G323" i="1"/>
  <c r="G327" i="1"/>
  <c r="G331" i="1"/>
  <c r="G345" i="1"/>
  <c r="G349" i="1"/>
  <c r="G351" i="1"/>
  <c r="G354" i="1"/>
  <c r="G356" i="1"/>
  <c r="G360" i="1"/>
  <c r="G379" i="1"/>
  <c r="G391" i="1"/>
  <c r="G398" i="1"/>
  <c r="G406" i="1"/>
  <c r="G424" i="1"/>
  <c r="G426" i="1"/>
  <c r="G428" i="1"/>
  <c r="G431" i="1"/>
  <c r="G441" i="1"/>
  <c r="G450" i="1"/>
  <c r="E197" i="2"/>
  <c r="E196" i="1" s="1"/>
  <c r="E198" i="1"/>
  <c r="E202" i="1"/>
  <c r="E204" i="1"/>
  <c r="E209" i="1"/>
  <c r="E214" i="1"/>
  <c r="E228" i="1"/>
  <c r="E245" i="1"/>
  <c r="E259" i="1"/>
  <c r="E265" i="1"/>
  <c r="E271" i="1"/>
  <c r="E291" i="1"/>
  <c r="E304" i="1"/>
  <c r="E311" i="1"/>
  <c r="E317" i="1"/>
  <c r="E323" i="1"/>
  <c r="E351" i="1"/>
  <c r="E356" i="1"/>
  <c r="E360" i="1"/>
  <c r="E375" i="1"/>
  <c r="E379" i="1"/>
  <c r="E384" i="1"/>
  <c r="E391" i="1"/>
  <c r="E396" i="1"/>
  <c r="E406" i="1"/>
  <c r="E426" i="1"/>
  <c r="E428" i="1"/>
  <c r="E431" i="1"/>
  <c r="M53" i="1"/>
  <c r="M57" i="1"/>
  <c r="M70" i="1"/>
  <c r="M76" i="1"/>
  <c r="M93" i="2"/>
  <c r="M92" i="1" s="1"/>
  <c r="M100" i="2"/>
  <c r="M105" i="2"/>
  <c r="M104" i="1" s="1"/>
  <c r="M112" i="2"/>
  <c r="M115" i="2"/>
  <c r="M114" i="1" s="1"/>
  <c r="M118" i="2"/>
  <c r="M120" i="2"/>
  <c r="M119" i="1" s="1"/>
  <c r="M123" i="2"/>
  <c r="M122" i="2" s="1"/>
  <c r="M126" i="1"/>
  <c r="M130" i="1"/>
  <c r="M133" i="2"/>
  <c r="M132" i="1" s="1"/>
  <c r="M135" i="2"/>
  <c r="M138" i="2"/>
  <c r="M137" i="1" s="1"/>
  <c r="M140" i="2"/>
  <c r="M139" i="1" s="1"/>
  <c r="M142" i="2"/>
  <c r="M141" i="1" s="1"/>
  <c r="M145" i="2"/>
  <c r="M144" i="2" s="1"/>
  <c r="M143" i="1" s="1"/>
  <c r="M148" i="2"/>
  <c r="M147" i="1" s="1"/>
  <c r="M150" i="2"/>
  <c r="M149" i="1" s="1"/>
  <c r="M152" i="2"/>
  <c r="M151" i="1" s="1"/>
  <c r="M156" i="2"/>
  <c r="M155" i="1" s="1"/>
  <c r="M166" i="2"/>
  <c r="M165" i="1" s="1"/>
  <c r="M175" i="2"/>
  <c r="M185" i="2"/>
  <c r="L53" i="1"/>
  <c r="L61" i="1"/>
  <c r="L76" i="1"/>
  <c r="L88" i="1"/>
  <c r="L93" i="2"/>
  <c r="L92" i="1" s="1"/>
  <c r="L100" i="2"/>
  <c r="L105" i="2"/>
  <c r="L104" i="1" s="1"/>
  <c r="L112" i="2"/>
  <c r="L111" i="1" s="1"/>
  <c r="L115" i="2"/>
  <c r="L114" i="1" s="1"/>
  <c r="L118" i="2"/>
  <c r="L117" i="1" s="1"/>
  <c r="L120" i="2"/>
  <c r="L123" i="2"/>
  <c r="L126" i="1"/>
  <c r="L130" i="1"/>
  <c r="L133" i="2"/>
  <c r="L135" i="2"/>
  <c r="L138" i="2"/>
  <c r="L137" i="1" s="1"/>
  <c r="L140" i="2"/>
  <c r="L142" i="2"/>
  <c r="L145" i="2"/>
  <c r="L144" i="1" s="1"/>
  <c r="L148" i="2"/>
  <c r="L147" i="1" s="1"/>
  <c r="L150" i="2"/>
  <c r="L152" i="2"/>
  <c r="L156" i="2"/>
  <c r="L155" i="1" s="1"/>
  <c r="L166" i="2"/>
  <c r="L165" i="1" s="1"/>
  <c r="L175" i="2"/>
  <c r="L174" i="1" s="1"/>
  <c r="L185" i="2"/>
  <c r="L184" i="1" s="1"/>
  <c r="K50" i="2"/>
  <c r="K49" i="2" s="1"/>
  <c r="K58" i="2"/>
  <c r="K62" i="2"/>
  <c r="K61" i="1" s="1"/>
  <c r="K71" i="2"/>
  <c r="K70" i="1" s="1"/>
  <c r="K77" i="2"/>
  <c r="K81" i="2"/>
  <c r="K80" i="1" s="1"/>
  <c r="K84" i="2"/>
  <c r="K83" i="1" s="1"/>
  <c r="K89" i="2"/>
  <c r="K88" i="1" s="1"/>
  <c r="K93" i="2"/>
  <c r="K100" i="2"/>
  <c r="K99" i="1" s="1"/>
  <c r="K105" i="2"/>
  <c r="K104" i="1" s="1"/>
  <c r="K112" i="2"/>
  <c r="K111" i="1" s="1"/>
  <c r="K115" i="2"/>
  <c r="K118" i="2"/>
  <c r="K117" i="1" s="1"/>
  <c r="K120" i="2"/>
  <c r="K123" i="2"/>
  <c r="K122" i="2" s="1"/>
  <c r="K121" i="1" s="1"/>
  <c r="K127" i="2"/>
  <c r="K131" i="2"/>
  <c r="K130" i="1" s="1"/>
  <c r="K133" i="2"/>
  <c r="K132" i="1" s="1"/>
  <c r="K135" i="2"/>
  <c r="K138" i="2"/>
  <c r="K140" i="2"/>
  <c r="K139" i="1" s="1"/>
  <c r="K142" i="2"/>
  <c r="K141" i="1" s="1"/>
  <c r="K145" i="2"/>
  <c r="K148" i="2"/>
  <c r="K150" i="2"/>
  <c r="K149" i="1" s="1"/>
  <c r="K152" i="2"/>
  <c r="K151" i="1" s="1"/>
  <c r="K156" i="2"/>
  <c r="K166" i="2"/>
  <c r="K165" i="1" s="1"/>
  <c r="K175" i="2"/>
  <c r="K174" i="1" s="1"/>
  <c r="K185" i="2"/>
  <c r="J50" i="2"/>
  <c r="J49" i="2" s="1"/>
  <c r="J53" i="2"/>
  <c r="J52" i="2" s="1"/>
  <c r="J58" i="2"/>
  <c r="J57" i="1" s="1"/>
  <c r="J62" i="2"/>
  <c r="J71" i="2"/>
  <c r="J70" i="1" s="1"/>
  <c r="J77" i="2"/>
  <c r="J76" i="1" s="1"/>
  <c r="J81" i="2"/>
  <c r="J84" i="2"/>
  <c r="J89" i="2"/>
  <c r="J88" i="1" s="1"/>
  <c r="J93" i="2"/>
  <c r="J100" i="2"/>
  <c r="J105" i="2"/>
  <c r="J104" i="1" s="1"/>
  <c r="J112" i="2"/>
  <c r="J111" i="1" s="1"/>
  <c r="J115" i="2"/>
  <c r="J114" i="1" s="1"/>
  <c r="J118" i="2"/>
  <c r="J120" i="2"/>
  <c r="J119" i="1" s="1"/>
  <c r="J123" i="2"/>
  <c r="J122" i="1" s="1"/>
  <c r="J127" i="2"/>
  <c r="J131" i="2"/>
  <c r="J133" i="2"/>
  <c r="J135" i="2"/>
  <c r="J134" i="1" s="1"/>
  <c r="J138" i="2"/>
  <c r="J140" i="2"/>
  <c r="J142" i="2"/>
  <c r="J141" i="1" s="1"/>
  <c r="J145" i="2"/>
  <c r="J144" i="1" s="1"/>
  <c r="J148" i="2"/>
  <c r="J147" i="1" s="1"/>
  <c r="J150" i="2"/>
  <c r="J149" i="1" s="1"/>
  <c r="J152" i="2"/>
  <c r="J151" i="1" s="1"/>
  <c r="J156" i="2"/>
  <c r="J155" i="1" s="1"/>
  <c r="J166" i="2"/>
  <c r="J165" i="1" s="1"/>
  <c r="J175" i="2"/>
  <c r="J185" i="2"/>
  <c r="J184" i="1" s="1"/>
  <c r="I58" i="2"/>
  <c r="I57" i="1" s="1"/>
  <c r="I62" i="2"/>
  <c r="I61" i="1" s="1"/>
  <c r="I71" i="2"/>
  <c r="I70" i="1" s="1"/>
  <c r="I77" i="2"/>
  <c r="I81" i="2"/>
  <c r="I83" i="1"/>
  <c r="I89" i="2"/>
  <c r="I88" i="1" s="1"/>
  <c r="I93" i="2"/>
  <c r="I92" i="1" s="1"/>
  <c r="I100" i="2"/>
  <c r="I105" i="2"/>
  <c r="I112" i="2"/>
  <c r="I111" i="1" s="1"/>
  <c r="I115" i="2"/>
  <c r="I114" i="1" s="1"/>
  <c r="I118" i="2"/>
  <c r="I120" i="2"/>
  <c r="I119" i="1" s="1"/>
  <c r="I123" i="2"/>
  <c r="I122" i="2" s="1"/>
  <c r="I127" i="2"/>
  <c r="I126" i="1" s="1"/>
  <c r="I131" i="2"/>
  <c r="I133" i="2"/>
  <c r="I132" i="1" s="1"/>
  <c r="I135" i="2"/>
  <c r="I138" i="2"/>
  <c r="I137" i="1" s="1"/>
  <c r="I140" i="2"/>
  <c r="I139" i="1" s="1"/>
  <c r="I142" i="2"/>
  <c r="I141" i="1" s="1"/>
  <c r="I145" i="2"/>
  <c r="I144" i="1" s="1"/>
  <c r="I148" i="2"/>
  <c r="I147" i="1" s="1"/>
  <c r="I150" i="2"/>
  <c r="I152" i="2"/>
  <c r="I151" i="1" s="1"/>
  <c r="I156" i="2"/>
  <c r="I155" i="1" s="1"/>
  <c r="I166" i="2"/>
  <c r="I165" i="1" s="1"/>
  <c r="I175" i="2"/>
  <c r="I174" i="1" s="1"/>
  <c r="I185" i="2"/>
  <c r="I184" i="1" s="1"/>
  <c r="H58" i="2"/>
  <c r="H62" i="2"/>
  <c r="H71" i="2"/>
  <c r="H70" i="1" s="1"/>
  <c r="H77" i="2"/>
  <c r="N77" i="2" s="1"/>
  <c r="H81" i="2"/>
  <c r="H80" i="1" s="1"/>
  <c r="H84" i="2"/>
  <c r="H89" i="2"/>
  <c r="H88" i="1" s="1"/>
  <c r="H93" i="2"/>
  <c r="H92" i="1" s="1"/>
  <c r="H100" i="2"/>
  <c r="H99" i="1" s="1"/>
  <c r="H105" i="2"/>
  <c r="H104" i="1" s="1"/>
  <c r="H112" i="2"/>
  <c r="H111" i="1" s="1"/>
  <c r="H115" i="2"/>
  <c r="H114" i="1" s="1"/>
  <c r="H118" i="2"/>
  <c r="H117" i="1" s="1"/>
  <c r="H120" i="2"/>
  <c r="H123" i="2"/>
  <c r="H122" i="1" s="1"/>
  <c r="H127" i="2"/>
  <c r="H126" i="1" s="1"/>
  <c r="H131" i="2"/>
  <c r="H133" i="2"/>
  <c r="H135" i="2"/>
  <c r="H134" i="1" s="1"/>
  <c r="H138" i="2"/>
  <c r="H140" i="2"/>
  <c r="H139" i="1" s="1"/>
  <c r="H142" i="2"/>
  <c r="H141" i="1" s="1"/>
  <c r="H145" i="2"/>
  <c r="H148" i="2"/>
  <c r="H150" i="2"/>
  <c r="H149" i="1" s="1"/>
  <c r="H152" i="2"/>
  <c r="H156" i="2"/>
  <c r="H155" i="1" s="1"/>
  <c r="H166" i="2"/>
  <c r="H175" i="2"/>
  <c r="H174" i="1" s="1"/>
  <c r="H185" i="2"/>
  <c r="H184" i="1" s="1"/>
  <c r="G53" i="1"/>
  <c r="G57" i="1"/>
  <c r="G61" i="1"/>
  <c r="G80" i="1"/>
  <c r="G99" i="1"/>
  <c r="G104" i="1"/>
  <c r="G117" i="1"/>
  <c r="G126" i="1"/>
  <c r="G130" i="1"/>
  <c r="G132" i="1"/>
  <c r="G139" i="1"/>
  <c r="G141" i="1"/>
  <c r="G147" i="1"/>
  <c r="G149" i="1"/>
  <c r="G151" i="1"/>
  <c r="G174" i="1"/>
  <c r="F61" i="1"/>
  <c r="F70" i="1"/>
  <c r="F76" i="1"/>
  <c r="F92" i="1"/>
  <c r="F99" i="1"/>
  <c r="F111" i="1"/>
  <c r="F114" i="1"/>
  <c r="F130" i="1"/>
  <c r="F132" i="1"/>
  <c r="F134" i="1"/>
  <c r="F139" i="1"/>
  <c r="F141" i="1"/>
  <c r="F151" i="1"/>
  <c r="F155" i="1"/>
  <c r="F184" i="1"/>
  <c r="E50" i="2"/>
  <c r="E49" i="2" s="1"/>
  <c r="E53" i="2"/>
  <c r="E52" i="2" s="1"/>
  <c r="E52" i="1" s="1"/>
  <c r="E58" i="2"/>
  <c r="E57" i="1" s="1"/>
  <c r="E62" i="2"/>
  <c r="E61" i="1" s="1"/>
  <c r="E71" i="2"/>
  <c r="E70" i="1" s="1"/>
  <c r="E77" i="2"/>
  <c r="E76" i="1" s="1"/>
  <c r="E81" i="2"/>
  <c r="E80" i="1" s="1"/>
  <c r="E84" i="2"/>
  <c r="E83" i="1" s="1"/>
  <c r="E89" i="2"/>
  <c r="E88" i="1" s="1"/>
  <c r="E93" i="2"/>
  <c r="E100" i="2"/>
  <c r="E99" i="1" s="1"/>
  <c r="E105" i="2"/>
  <c r="E104" i="1" s="1"/>
  <c r="E112" i="2"/>
  <c r="E111" i="1" s="1"/>
  <c r="E115" i="2"/>
  <c r="E118" i="2"/>
  <c r="E120" i="2"/>
  <c r="E119" i="1" s="1"/>
  <c r="E123" i="2"/>
  <c r="E122" i="2" s="1"/>
  <c r="E121" i="1" s="1"/>
  <c r="E127" i="2"/>
  <c r="E126" i="1" s="1"/>
  <c r="E131" i="2"/>
  <c r="E130" i="1" s="1"/>
  <c r="E133" i="2"/>
  <c r="E132" i="1" s="1"/>
  <c r="E135" i="2"/>
  <c r="E134" i="1" s="1"/>
  <c r="E138" i="2"/>
  <c r="E137" i="1" s="1"/>
  <c r="E140" i="2"/>
  <c r="E139" i="1" s="1"/>
  <c r="E142" i="2"/>
  <c r="E141" i="1" s="1"/>
  <c r="E145" i="2"/>
  <c r="E148" i="2"/>
  <c r="E147" i="1" s="1"/>
  <c r="E150" i="2"/>
  <c r="E149" i="1" s="1"/>
  <c r="E152" i="2"/>
  <c r="E151" i="1" s="1"/>
  <c r="E156" i="2"/>
  <c r="E155" i="1" s="1"/>
  <c r="E166" i="2"/>
  <c r="E165" i="1" s="1"/>
  <c r="E175" i="2"/>
  <c r="E185" i="2"/>
  <c r="E184" i="1" s="1"/>
  <c r="D50" i="2"/>
  <c r="D49" i="2" s="1"/>
  <c r="D58" i="2"/>
  <c r="D62" i="2"/>
  <c r="D71" i="2"/>
  <c r="D70" i="1" s="1"/>
  <c r="D77" i="2"/>
  <c r="D76" i="1" s="1"/>
  <c r="D81" i="2"/>
  <c r="D80" i="1" s="1"/>
  <c r="D84" i="2"/>
  <c r="D89" i="2"/>
  <c r="D88" i="1" s="1"/>
  <c r="D93" i="2"/>
  <c r="D92" i="1" s="1"/>
  <c r="D100" i="2"/>
  <c r="D99" i="1" s="1"/>
  <c r="D105" i="2"/>
  <c r="D104" i="1" s="1"/>
  <c r="D112" i="2"/>
  <c r="D111" i="1" s="1"/>
  <c r="D115" i="2"/>
  <c r="D114" i="1" s="1"/>
  <c r="D118" i="2"/>
  <c r="D117" i="1" s="1"/>
  <c r="D120" i="2"/>
  <c r="D117" i="2" s="1"/>
  <c r="D123" i="2"/>
  <c r="D122" i="1" s="1"/>
  <c r="D127" i="2"/>
  <c r="D126" i="2" s="1"/>
  <c r="D131" i="2"/>
  <c r="D130" i="1" s="1"/>
  <c r="D133" i="2"/>
  <c r="D135" i="2"/>
  <c r="D138" i="2"/>
  <c r="D137" i="1" s="1"/>
  <c r="D140" i="2"/>
  <c r="D139" i="1" s="1"/>
  <c r="D142" i="2"/>
  <c r="D145" i="2"/>
  <c r="D144" i="2" s="1"/>
  <c r="D143" i="1" s="1"/>
  <c r="D148" i="2"/>
  <c r="D150" i="2"/>
  <c r="D149" i="1" s="1"/>
  <c r="D152" i="2"/>
  <c r="D156" i="2"/>
  <c r="D155" i="1" s="1"/>
  <c r="D166" i="2"/>
  <c r="D165" i="1" s="1"/>
  <c r="D175" i="2"/>
  <c r="D174" i="1" s="1"/>
  <c r="D185" i="2"/>
  <c r="V4" i="1"/>
  <c r="O128" i="2"/>
  <c r="O124" i="2"/>
  <c r="O125" i="2"/>
  <c r="N55" i="2"/>
  <c r="N53" i="2" s="1"/>
  <c r="N52" i="2" s="1"/>
  <c r="N90" i="2"/>
  <c r="N124" i="2"/>
  <c r="N534" i="2"/>
  <c r="O55" i="2"/>
  <c r="O53" i="2" s="1"/>
  <c r="O52" i="2" s="1"/>
  <c r="A55" i="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O59" i="2"/>
  <c r="N59" i="2"/>
  <c r="C474" i="1"/>
  <c r="C550" i="2"/>
  <c r="O60" i="2"/>
  <c r="N60" i="2"/>
  <c r="O61" i="2"/>
  <c r="N61" i="2"/>
  <c r="D4" i="2"/>
  <c r="X1" i="1"/>
  <c r="N63" i="2"/>
  <c r="O63" i="2"/>
  <c r="N65" i="2"/>
  <c r="O65" i="2"/>
  <c r="N66" i="2"/>
  <c r="O66" i="2"/>
  <c r="N67" i="2"/>
  <c r="O67" i="2"/>
  <c r="N68" i="2"/>
  <c r="O68" i="2"/>
  <c r="N69" i="2"/>
  <c r="O69" i="2"/>
  <c r="N70" i="2"/>
  <c r="O70" i="2"/>
  <c r="N72" i="2"/>
  <c r="O72" i="2"/>
  <c r="N73" i="2"/>
  <c r="O73" i="2"/>
  <c r="N74" i="2"/>
  <c r="O74" i="2"/>
  <c r="N75" i="2"/>
  <c r="O75" i="2"/>
  <c r="N76" i="2"/>
  <c r="O76" i="2"/>
  <c r="N78" i="2"/>
  <c r="O78" i="2"/>
  <c r="N79" i="2"/>
  <c r="O79" i="2"/>
  <c r="N82" i="2"/>
  <c r="O82" i="2"/>
  <c r="N83" i="2"/>
  <c r="O83" i="2"/>
  <c r="N85" i="2"/>
  <c r="O85" i="2"/>
  <c r="N86" i="2"/>
  <c r="O86" i="2"/>
  <c r="N87" i="2"/>
  <c r="O87" i="2"/>
  <c r="N88" i="2"/>
  <c r="O88" i="2"/>
  <c r="O90" i="2"/>
  <c r="N91" i="2"/>
  <c r="O91" i="2"/>
  <c r="N94" i="2"/>
  <c r="O94" i="2"/>
  <c r="N95" i="2"/>
  <c r="O95" i="2"/>
  <c r="N96" i="2"/>
  <c r="O96" i="2"/>
  <c r="N97" i="2"/>
  <c r="O97" i="2"/>
  <c r="N98" i="2"/>
  <c r="O98" i="2"/>
  <c r="N99" i="2"/>
  <c r="O99" i="2"/>
  <c r="N101" i="2"/>
  <c r="O101" i="2"/>
  <c r="N102" i="2"/>
  <c r="O102" i="2"/>
  <c r="N103" i="2"/>
  <c r="O103" i="2"/>
  <c r="N104" i="2"/>
  <c r="O104" i="2"/>
  <c r="N106" i="2"/>
  <c r="O106" i="2"/>
  <c r="N107" i="2"/>
  <c r="O107" i="2"/>
  <c r="N108" i="2"/>
  <c r="O108" i="2"/>
  <c r="N109" i="2"/>
  <c r="O109" i="2"/>
  <c r="N110" i="2"/>
  <c r="O110" i="2"/>
  <c r="N111" i="2"/>
  <c r="O111" i="2"/>
  <c r="N113" i="2"/>
  <c r="O113" i="2"/>
  <c r="N114" i="2"/>
  <c r="O114" i="2"/>
  <c r="N116" i="2"/>
  <c r="O116" i="2"/>
  <c r="N119" i="2"/>
  <c r="O119" i="2"/>
  <c r="N121" i="2"/>
  <c r="O121" i="2"/>
  <c r="N125" i="2"/>
  <c r="N132" i="2"/>
  <c r="O132" i="2"/>
  <c r="N134" i="2"/>
  <c r="O134" i="2"/>
  <c r="N136" i="2"/>
  <c r="O136" i="2"/>
  <c r="N139" i="2"/>
  <c r="O139" i="2"/>
  <c r="N141" i="2"/>
  <c r="O141" i="2"/>
  <c r="N143" i="2"/>
  <c r="O143" i="2"/>
  <c r="N146" i="2"/>
  <c r="O146" i="2"/>
  <c r="N149" i="2"/>
  <c r="O149" i="2"/>
  <c r="N151" i="2"/>
  <c r="O151" i="2"/>
  <c r="N153" i="2"/>
  <c r="O153" i="2"/>
  <c r="N157" i="2"/>
  <c r="O157" i="2"/>
  <c r="N158" i="2"/>
  <c r="O158" i="2"/>
  <c r="N159" i="2"/>
  <c r="O159" i="2"/>
  <c r="N160" i="2"/>
  <c r="O160" i="2"/>
  <c r="N161" i="2"/>
  <c r="O161" i="2"/>
  <c r="N162" i="2"/>
  <c r="O162" i="2"/>
  <c r="N163" i="2"/>
  <c r="O163" i="2"/>
  <c r="N164" i="2"/>
  <c r="O164" i="2"/>
  <c r="N165" i="2"/>
  <c r="O165" i="2"/>
  <c r="N167" i="2"/>
  <c r="O167" i="2"/>
  <c r="N168" i="2"/>
  <c r="O168" i="2"/>
  <c r="N169" i="2"/>
  <c r="O169" i="2"/>
  <c r="N170" i="2"/>
  <c r="O170" i="2"/>
  <c r="N171" i="2"/>
  <c r="O171" i="2"/>
  <c r="N172" i="2"/>
  <c r="O172" i="2"/>
  <c r="N173" i="2"/>
  <c r="O173" i="2"/>
  <c r="N176" i="2"/>
  <c r="O176" i="2"/>
  <c r="N177" i="2"/>
  <c r="O177" i="2"/>
  <c r="N178" i="2"/>
  <c r="O178" i="2"/>
  <c r="N179" i="2"/>
  <c r="O179" i="2"/>
  <c r="N180" i="2"/>
  <c r="O180" i="2"/>
  <c r="N181" i="2"/>
  <c r="O181" i="2"/>
  <c r="N182" i="2"/>
  <c r="O182" i="2"/>
  <c r="N183" i="2"/>
  <c r="O183" i="2"/>
  <c r="N184" i="2"/>
  <c r="O184" i="2"/>
  <c r="N186" i="2"/>
  <c r="O186" i="2"/>
  <c r="N187" i="2"/>
  <c r="O187" i="2"/>
  <c r="N188" i="2"/>
  <c r="O188" i="2"/>
  <c r="N189" i="2"/>
  <c r="O189" i="2"/>
  <c r="N190" i="2"/>
  <c r="O190" i="2"/>
  <c r="N191" i="2"/>
  <c r="O191" i="2"/>
  <c r="N192" i="2"/>
  <c r="O192" i="2"/>
  <c r="N193" i="2"/>
  <c r="O193" i="2"/>
  <c r="O198" i="2"/>
  <c r="N206" i="2"/>
  <c r="O206" i="2"/>
  <c r="N207" i="2"/>
  <c r="O207" i="2"/>
  <c r="N208" i="2"/>
  <c r="O208" i="2"/>
  <c r="N210" i="2"/>
  <c r="O210" i="2"/>
  <c r="N213" i="2"/>
  <c r="O213" i="2"/>
  <c r="N214" i="2"/>
  <c r="O214" i="2"/>
  <c r="N215" i="2"/>
  <c r="O215" i="2"/>
  <c r="N217" i="2"/>
  <c r="O217" i="2"/>
  <c r="N221" i="2"/>
  <c r="O221" i="2"/>
  <c r="N223" i="2"/>
  <c r="O223" i="2"/>
  <c r="N226" i="2"/>
  <c r="O226" i="2"/>
  <c r="N227" i="2"/>
  <c r="O227" i="2"/>
  <c r="N228" i="2"/>
  <c r="O228" i="2"/>
  <c r="N229" i="2"/>
  <c r="O229" i="2"/>
  <c r="N230" i="2"/>
  <c r="O230" i="2"/>
  <c r="N251" i="2"/>
  <c r="N252" i="2"/>
  <c r="O252" i="2"/>
  <c r="N253" i="2"/>
  <c r="O253" i="2"/>
  <c r="N258" i="2"/>
  <c r="O258" i="2"/>
  <c r="N259" i="2"/>
  <c r="O259" i="2"/>
  <c r="N261" i="2"/>
  <c r="O261" i="2"/>
  <c r="N262" i="2"/>
  <c r="N263" i="2"/>
  <c r="N264" i="2"/>
  <c r="N265" i="2"/>
  <c r="N266" i="2"/>
  <c r="N277" i="2"/>
  <c r="N279" i="2"/>
  <c r="O279" i="2"/>
  <c r="N280" i="2"/>
  <c r="O280" i="2"/>
  <c r="N281" i="2"/>
  <c r="N282" i="2"/>
  <c r="N283" i="2"/>
  <c r="N285" i="2"/>
  <c r="N288" i="2"/>
  <c r="N299" i="2"/>
  <c r="N303" i="2"/>
  <c r="O303" i="2"/>
  <c r="N316" i="2"/>
  <c r="O316" i="2"/>
  <c r="N317" i="2"/>
  <c r="N318" i="2"/>
  <c r="O318" i="2"/>
  <c r="N319" i="2"/>
  <c r="N320" i="2"/>
  <c r="N321" i="2"/>
  <c r="N325" i="2"/>
  <c r="O325" i="2"/>
  <c r="N326" i="2"/>
  <c r="O326" i="2"/>
  <c r="N327" i="2"/>
  <c r="O327" i="2"/>
  <c r="N329" i="2"/>
  <c r="O329" i="2"/>
  <c r="N331" i="2"/>
  <c r="O331" i="2"/>
  <c r="N333" i="2"/>
  <c r="O333" i="2"/>
  <c r="N334" i="2"/>
  <c r="O334" i="2"/>
  <c r="N335" i="2"/>
  <c r="O335" i="2"/>
  <c r="N337" i="2"/>
  <c r="O337" i="2"/>
  <c r="N340" i="2"/>
  <c r="O340" i="2"/>
  <c r="N341" i="2"/>
  <c r="O341" i="2"/>
  <c r="N342" i="2"/>
  <c r="O342" i="2"/>
  <c r="N343" i="2"/>
  <c r="O343" i="2"/>
  <c r="N344" i="2"/>
  <c r="O344" i="2"/>
  <c r="N345" i="2"/>
  <c r="O345" i="2"/>
  <c r="N346" i="2"/>
  <c r="O346" i="2"/>
  <c r="N347" i="2"/>
  <c r="O347" i="2"/>
  <c r="N348" i="2"/>
  <c r="O348" i="2"/>
  <c r="N350" i="2"/>
  <c r="O350" i="2"/>
  <c r="N351" i="2"/>
  <c r="O351" i="2"/>
  <c r="N352" i="2"/>
  <c r="O352" i="2"/>
  <c r="N353" i="2"/>
  <c r="O353" i="2"/>
  <c r="N354" i="2"/>
  <c r="O354" i="2"/>
  <c r="N355" i="2"/>
  <c r="O355" i="2"/>
  <c r="N357" i="2"/>
  <c r="O357" i="2"/>
  <c r="N359" i="2"/>
  <c r="O359" i="2"/>
  <c r="N360" i="2"/>
  <c r="O360" i="2"/>
  <c r="N361" i="2"/>
  <c r="O361" i="2"/>
  <c r="N364" i="2"/>
  <c r="O364" i="2"/>
  <c r="N365" i="2"/>
  <c r="O365" i="2"/>
  <c r="N367" i="2"/>
  <c r="O367" i="2"/>
  <c r="N368" i="2"/>
  <c r="O368" i="2"/>
  <c r="N370" i="2"/>
  <c r="O370" i="2"/>
  <c r="N371" i="2"/>
  <c r="O371" i="2"/>
  <c r="N373" i="2"/>
  <c r="O373" i="2"/>
  <c r="N374" i="2"/>
  <c r="O374" i="2"/>
  <c r="N377" i="2"/>
  <c r="O377" i="2"/>
  <c r="N378" i="2"/>
  <c r="O378" i="2"/>
  <c r="N380" i="2"/>
  <c r="O380" i="2"/>
  <c r="N381" i="2"/>
  <c r="O381" i="2"/>
  <c r="N383" i="2"/>
  <c r="O383" i="2"/>
  <c r="N384" i="2"/>
  <c r="O384" i="2"/>
  <c r="N386" i="2"/>
  <c r="O386" i="2"/>
  <c r="N387" i="2"/>
  <c r="O387" i="2"/>
  <c r="N389" i="2"/>
  <c r="N390" i="2"/>
  <c r="O390" i="2"/>
  <c r="N393" i="2"/>
  <c r="O393" i="2"/>
  <c r="N394" i="2"/>
  <c r="O394" i="2"/>
  <c r="N395" i="2"/>
  <c r="O395" i="2"/>
  <c r="N397" i="2"/>
  <c r="O397" i="2"/>
  <c r="N398" i="2"/>
  <c r="O398" i="2"/>
  <c r="N399" i="2"/>
  <c r="O399" i="2"/>
  <c r="N400" i="2"/>
  <c r="O400" i="2"/>
  <c r="N401" i="2"/>
  <c r="O401" i="2"/>
  <c r="N402" i="2"/>
  <c r="O402" i="2"/>
  <c r="N403" i="2"/>
  <c r="O403" i="2"/>
  <c r="N404" i="2"/>
  <c r="O404" i="2"/>
  <c r="N405" i="2"/>
  <c r="O405" i="2"/>
  <c r="N408" i="2"/>
  <c r="O408" i="2"/>
  <c r="N409" i="2"/>
  <c r="O409" i="2"/>
  <c r="N411" i="2"/>
  <c r="N412" i="2"/>
  <c r="N417" i="2"/>
  <c r="N419" i="2"/>
  <c r="O419" i="2"/>
  <c r="N421" i="2"/>
  <c r="O421" i="2"/>
  <c r="N422" i="2"/>
  <c r="O422" i="2"/>
  <c r="N424" i="2"/>
  <c r="O424" i="2"/>
  <c r="N426" i="2"/>
  <c r="O426" i="2"/>
  <c r="N430" i="2"/>
  <c r="O430" i="2"/>
  <c r="N431" i="2"/>
  <c r="O431" i="2"/>
  <c r="N432" i="2"/>
  <c r="O432" i="2"/>
  <c r="N433" i="2"/>
  <c r="O433" i="2"/>
  <c r="N437" i="2"/>
  <c r="N442" i="2"/>
  <c r="N443" i="2"/>
  <c r="N444" i="2"/>
  <c r="N445" i="2"/>
  <c r="N446" i="2"/>
  <c r="N447" i="2"/>
  <c r="N448" i="2"/>
  <c r="N450" i="2"/>
  <c r="N452" i="2"/>
  <c r="O452" i="2"/>
  <c r="N454" i="2"/>
  <c r="O454" i="2"/>
  <c r="N456" i="2"/>
  <c r="O456" i="2"/>
  <c r="N459" i="2"/>
  <c r="O459" i="2"/>
  <c r="N461" i="2"/>
  <c r="O461" i="2"/>
  <c r="N462" i="2"/>
  <c r="O462" i="2"/>
  <c r="N463" i="2"/>
  <c r="O463" i="2"/>
  <c r="N465" i="2"/>
  <c r="O465" i="2"/>
  <c r="N468" i="2"/>
  <c r="O468" i="2"/>
  <c r="N471" i="2"/>
  <c r="O471" i="2"/>
  <c r="N473" i="2"/>
  <c r="O473" i="2"/>
  <c r="N475" i="2"/>
  <c r="O475" i="2"/>
  <c r="N476" i="2"/>
  <c r="O476" i="2"/>
  <c r="N479" i="2"/>
  <c r="O479" i="2"/>
  <c r="N483" i="2"/>
  <c r="O483" i="2"/>
  <c r="N484" i="2"/>
  <c r="O484" i="2"/>
  <c r="N485" i="2"/>
  <c r="O485" i="2"/>
  <c r="N486" i="2"/>
  <c r="O486" i="2"/>
  <c r="N487" i="2"/>
  <c r="O487" i="2"/>
  <c r="N488" i="2"/>
  <c r="O488" i="2"/>
  <c r="N489" i="2"/>
  <c r="O489" i="2"/>
  <c r="N490" i="2"/>
  <c r="O490" i="2"/>
  <c r="N491" i="2"/>
  <c r="O491" i="2"/>
  <c r="N493" i="2"/>
  <c r="O493" i="2"/>
  <c r="N494" i="2"/>
  <c r="O494" i="2"/>
  <c r="N495" i="2"/>
  <c r="O495" i="2"/>
  <c r="N496" i="2"/>
  <c r="O496" i="2"/>
  <c r="N497" i="2"/>
  <c r="O497" i="2"/>
  <c r="N498" i="2"/>
  <c r="O498" i="2"/>
  <c r="N499" i="2"/>
  <c r="O499" i="2"/>
  <c r="N501" i="2"/>
  <c r="O501" i="2"/>
  <c r="N503" i="2"/>
  <c r="O503" i="2"/>
  <c r="N505" i="2"/>
  <c r="O505" i="2"/>
  <c r="N508" i="2"/>
  <c r="O508" i="2"/>
  <c r="N509" i="2"/>
  <c r="O509" i="2"/>
  <c r="N510" i="2"/>
  <c r="O510" i="2"/>
  <c r="N511" i="2"/>
  <c r="O511" i="2"/>
  <c r="N512" i="2"/>
  <c r="O512" i="2"/>
  <c r="N513" i="2"/>
  <c r="O513" i="2"/>
  <c r="N514" i="2"/>
  <c r="O514" i="2"/>
  <c r="N515" i="2"/>
  <c r="O515" i="2"/>
  <c r="N516" i="2"/>
  <c r="O516" i="2"/>
  <c r="N518" i="2"/>
  <c r="O518" i="2"/>
  <c r="N519" i="2"/>
  <c r="O519" i="2"/>
  <c r="N520" i="2"/>
  <c r="O520" i="2"/>
  <c r="N521" i="2"/>
  <c r="O521" i="2"/>
  <c r="N522" i="2"/>
  <c r="O522" i="2"/>
  <c r="N523" i="2"/>
  <c r="O523" i="2"/>
  <c r="N524" i="2"/>
  <c r="O524" i="2"/>
  <c r="N525" i="2"/>
  <c r="O525" i="2"/>
  <c r="N527" i="2"/>
  <c r="O527" i="2"/>
  <c r="N535" i="2"/>
  <c r="N536" i="2"/>
  <c r="N537" i="2"/>
  <c r="N538" i="2"/>
  <c r="N540" i="2"/>
  <c r="N541" i="2"/>
  <c r="N542" i="2"/>
  <c r="N543" i="2"/>
  <c r="N544" i="2"/>
  <c r="N545" i="2"/>
  <c r="N546" i="2"/>
  <c r="N547" i="2"/>
  <c r="N548" i="2"/>
  <c r="N549" i="2"/>
  <c r="C522" i="1"/>
  <c r="CP1" i="5"/>
  <c r="CP2" i="5"/>
  <c r="CY2" i="5"/>
  <c r="CP3" i="5"/>
  <c r="CY3" i="5"/>
  <c r="CP4" i="5"/>
  <c r="CY4" i="5"/>
  <c r="CP5" i="5"/>
  <c r="CY5" i="5"/>
  <c r="CP6" i="5"/>
  <c r="CY6" i="5"/>
  <c r="CP7" i="5"/>
  <c r="CY7" i="5"/>
  <c r="CP8" i="5"/>
  <c r="CY8" i="5"/>
  <c r="CP9" i="5"/>
  <c r="CY9" i="5"/>
  <c r="CP10" i="5"/>
  <c r="CY10" i="5"/>
  <c r="CP11" i="5"/>
  <c r="CY11" i="5"/>
  <c r="CP12" i="5"/>
  <c r="CY12" i="5"/>
  <c r="CP13" i="5"/>
  <c r="CY13" i="5"/>
  <c r="CP14" i="5"/>
  <c r="CY14" i="5"/>
  <c r="CP15" i="5"/>
  <c r="CY15" i="5"/>
  <c r="CP16" i="5"/>
  <c r="CY16" i="5"/>
  <c r="CP17" i="5"/>
  <c r="CY17" i="5"/>
  <c r="CP18" i="5"/>
  <c r="CY18" i="5"/>
  <c r="CP19" i="5"/>
  <c r="CP20" i="5"/>
  <c r="CP21" i="5"/>
  <c r="CP22" i="5"/>
  <c r="CP23" i="5"/>
  <c r="CP24" i="5"/>
  <c r="CP25" i="5"/>
  <c r="CP26" i="5"/>
  <c r="CP27" i="5"/>
  <c r="CP28" i="5"/>
  <c r="CP29" i="5"/>
  <c r="CP30" i="5"/>
  <c r="CP31" i="5"/>
  <c r="CP32" i="5"/>
  <c r="CP33" i="5"/>
  <c r="CP34" i="5"/>
  <c r="CP35" i="5"/>
  <c r="CP36" i="5"/>
  <c r="CP37" i="5"/>
  <c r="CP38" i="5"/>
  <c r="CP39" i="5"/>
  <c r="CP40" i="5"/>
  <c r="CP41" i="5"/>
  <c r="CP42" i="5"/>
  <c r="CP43" i="5"/>
  <c r="CP44" i="5"/>
  <c r="CP45" i="5"/>
  <c r="CP46" i="5"/>
  <c r="CP47" i="5"/>
  <c r="CP48" i="5"/>
  <c r="CP49" i="5"/>
  <c r="CP50" i="5"/>
  <c r="CP51" i="5"/>
  <c r="CP52" i="5"/>
  <c r="CP53" i="5"/>
  <c r="CP54" i="5"/>
  <c r="CP55" i="5"/>
  <c r="CP56" i="5"/>
  <c r="CP57" i="5"/>
  <c r="CP58" i="5"/>
  <c r="CP59" i="5"/>
  <c r="CP60" i="5"/>
  <c r="CP61" i="5"/>
  <c r="CP62" i="5"/>
  <c r="CP63" i="5"/>
  <c r="CP64" i="5"/>
  <c r="CP65" i="5"/>
  <c r="CP66" i="5"/>
  <c r="CP67" i="5"/>
  <c r="CP68" i="5"/>
  <c r="CP69" i="5"/>
  <c r="CP70" i="5"/>
  <c r="CP71" i="5"/>
  <c r="CP72" i="5"/>
  <c r="CP73" i="5"/>
  <c r="CP74" i="5"/>
  <c r="CP75" i="5"/>
  <c r="CP76" i="5"/>
  <c r="CP77" i="5"/>
  <c r="CP78" i="5"/>
  <c r="CP79" i="5"/>
  <c r="CP80" i="5"/>
  <c r="CP81" i="5"/>
  <c r="CP82" i="5"/>
  <c r="CP83" i="5"/>
  <c r="CP84" i="5"/>
  <c r="CP85" i="5"/>
  <c r="CP86" i="5"/>
  <c r="CP87" i="5"/>
  <c r="CP88" i="5"/>
  <c r="CP89" i="5"/>
  <c r="CP90" i="5"/>
  <c r="CP91" i="5"/>
  <c r="CP92" i="5"/>
  <c r="CP93" i="5"/>
  <c r="CP94" i="5"/>
  <c r="CP95" i="5"/>
  <c r="CP96" i="5"/>
  <c r="CP97" i="5"/>
  <c r="CP98" i="5"/>
  <c r="CP99" i="5"/>
  <c r="CP100" i="5"/>
  <c r="CP101" i="5"/>
  <c r="CP102" i="5"/>
  <c r="CP103" i="5"/>
  <c r="CP104" i="5"/>
  <c r="CP105" i="5"/>
  <c r="CP106" i="5"/>
  <c r="CP107" i="5"/>
  <c r="CP108" i="5"/>
  <c r="CP109" i="5"/>
  <c r="CP110" i="5"/>
  <c r="CP111" i="5"/>
  <c r="CP112" i="5"/>
  <c r="CP113" i="5"/>
  <c r="CP114" i="5"/>
  <c r="CP115" i="5"/>
  <c r="CP116" i="5"/>
  <c r="CP117" i="5"/>
  <c r="CP118" i="5"/>
  <c r="CP119" i="5"/>
  <c r="CP120" i="5"/>
  <c r="CP121" i="5"/>
  <c r="CP122" i="5"/>
  <c r="CP123" i="5"/>
  <c r="CP124" i="5"/>
  <c r="CP125" i="5"/>
  <c r="CP126" i="5"/>
  <c r="CP127" i="5"/>
  <c r="CP128" i="5"/>
  <c r="CP129" i="5"/>
  <c r="CP130" i="5"/>
  <c r="CP131" i="5"/>
  <c r="CP132" i="5"/>
  <c r="CP133" i="5"/>
  <c r="CP134" i="5"/>
  <c r="CP135" i="5"/>
  <c r="CP136" i="5"/>
  <c r="CP137" i="5"/>
  <c r="CP138" i="5"/>
  <c r="CP142" i="5"/>
  <c r="CP143" i="5"/>
  <c r="CP144" i="5"/>
  <c r="V3" i="1"/>
  <c r="V5" i="1"/>
  <c r="D6" i="1"/>
  <c r="V6" i="1"/>
  <c r="V7" i="1"/>
  <c r="V8" i="1"/>
  <c r="V9" i="1"/>
  <c r="N539" i="2"/>
  <c r="D7" i="1"/>
  <c r="J155" i="2"/>
  <c r="J154" i="1" s="1"/>
  <c r="K52" i="2"/>
  <c r="I52" i="2"/>
  <c r="I52" i="1" s="1"/>
  <c r="F154" i="1"/>
  <c r="N396" i="2"/>
  <c r="D381" i="1"/>
  <c r="L391" i="2"/>
  <c r="O455" i="2"/>
  <c r="K144" i="2"/>
  <c r="K143" i="1" s="1"/>
  <c r="O420" i="1"/>
  <c r="N502" i="2"/>
  <c r="I126" i="2"/>
  <c r="I125" i="1" s="1"/>
  <c r="E310" i="1"/>
  <c r="G393" i="1"/>
  <c r="O382" i="2"/>
  <c r="H506" i="2"/>
  <c r="D393" i="1"/>
  <c r="M466" i="2"/>
  <c r="M390" i="1" s="1"/>
  <c r="O470" i="2"/>
  <c r="E359" i="1"/>
  <c r="G326" i="1"/>
  <c r="K391" i="2"/>
  <c r="K326" i="1" s="1"/>
  <c r="L338" i="2"/>
  <c r="I323" i="2"/>
  <c r="G213" i="1"/>
  <c r="G154" i="1"/>
  <c r="F125" i="1"/>
  <c r="G125" i="1"/>
  <c r="L310" i="1"/>
  <c r="I362" i="2"/>
  <c r="G136" i="1"/>
  <c r="H144" i="2"/>
  <c r="H143" i="1" s="1"/>
  <c r="J144" i="2"/>
  <c r="J143" i="1" s="1"/>
  <c r="J466" i="2"/>
  <c r="J390" i="1" s="1"/>
  <c r="K466" i="2"/>
  <c r="K390" i="1" s="1"/>
  <c r="L125" i="1"/>
  <c r="G52" i="1"/>
  <c r="O517" i="2"/>
  <c r="M52" i="1"/>
  <c r="D390" i="1"/>
  <c r="D326" i="1"/>
  <c r="M125" i="1"/>
  <c r="H52" i="1"/>
  <c r="K401" i="1"/>
  <c r="F143" i="1"/>
  <c r="K57" i="1"/>
  <c r="I304" i="1"/>
  <c r="G143" i="1"/>
  <c r="E390" i="1"/>
  <c r="G390" i="1"/>
  <c r="M375" i="1"/>
  <c r="G401" i="1"/>
  <c r="L57" i="1"/>
  <c r="D431" i="1"/>
  <c r="H327" i="1"/>
  <c r="E401" i="1"/>
  <c r="D147" i="1"/>
  <c r="E92" i="1"/>
  <c r="F122" i="1"/>
  <c r="F88" i="1"/>
  <c r="H53" i="1"/>
  <c r="J174" i="1"/>
  <c r="M184" i="1"/>
  <c r="E450" i="1"/>
  <c r="E314" i="1"/>
  <c r="E301" i="1"/>
  <c r="G375" i="1"/>
  <c r="G342" i="1"/>
  <c r="G320" i="1"/>
  <c r="K382" i="1"/>
  <c r="K304" i="1"/>
  <c r="M293" i="1"/>
  <c r="D354" i="1"/>
  <c r="D342" i="1"/>
  <c r="D320" i="1"/>
  <c r="D307" i="1"/>
  <c r="D293" i="1"/>
  <c r="D271" i="1"/>
  <c r="D228" i="1"/>
  <c r="D209" i="1"/>
  <c r="N51" i="1"/>
  <c r="D401" i="1"/>
  <c r="F402" i="1"/>
  <c r="F401" i="1"/>
  <c r="H401" i="1"/>
  <c r="D134" i="1"/>
  <c r="D61" i="1"/>
  <c r="E122" i="1"/>
  <c r="F165" i="1"/>
  <c r="F147" i="1"/>
  <c r="F137" i="1"/>
  <c r="F126" i="1"/>
  <c r="F104" i="1"/>
  <c r="F53" i="1"/>
  <c r="G165" i="1"/>
  <c r="G137" i="1"/>
  <c r="G76" i="1"/>
  <c r="H144" i="1"/>
  <c r="H130" i="1"/>
  <c r="I53" i="1"/>
  <c r="J132" i="1"/>
  <c r="J80" i="1"/>
  <c r="K144" i="1"/>
  <c r="K134" i="1"/>
  <c r="K122" i="1"/>
  <c r="M174" i="1"/>
  <c r="M134" i="1"/>
  <c r="M83" i="1"/>
  <c r="E441" i="1"/>
  <c r="E424" i="1"/>
  <c r="E331" i="1"/>
  <c r="E298" i="1"/>
  <c r="E211" i="1"/>
  <c r="G388" i="1"/>
  <c r="G317" i="1"/>
  <c r="G293" i="1"/>
  <c r="G271" i="1"/>
  <c r="G259" i="1"/>
  <c r="I391" i="1"/>
  <c r="I320" i="1"/>
  <c r="K416" i="1"/>
  <c r="K365" i="1"/>
  <c r="K267" i="1"/>
  <c r="M416" i="1"/>
  <c r="M342" i="1"/>
  <c r="M311" i="1"/>
  <c r="M259" i="1"/>
  <c r="D398" i="1"/>
  <c r="D377" i="1"/>
  <c r="D331" i="1"/>
  <c r="D304" i="1"/>
  <c r="D267" i="1"/>
  <c r="D222" i="1"/>
  <c r="H271" i="1"/>
  <c r="H228" i="1"/>
  <c r="F144" i="1"/>
  <c r="G155" i="1"/>
  <c r="G144" i="1"/>
  <c r="G134" i="1"/>
  <c r="G122" i="1"/>
  <c r="G111" i="1"/>
  <c r="G88" i="1"/>
  <c r="G70" i="1"/>
  <c r="J130" i="1"/>
  <c r="L151" i="1"/>
  <c r="L141" i="1"/>
  <c r="M63" i="1"/>
  <c r="E327" i="1"/>
  <c r="E284" i="1"/>
  <c r="G396" i="1"/>
  <c r="G384" i="1"/>
  <c r="G267" i="1"/>
  <c r="I365" i="1"/>
  <c r="K331" i="1"/>
  <c r="M320" i="1"/>
  <c r="M248" i="1"/>
  <c r="D396" i="1"/>
  <c r="D384" i="1"/>
  <c r="D375" i="1"/>
  <c r="H377" i="1"/>
  <c r="H63" i="1"/>
  <c r="H450" i="1"/>
  <c r="H426" i="1"/>
  <c r="H198" i="1"/>
  <c r="J416" i="1"/>
  <c r="J384" i="1"/>
  <c r="J267" i="1"/>
  <c r="J245" i="1"/>
  <c r="L382" i="1"/>
  <c r="L317" i="1"/>
  <c r="L291" i="1"/>
  <c r="F63" i="1"/>
  <c r="E402" i="1"/>
  <c r="G402" i="1"/>
  <c r="I402" i="1"/>
  <c r="K402" i="1"/>
  <c r="H398" i="1"/>
  <c r="H301" i="1"/>
  <c r="H196" i="1"/>
  <c r="J320" i="1"/>
  <c r="L214" i="1"/>
  <c r="D402" i="1"/>
  <c r="H402" i="1"/>
  <c r="D390" i="5"/>
  <c r="D416" i="5"/>
  <c r="D388" i="5"/>
  <c r="D424" i="5"/>
  <c r="D377" i="5"/>
  <c r="D415" i="5"/>
  <c r="D419" i="5"/>
  <c r="D403" i="5"/>
  <c r="D399" i="5"/>
  <c r="D391" i="5"/>
  <c r="D400" i="5"/>
  <c r="D420" i="5"/>
  <c r="D386" i="5"/>
  <c r="D398" i="5"/>
  <c r="D409" i="5"/>
  <c r="D381" i="5"/>
  <c r="D389" i="5"/>
  <c r="D425" i="5"/>
  <c r="D404" i="5"/>
  <c r="D407" i="5"/>
  <c r="D395" i="5"/>
  <c r="D423" i="5"/>
  <c r="D379" i="5"/>
  <c r="D394" i="5"/>
  <c r="D406" i="5"/>
  <c r="D408" i="5"/>
  <c r="D412" i="5"/>
  <c r="D380" i="5"/>
  <c r="D411" i="5"/>
  <c r="D413" i="5"/>
  <c r="D382" i="5"/>
  <c r="D426" i="5"/>
  <c r="D392" i="5"/>
  <c r="D397" i="5"/>
  <c r="D383" i="5"/>
  <c r="D410" i="5"/>
  <c r="D387" i="5"/>
  <c r="D417" i="5"/>
  <c r="D401" i="5"/>
  <c r="D414" i="5"/>
  <c r="D378" i="5"/>
  <c r="D393" i="5"/>
  <c r="D384" i="5"/>
  <c r="D418" i="5"/>
  <c r="D405" i="5"/>
  <c r="D385" i="5"/>
  <c r="D402" i="5"/>
  <c r="D422" i="5"/>
  <c r="D396" i="5"/>
  <c r="D421" i="5"/>
  <c r="O222" i="2" l="1"/>
  <c r="I211" i="1"/>
  <c r="N278" i="2"/>
  <c r="N358" i="2"/>
  <c r="E53" i="1"/>
  <c r="N379" i="2"/>
  <c r="O366" i="2"/>
  <c r="M362" i="2"/>
  <c r="M297" i="1" s="1"/>
  <c r="O500" i="2"/>
  <c r="K338" i="2"/>
  <c r="I57" i="2"/>
  <c r="I424" i="1"/>
  <c r="O156" i="2"/>
  <c r="O58" i="2"/>
  <c r="K117" i="2"/>
  <c r="N500" i="2"/>
  <c r="I426" i="1"/>
  <c r="M477" i="2"/>
  <c r="M401" i="1" s="1"/>
  <c r="J122" i="2"/>
  <c r="J121" i="1" s="1"/>
  <c r="I155" i="2"/>
  <c r="I154" i="1" s="1"/>
  <c r="L469" i="2"/>
  <c r="N458" i="2"/>
  <c r="K155" i="2"/>
  <c r="K154" i="1" s="1"/>
  <c r="AD11" i="1"/>
  <c r="O478" i="2"/>
  <c r="H457" i="2"/>
  <c r="H381" i="1" s="1"/>
  <c r="N517" i="2"/>
  <c r="J477" i="2"/>
  <c r="J401" i="1" s="1"/>
  <c r="L402" i="1"/>
  <c r="J402" i="1"/>
  <c r="N324" i="2"/>
  <c r="D52" i="2"/>
  <c r="D48" i="2" s="1"/>
  <c r="N58" i="2"/>
  <c r="K155" i="1"/>
  <c r="E126" i="2"/>
  <c r="E125" i="1" s="1"/>
  <c r="N372" i="2"/>
  <c r="K174" i="2"/>
  <c r="I80" i="2"/>
  <c r="I79" i="1" s="1"/>
  <c r="O328" i="2"/>
  <c r="N112" i="2"/>
  <c r="E155" i="2"/>
  <c r="E154" i="1" s="1"/>
  <c r="N156" i="2"/>
  <c r="N460" i="2"/>
  <c r="O464" i="2"/>
  <c r="N336" i="2"/>
  <c r="AE11" i="1"/>
  <c r="H130" i="2"/>
  <c r="H129" i="1" s="1"/>
  <c r="O185" i="2"/>
  <c r="O363" i="2"/>
  <c r="J147" i="2"/>
  <c r="J146" i="1" s="1"/>
  <c r="N115" i="2"/>
  <c r="AF11" i="1"/>
  <c r="O358" i="2"/>
  <c r="H406" i="2"/>
  <c r="H341" i="1" s="1"/>
  <c r="I48" i="2"/>
  <c r="N423" i="2"/>
  <c r="I137" i="2"/>
  <c r="N105" i="2"/>
  <c r="N392" i="2"/>
  <c r="D137" i="2"/>
  <c r="D136" i="1" s="1"/>
  <c r="O138" i="2"/>
  <c r="N175" i="2"/>
  <c r="O482" i="2"/>
  <c r="H137" i="2"/>
  <c r="H136" i="1" s="1"/>
  <c r="O133" i="2"/>
  <c r="E80" i="2"/>
  <c r="E147" i="2"/>
  <c r="E146" i="1" s="1"/>
  <c r="N135" i="2"/>
  <c r="N64" i="2"/>
  <c r="N148" i="2"/>
  <c r="O332" i="2"/>
  <c r="N418" i="2"/>
  <c r="N366" i="2"/>
  <c r="D92" i="2"/>
  <c r="H196" i="2"/>
  <c r="H195" i="1" s="1"/>
  <c r="L132" i="1"/>
  <c r="L130" i="2"/>
  <c r="L342" i="1"/>
  <c r="L406" i="2"/>
  <c r="L341" i="1" s="1"/>
  <c r="D57" i="2"/>
  <c r="D56" i="1" s="1"/>
  <c r="I174" i="2"/>
  <c r="I173" i="1" s="1"/>
  <c r="O150" i="2"/>
  <c r="M130" i="2"/>
  <c r="O385" i="2"/>
  <c r="O407" i="2"/>
  <c r="K406" i="2"/>
  <c r="K341" i="1" s="1"/>
  <c r="H57" i="2"/>
  <c r="H56" i="1" s="1"/>
  <c r="K375" i="2"/>
  <c r="K310" i="1" s="1"/>
  <c r="M406" i="2"/>
  <c r="M341" i="1" s="1"/>
  <c r="O429" i="2"/>
  <c r="N225" i="2"/>
  <c r="H117" i="2"/>
  <c r="I117" i="2"/>
  <c r="H92" i="2"/>
  <c r="O120" i="2"/>
  <c r="O115" i="2"/>
  <c r="M92" i="2"/>
  <c r="F375" i="1"/>
  <c r="E393" i="1"/>
  <c r="M428" i="2"/>
  <c r="M359" i="1" s="1"/>
  <c r="L428" i="2"/>
  <c r="L359" i="1" s="1"/>
  <c r="O526" i="2"/>
  <c r="O492" i="2"/>
  <c r="I469" i="2"/>
  <c r="I393" i="1" s="1"/>
  <c r="O504" i="2"/>
  <c r="K481" i="2"/>
  <c r="K405" i="1" s="1"/>
  <c r="K469" i="2"/>
  <c r="O467" i="2"/>
  <c r="O460" i="2"/>
  <c r="K428" i="2"/>
  <c r="K359" i="1" s="1"/>
  <c r="M481" i="2"/>
  <c r="M405" i="1" s="1"/>
  <c r="M457" i="2"/>
  <c r="M381" i="1" s="1"/>
  <c r="D405" i="1"/>
  <c r="J198" i="1"/>
  <c r="J196" i="2"/>
  <c r="H80" i="2"/>
  <c r="A205" i="2"/>
  <c r="A206" i="2" s="1"/>
  <c r="A207" i="2" s="1"/>
  <c r="A208" i="2" s="1"/>
  <c r="A209" i="2" s="1"/>
  <c r="A210" i="2" s="1"/>
  <c r="A199" i="2"/>
  <c r="A200" i="2" s="1"/>
  <c r="A201" i="2" s="1"/>
  <c r="A202" i="2" s="1"/>
  <c r="A203" i="2" s="1"/>
  <c r="A204" i="2" s="1"/>
  <c r="O252" i="1"/>
  <c r="N374" i="1"/>
  <c r="E297" i="1"/>
  <c r="E258" i="1"/>
  <c r="K362" i="2"/>
  <c r="K297" i="1" s="1"/>
  <c r="N332" i="2"/>
  <c r="N59" i="1"/>
  <c r="N235" i="1"/>
  <c r="O302" i="2"/>
  <c r="O131" i="2"/>
  <c r="K80" i="2"/>
  <c r="K79" i="1" s="1"/>
  <c r="N246" i="1"/>
  <c r="F341" i="1"/>
  <c r="D430" i="1"/>
  <c r="N224" i="1"/>
  <c r="Y224" i="1" s="1"/>
  <c r="H349" i="1"/>
  <c r="N349" i="1" s="1"/>
  <c r="H209" i="1"/>
  <c r="N209" i="1" s="1"/>
  <c r="K406" i="1"/>
  <c r="K184" i="1"/>
  <c r="K342" i="1"/>
  <c r="O342" i="1" s="1"/>
  <c r="K396" i="1"/>
  <c r="K428" i="1"/>
  <c r="O428" i="1" s="1"/>
  <c r="I263" i="1"/>
  <c r="O263" i="1" s="1"/>
  <c r="G365" i="1"/>
  <c r="M144" i="1"/>
  <c r="O144" i="1" s="1"/>
  <c r="L134" i="1"/>
  <c r="I149" i="1"/>
  <c r="O149" i="1" s="1"/>
  <c r="D144" i="1"/>
  <c r="H147" i="1"/>
  <c r="N147" i="1" s="1"/>
  <c r="D416" i="1"/>
  <c r="H391" i="1"/>
  <c r="I450" i="1"/>
  <c r="O450" i="1" s="1"/>
  <c r="K506" i="2"/>
  <c r="J174" i="2"/>
  <c r="J173" i="1" s="1"/>
  <c r="L174" i="2"/>
  <c r="L173" i="1" s="1"/>
  <c r="M155" i="2"/>
  <c r="D273" i="1"/>
  <c r="I144" i="2"/>
  <c r="I143" i="1" s="1"/>
  <c r="G129" i="1"/>
  <c r="N142" i="2"/>
  <c r="O145" i="2"/>
  <c r="N382" i="2"/>
  <c r="G310" i="1"/>
  <c r="F297" i="1"/>
  <c r="O71" i="2"/>
  <c r="N131" i="2"/>
  <c r="O166" i="2"/>
  <c r="M147" i="2"/>
  <c r="M146" i="1" s="1"/>
  <c r="O260" i="2"/>
  <c r="D297" i="1"/>
  <c r="J323" i="2"/>
  <c r="J258" i="1" s="1"/>
  <c r="L323" i="2"/>
  <c r="M323" i="2"/>
  <c r="F326" i="1"/>
  <c r="N474" i="2"/>
  <c r="D359" i="1"/>
  <c r="D341" i="1"/>
  <c r="D147" i="2"/>
  <c r="D146" i="1" s="1"/>
  <c r="O425" i="2"/>
  <c r="G341" i="1"/>
  <c r="N185" i="2"/>
  <c r="J406" i="2"/>
  <c r="J341" i="1" s="1"/>
  <c r="H174" i="2"/>
  <c r="H173" i="1" s="1"/>
  <c r="N388" i="2"/>
  <c r="N453" i="2"/>
  <c r="F390" i="1"/>
  <c r="G430" i="1"/>
  <c r="N369" i="2"/>
  <c r="N504" i="2"/>
  <c r="D122" i="2"/>
  <c r="D121" i="1" s="1"/>
  <c r="K63" i="1"/>
  <c r="N464" i="2"/>
  <c r="N425" i="2"/>
  <c r="N222" i="2"/>
  <c r="J457" i="2"/>
  <c r="J381" i="1" s="1"/>
  <c r="L52" i="1"/>
  <c r="L48" i="1" s="1"/>
  <c r="G116" i="1"/>
  <c r="D155" i="2"/>
  <c r="O175" i="2"/>
  <c r="I147" i="2"/>
  <c r="I146" i="1" s="1"/>
  <c r="O140" i="2"/>
  <c r="O112" i="2"/>
  <c r="J117" i="2"/>
  <c r="J116" i="1" s="1"/>
  <c r="O152" i="2"/>
  <c r="O142" i="2"/>
  <c r="O105" i="2"/>
  <c r="O84" i="2"/>
  <c r="L155" i="2"/>
  <c r="L154" i="1" s="1"/>
  <c r="M174" i="2"/>
  <c r="M173" i="1" s="1"/>
  <c r="M117" i="2"/>
  <c r="O474" i="2"/>
  <c r="O453" i="2"/>
  <c r="O420" i="2"/>
  <c r="O369" i="2"/>
  <c r="O356" i="2"/>
  <c r="O278" i="2"/>
  <c r="K323" i="2"/>
  <c r="K258" i="1" s="1"/>
  <c r="O451" i="2"/>
  <c r="O423" i="2"/>
  <c r="O372" i="2"/>
  <c r="O336" i="2"/>
  <c r="O324" i="2"/>
  <c r="N526" i="2"/>
  <c r="H224" i="2"/>
  <c r="H213" i="1" s="1"/>
  <c r="N407" i="2"/>
  <c r="N385" i="2"/>
  <c r="O250" i="2"/>
  <c r="H237" i="1"/>
  <c r="N237" i="1" s="1"/>
  <c r="M222" i="1"/>
  <c r="J224" i="2"/>
  <c r="N250" i="2"/>
  <c r="N50" i="2"/>
  <c r="O51" i="1"/>
  <c r="Y51" i="1" s="1"/>
  <c r="O50" i="2"/>
  <c r="O49" i="2" s="1"/>
  <c r="O48" i="2" s="1"/>
  <c r="E144" i="1"/>
  <c r="E144" i="2"/>
  <c r="E143" i="1" s="1"/>
  <c r="E117" i="1"/>
  <c r="E117" i="2"/>
  <c r="F174" i="1"/>
  <c r="F153" i="1"/>
  <c r="F149" i="1"/>
  <c r="F117" i="1"/>
  <c r="F116" i="1"/>
  <c r="F80" i="1"/>
  <c r="G184" i="1"/>
  <c r="G146" i="1"/>
  <c r="G83" i="1"/>
  <c r="G79" i="1"/>
  <c r="H165" i="1"/>
  <c r="N165" i="1" s="1"/>
  <c r="H155" i="2"/>
  <c r="N166" i="2"/>
  <c r="H151" i="1"/>
  <c r="N151" i="1" s="1"/>
  <c r="N152" i="2"/>
  <c r="H132" i="1"/>
  <c r="N132" i="1" s="1"/>
  <c r="N133" i="2"/>
  <c r="N127" i="2"/>
  <c r="H126" i="2"/>
  <c r="H119" i="1"/>
  <c r="N120" i="2"/>
  <c r="H83" i="1"/>
  <c r="N84" i="2"/>
  <c r="I134" i="1"/>
  <c r="O134" i="1" s="1"/>
  <c r="O135" i="2"/>
  <c r="I130" i="1"/>
  <c r="O130" i="1" s="1"/>
  <c r="I130" i="2"/>
  <c r="I129" i="1" s="1"/>
  <c r="I117" i="1"/>
  <c r="O118" i="2"/>
  <c r="I99" i="1"/>
  <c r="O100" i="2"/>
  <c r="I92" i="2"/>
  <c r="I80" i="1"/>
  <c r="O81" i="2"/>
  <c r="J137" i="1"/>
  <c r="J137" i="2"/>
  <c r="J136" i="1" s="1"/>
  <c r="J126" i="1"/>
  <c r="N126" i="1" s="1"/>
  <c r="J126" i="2"/>
  <c r="J125" i="1" s="1"/>
  <c r="J92" i="1"/>
  <c r="N92" i="1" s="1"/>
  <c r="J92" i="2"/>
  <c r="J83" i="1"/>
  <c r="J80" i="2"/>
  <c r="J79" i="1" s="1"/>
  <c r="K147" i="1"/>
  <c r="O147" i="1" s="1"/>
  <c r="O148" i="2"/>
  <c r="K147" i="2"/>
  <c r="K146" i="1" s="1"/>
  <c r="K137" i="1"/>
  <c r="O137" i="1" s="1"/>
  <c r="K137" i="2"/>
  <c r="K136" i="1" s="1"/>
  <c r="K126" i="1"/>
  <c r="O126" i="1" s="1"/>
  <c r="K126" i="2"/>
  <c r="O127" i="2"/>
  <c r="L149" i="1"/>
  <c r="N149" i="1" s="1"/>
  <c r="N150" i="2"/>
  <c r="L147" i="2"/>
  <c r="L146" i="1" s="1"/>
  <c r="L144" i="2"/>
  <c r="N145" i="2"/>
  <c r="L139" i="1"/>
  <c r="L137" i="2"/>
  <c r="L136" i="1" s="1"/>
  <c r="L122" i="1"/>
  <c r="N122" i="1" s="1"/>
  <c r="L122" i="2"/>
  <c r="L121" i="1" s="1"/>
  <c r="L117" i="2"/>
  <c r="L116" i="1" s="1"/>
  <c r="N118" i="2"/>
  <c r="L99" i="1"/>
  <c r="N100" i="2"/>
  <c r="L80" i="1"/>
  <c r="N80" i="1" s="1"/>
  <c r="N81" i="2"/>
  <c r="L70" i="1"/>
  <c r="N70" i="1" s="1"/>
  <c r="N71" i="2"/>
  <c r="E416" i="1"/>
  <c r="E405" i="1"/>
  <c r="E345" i="1"/>
  <c r="E341" i="1"/>
  <c r="E274" i="1"/>
  <c r="E273" i="1"/>
  <c r="G416" i="1"/>
  <c r="G405" i="1"/>
  <c r="G274" i="1"/>
  <c r="I431" i="1"/>
  <c r="O431" i="1" s="1"/>
  <c r="O507" i="2"/>
  <c r="I416" i="1"/>
  <c r="O416" i="1" s="1"/>
  <c r="I481" i="2"/>
  <c r="O458" i="2"/>
  <c r="I457" i="2"/>
  <c r="I345" i="1"/>
  <c r="O410" i="2"/>
  <c r="I406" i="2"/>
  <c r="I341" i="1" s="1"/>
  <c r="O396" i="2"/>
  <c r="I391" i="2"/>
  <c r="I326" i="1" s="1"/>
  <c r="I323" i="1"/>
  <c r="O388" i="2"/>
  <c r="I311" i="1"/>
  <c r="I375" i="2"/>
  <c r="O375" i="2" s="1"/>
  <c r="I274" i="1"/>
  <c r="O274" i="1" s="1"/>
  <c r="O339" i="2"/>
  <c r="I338" i="2"/>
  <c r="I273" i="1" s="1"/>
  <c r="M469" i="2"/>
  <c r="O469" i="2" s="1"/>
  <c r="O472" i="2"/>
  <c r="M349" i="1"/>
  <c r="O418" i="2"/>
  <c r="M327" i="1"/>
  <c r="M391" i="2"/>
  <c r="M326" i="1" s="1"/>
  <c r="O392" i="2"/>
  <c r="M314" i="1"/>
  <c r="O379" i="2"/>
  <c r="M310" i="1"/>
  <c r="M284" i="1"/>
  <c r="M338" i="2"/>
  <c r="M273" i="1" s="1"/>
  <c r="O349" i="2"/>
  <c r="M265" i="1"/>
  <c r="O265" i="1" s="1"/>
  <c r="O330" i="2"/>
  <c r="M245" i="1"/>
  <c r="M214" i="1"/>
  <c r="O214" i="1" s="1"/>
  <c r="O225" i="2"/>
  <c r="M209" i="1"/>
  <c r="O220" i="2"/>
  <c r="D314" i="1"/>
  <c r="D310" i="1"/>
  <c r="D259" i="1"/>
  <c r="D258" i="1"/>
  <c r="D214" i="1"/>
  <c r="D213" i="1"/>
  <c r="F311" i="1"/>
  <c r="F310" i="1"/>
  <c r="F222" i="1"/>
  <c r="F213" i="1"/>
  <c r="F198" i="1"/>
  <c r="F195" i="1"/>
  <c r="H431" i="1"/>
  <c r="N507" i="2"/>
  <c r="H416" i="1"/>
  <c r="N416" i="1" s="1"/>
  <c r="H481" i="2"/>
  <c r="N492" i="2"/>
  <c r="N470" i="2"/>
  <c r="H469" i="2"/>
  <c r="H393" i="1" s="1"/>
  <c r="H428" i="2"/>
  <c r="H351" i="1"/>
  <c r="N351" i="1" s="1"/>
  <c r="N420" i="2"/>
  <c r="H345" i="1"/>
  <c r="N345" i="1" s="1"/>
  <c r="N410" i="2"/>
  <c r="H331" i="1"/>
  <c r="N331" i="1" s="1"/>
  <c r="H391" i="2"/>
  <c r="H326" i="1" s="1"/>
  <c r="N376" i="2"/>
  <c r="H375" i="2"/>
  <c r="H310" i="1" s="1"/>
  <c r="H298" i="1"/>
  <c r="N298" i="1" s="1"/>
  <c r="H362" i="2"/>
  <c r="H297" i="1" s="1"/>
  <c r="H291" i="1"/>
  <c r="N291" i="1" s="1"/>
  <c r="N356" i="2"/>
  <c r="H274" i="1"/>
  <c r="N274" i="1" s="1"/>
  <c r="N339" i="2"/>
  <c r="H338" i="2"/>
  <c r="H273" i="1" s="1"/>
  <c r="H265" i="1"/>
  <c r="N265" i="1" s="1"/>
  <c r="N330" i="2"/>
  <c r="J431" i="1"/>
  <c r="J506" i="2"/>
  <c r="N482" i="2"/>
  <c r="J481" i="2"/>
  <c r="J405" i="1" s="1"/>
  <c r="J396" i="1"/>
  <c r="N396" i="1" s="1"/>
  <c r="N472" i="2"/>
  <c r="J469" i="2"/>
  <c r="J391" i="1"/>
  <c r="N467" i="2"/>
  <c r="J379" i="1"/>
  <c r="N379" i="1" s="1"/>
  <c r="N455" i="2"/>
  <c r="J375" i="1"/>
  <c r="N375" i="1" s="1"/>
  <c r="N451" i="2"/>
  <c r="J360" i="1"/>
  <c r="J428" i="2"/>
  <c r="J359" i="1" s="1"/>
  <c r="N429" i="2"/>
  <c r="J327" i="1"/>
  <c r="N327" i="1" s="1"/>
  <c r="J391" i="2"/>
  <c r="J326" i="1" s="1"/>
  <c r="J314" i="1"/>
  <c r="N314" i="1" s="1"/>
  <c r="J375" i="2"/>
  <c r="J310" i="1" s="1"/>
  <c r="J301" i="1"/>
  <c r="J362" i="2"/>
  <c r="J297" i="1" s="1"/>
  <c r="J284" i="1"/>
  <c r="N284" i="1" s="1"/>
  <c r="J338" i="2"/>
  <c r="N349" i="2"/>
  <c r="J209" i="1"/>
  <c r="N220" i="2"/>
  <c r="J202" i="1"/>
  <c r="N202" i="1" s="1"/>
  <c r="N209" i="2"/>
  <c r="J196" i="1"/>
  <c r="N196" i="1" s="1"/>
  <c r="L441" i="1"/>
  <c r="N441" i="1" s="1"/>
  <c r="L506" i="2"/>
  <c r="L430" i="1" s="1"/>
  <c r="L391" i="1"/>
  <c r="L466" i="2"/>
  <c r="L390" i="1" s="1"/>
  <c r="N390" i="1" s="1"/>
  <c r="L384" i="1"/>
  <c r="N384" i="1" s="1"/>
  <c r="L457" i="2"/>
  <c r="L381" i="1" s="1"/>
  <c r="L360" i="1"/>
  <c r="L301" i="1"/>
  <c r="L362" i="2"/>
  <c r="L297" i="1" s="1"/>
  <c r="D80" i="2"/>
  <c r="D79" i="1" s="1"/>
  <c r="H147" i="2"/>
  <c r="H146" i="1" s="1"/>
  <c r="G297" i="1"/>
  <c r="I428" i="2"/>
  <c r="I359" i="1" s="1"/>
  <c r="K457" i="2"/>
  <c r="K381" i="1" s="1"/>
  <c r="M506" i="2"/>
  <c r="F393" i="1"/>
  <c r="F381" i="1"/>
  <c r="F359" i="1"/>
  <c r="L481" i="2"/>
  <c r="Y464" i="1"/>
  <c r="N127" i="1"/>
  <c r="AA14" i="1" s="1"/>
  <c r="N320" i="1"/>
  <c r="O426" i="1"/>
  <c r="N174" i="1"/>
  <c r="O117" i="2"/>
  <c r="O338" i="2"/>
  <c r="D57" i="1"/>
  <c r="N62" i="2"/>
  <c r="L129" i="1"/>
  <c r="M129" i="1"/>
  <c r="E430" i="1"/>
  <c r="E213" i="1"/>
  <c r="N141" i="1"/>
  <c r="N184" i="1"/>
  <c r="D119" i="1"/>
  <c r="E114" i="1"/>
  <c r="F83" i="1"/>
  <c r="K430" i="1"/>
  <c r="K393" i="1"/>
  <c r="D130" i="2"/>
  <c r="D129" i="1" s="1"/>
  <c r="E130" i="2"/>
  <c r="E129" i="1" s="1"/>
  <c r="G119" i="1"/>
  <c r="G114" i="1"/>
  <c r="N138" i="2"/>
  <c r="N140" i="2"/>
  <c r="J61" i="1"/>
  <c r="K130" i="2"/>
  <c r="K129" i="1" s="1"/>
  <c r="L119" i="1"/>
  <c r="M116" i="1"/>
  <c r="G265" i="1"/>
  <c r="G245" i="1"/>
  <c r="G209" i="1"/>
  <c r="D450" i="1"/>
  <c r="N328" i="2"/>
  <c r="Y148" i="1"/>
  <c r="Y346" i="1"/>
  <c r="I196" i="2"/>
  <c r="I195" i="1" s="1"/>
  <c r="Y352" i="1"/>
  <c r="Y451" i="1"/>
  <c r="Y164" i="1"/>
  <c r="Y287" i="1"/>
  <c r="Y374" i="1"/>
  <c r="E196" i="2"/>
  <c r="E195" i="1" s="1"/>
  <c r="M195" i="1"/>
  <c r="N356" i="1"/>
  <c r="N317" i="1"/>
  <c r="J204" i="1"/>
  <c r="N204" i="1" s="1"/>
  <c r="N426" i="1"/>
  <c r="D196" i="2"/>
  <c r="D195" i="1" s="1"/>
  <c r="K195" i="1"/>
  <c r="G195" i="1"/>
  <c r="Y316" i="1"/>
  <c r="O212" i="2"/>
  <c r="O205" i="2"/>
  <c r="O209" i="2"/>
  <c r="N323" i="1"/>
  <c r="Y380" i="1"/>
  <c r="Y437" i="1"/>
  <c r="Y249" i="1"/>
  <c r="Y177" i="1"/>
  <c r="Y206" i="1"/>
  <c r="Y220" i="1"/>
  <c r="Y432" i="1"/>
  <c r="Y444" i="1"/>
  <c r="N198" i="1"/>
  <c r="N450" i="1"/>
  <c r="M202" i="1"/>
  <c r="O202" i="1" s="1"/>
  <c r="N211" i="1"/>
  <c r="L195" i="1"/>
  <c r="O197" i="2"/>
  <c r="Y434" i="1"/>
  <c r="Y363" i="1"/>
  <c r="Y413" i="1"/>
  <c r="N205" i="2"/>
  <c r="Y172" i="1"/>
  <c r="Y268" i="1"/>
  <c r="Y397" i="1"/>
  <c r="Y233" i="1"/>
  <c r="Y102" i="1"/>
  <c r="Y459" i="1"/>
  <c r="Y473" i="1"/>
  <c r="Y180" i="1"/>
  <c r="Y329" i="1"/>
  <c r="Y251" i="1"/>
  <c r="Y280" i="1"/>
  <c r="Y419" i="1"/>
  <c r="Y186" i="1"/>
  <c r="Y97" i="1"/>
  <c r="Y150" i="1"/>
  <c r="Y158" i="1"/>
  <c r="Y162" i="1"/>
  <c r="Y166" i="1"/>
  <c r="Y175" i="1"/>
  <c r="Y189" i="1"/>
  <c r="Y207" i="1"/>
  <c r="Y208" i="1"/>
  <c r="Y215" i="1"/>
  <c r="Y243" i="1"/>
  <c r="Y264" i="1"/>
  <c r="Y275" i="1"/>
  <c r="Y296" i="1"/>
  <c r="Y322" i="1"/>
  <c r="Y387" i="1"/>
  <c r="Y421" i="1"/>
  <c r="Y462" i="1"/>
  <c r="Y468" i="1"/>
  <c r="Y255" i="1"/>
  <c r="Y283" i="1"/>
  <c r="N271" i="1"/>
  <c r="O301" i="1"/>
  <c r="O174" i="1"/>
  <c r="O139" i="1"/>
  <c r="Y221" i="1"/>
  <c r="Y305" i="1"/>
  <c r="Y407" i="1"/>
  <c r="Y168" i="1"/>
  <c r="Y182" i="1"/>
  <c r="Y54" i="1"/>
  <c r="Y82" i="1"/>
  <c r="Y96" i="1"/>
  <c r="Y152" i="1"/>
  <c r="Y156" i="1"/>
  <c r="Y157" i="1"/>
  <c r="Y159" i="1"/>
  <c r="Y160" i="1"/>
  <c r="Y161" i="1"/>
  <c r="Y163" i="1"/>
  <c r="Y167" i="1"/>
  <c r="Y169" i="1"/>
  <c r="Y170" i="1"/>
  <c r="Y171" i="1"/>
  <c r="Y176" i="1"/>
  <c r="Y181" i="1"/>
  <c r="Y183" i="1"/>
  <c r="Y185" i="1"/>
  <c r="Y187" i="1"/>
  <c r="Y197" i="1"/>
  <c r="Y201" i="1"/>
  <c r="Y205" i="1"/>
  <c r="Y227" i="1"/>
  <c r="Y229" i="1"/>
  <c r="Y230" i="1"/>
  <c r="Y242" i="1"/>
  <c r="Y254" i="1"/>
  <c r="Y260" i="1"/>
  <c r="Y276" i="1"/>
  <c r="Y282" i="1"/>
  <c r="Y286" i="1"/>
  <c r="Y299" i="1"/>
  <c r="Y312" i="1"/>
  <c r="Y319" i="1"/>
  <c r="Y324" i="1"/>
  <c r="Y328" i="1"/>
  <c r="Y337" i="1"/>
  <c r="Y339" i="1"/>
  <c r="Y348" i="1"/>
  <c r="Y350" i="1"/>
  <c r="Y364" i="1"/>
  <c r="Y370" i="1"/>
  <c r="Y383" i="1"/>
  <c r="Y389" i="1"/>
  <c r="Y399" i="1"/>
  <c r="Y410" i="1"/>
  <c r="Y414" i="1"/>
  <c r="Y427" i="1"/>
  <c r="Y438" i="1"/>
  <c r="Y449" i="1"/>
  <c r="Y458" i="1"/>
  <c r="Y460" i="1"/>
  <c r="Y461" i="1"/>
  <c r="Y463" i="1"/>
  <c r="Y466" i="1"/>
  <c r="Y471" i="1"/>
  <c r="Y472" i="1"/>
  <c r="Y334" i="1"/>
  <c r="Y386" i="1"/>
  <c r="Y290" i="1"/>
  <c r="N304" i="1"/>
  <c r="N354" i="1"/>
  <c r="O151" i="1"/>
  <c r="N259" i="1"/>
  <c r="O211" i="1"/>
  <c r="N155" i="1"/>
  <c r="O155" i="1"/>
  <c r="O57" i="1"/>
  <c r="H48" i="1"/>
  <c r="G48" i="1"/>
  <c r="N123" i="1"/>
  <c r="AG11" i="1" s="1"/>
  <c r="Y420" i="1"/>
  <c r="Y362" i="1"/>
  <c r="Y272" i="1"/>
  <c r="Y179" i="1"/>
  <c r="Y145" i="1"/>
  <c r="Y199" i="1"/>
  <c r="Y378" i="1"/>
  <c r="Y355" i="1"/>
  <c r="Y423" i="1"/>
  <c r="Y247" i="1"/>
  <c r="Y188" i="1"/>
  <c r="Y178" i="1"/>
  <c r="Y225" i="1"/>
  <c r="Y216" i="1"/>
  <c r="Y262" i="1"/>
  <c r="Y131" i="1"/>
  <c r="Y433" i="1"/>
  <c r="N111" i="1"/>
  <c r="N88" i="1"/>
  <c r="O291" i="1"/>
  <c r="Y244" i="1"/>
  <c r="Y447" i="1"/>
  <c r="Y368" i="1"/>
  <c r="Y372" i="1"/>
  <c r="O391" i="1"/>
  <c r="Y60" i="1"/>
  <c r="Y78" i="1"/>
  <c r="Y98" i="1"/>
  <c r="Y106" i="1"/>
  <c r="Y107" i="1"/>
  <c r="Y120" i="1"/>
  <c r="Y124" i="1"/>
  <c r="D125" i="1"/>
  <c r="D126" i="1"/>
  <c r="Y467" i="1"/>
  <c r="Y469" i="1"/>
  <c r="Y470" i="1"/>
  <c r="I390" i="1"/>
  <c r="O390" i="1" s="1"/>
  <c r="E381" i="1"/>
  <c r="F405" i="1"/>
  <c r="L393" i="1"/>
  <c r="E398" i="1"/>
  <c r="E394" i="1"/>
  <c r="E388" i="1"/>
  <c r="E382" i="1"/>
  <c r="E377" i="1"/>
  <c r="E365" i="1"/>
  <c r="G394" i="1"/>
  <c r="G382" i="1"/>
  <c r="G377" i="1"/>
  <c r="I398" i="1"/>
  <c r="I394" i="1"/>
  <c r="K384" i="1"/>
  <c r="O384" i="1" s="1"/>
  <c r="K379" i="1"/>
  <c r="O379" i="1" s="1"/>
  <c r="K375" i="1"/>
  <c r="O375" i="1" s="1"/>
  <c r="K360" i="1"/>
  <c r="O360" i="1" s="1"/>
  <c r="M441" i="1"/>
  <c r="O441" i="1" s="1"/>
  <c r="M424" i="1"/>
  <c r="M398" i="1"/>
  <c r="O398" i="1" s="1"/>
  <c r="M394" i="1"/>
  <c r="M382" i="1"/>
  <c r="O382" i="1" s="1"/>
  <c r="M377" i="1"/>
  <c r="M365" i="1"/>
  <c r="O365" i="1" s="1"/>
  <c r="D391" i="1"/>
  <c r="D379" i="1"/>
  <c r="D360" i="1"/>
  <c r="F398" i="1"/>
  <c r="F394" i="1"/>
  <c r="F388" i="1"/>
  <c r="F382" i="1"/>
  <c r="F377" i="1"/>
  <c r="F365" i="1"/>
  <c r="H394" i="1"/>
  <c r="N394" i="1" s="1"/>
  <c r="H382" i="1"/>
  <c r="N382" i="1" s="1"/>
  <c r="H365" i="1"/>
  <c r="N365" i="1" s="1"/>
  <c r="J424" i="1"/>
  <c r="N424" i="1" s="1"/>
  <c r="L398" i="1"/>
  <c r="N398" i="1" s="1"/>
  <c r="L388" i="1"/>
  <c r="N388" i="1" s="1"/>
  <c r="L377" i="1"/>
  <c r="N377" i="1" s="1"/>
  <c r="Y392" i="1"/>
  <c r="Y415" i="1"/>
  <c r="Y425" i="1"/>
  <c r="Y442" i="1"/>
  <c r="Y443" i="1"/>
  <c r="Y445" i="1"/>
  <c r="Y446" i="1"/>
  <c r="L273" i="1"/>
  <c r="L326" i="1"/>
  <c r="E354" i="1"/>
  <c r="E349" i="1"/>
  <c r="E342" i="1"/>
  <c r="E320" i="1"/>
  <c r="E307" i="1"/>
  <c r="E293" i="1"/>
  <c r="I267" i="1"/>
  <c r="O267" i="1" s="1"/>
  <c r="I248" i="1"/>
  <c r="O248" i="1" s="1"/>
  <c r="I237" i="1"/>
  <c r="O237" i="1" s="1"/>
  <c r="I222" i="1"/>
  <c r="I204" i="1"/>
  <c r="O204" i="1" s="1"/>
  <c r="K354" i="1"/>
  <c r="O354" i="1" s="1"/>
  <c r="K349" i="1"/>
  <c r="K327" i="1"/>
  <c r="K320" i="1"/>
  <c r="O320" i="1" s="1"/>
  <c r="K314" i="1"/>
  <c r="K307" i="1"/>
  <c r="O307" i="1" s="1"/>
  <c r="K293" i="1"/>
  <c r="O293" i="1" s="1"/>
  <c r="K284" i="1"/>
  <c r="Y217" i="1"/>
  <c r="N219" i="1"/>
  <c r="Y219" i="1" s="1"/>
  <c r="N223" i="1"/>
  <c r="Y223" i="1" s="1"/>
  <c r="N231" i="1"/>
  <c r="Y231" i="1" s="1"/>
  <c r="N240" i="1"/>
  <c r="Y240" i="1" s="1"/>
  <c r="N252" i="1"/>
  <c r="Y252" i="1" s="1"/>
  <c r="D184" i="1"/>
  <c r="D151" i="1"/>
  <c r="D141" i="1"/>
  <c r="D132" i="1"/>
  <c r="Y190" i="1"/>
  <c r="Y191" i="1"/>
  <c r="Y192" i="1"/>
  <c r="O141" i="1"/>
  <c r="O184" i="1"/>
  <c r="F146" i="1"/>
  <c r="K173" i="1"/>
  <c r="F91" i="1"/>
  <c r="M79" i="1"/>
  <c r="E79" i="1"/>
  <c r="Y69" i="1"/>
  <c r="L63" i="1"/>
  <c r="N63" i="1" s="1"/>
  <c r="D63" i="1"/>
  <c r="J117" i="1"/>
  <c r="N117" i="1" s="1"/>
  <c r="M122" i="1"/>
  <c r="L83" i="1"/>
  <c r="J99" i="1"/>
  <c r="I76" i="1"/>
  <c r="F119" i="1"/>
  <c r="D83" i="1"/>
  <c r="H76" i="1"/>
  <c r="N76" i="1" s="1"/>
  <c r="K119" i="1"/>
  <c r="O119" i="1" s="1"/>
  <c r="D116" i="1"/>
  <c r="H91" i="1"/>
  <c r="D91" i="1"/>
  <c r="E116" i="1"/>
  <c r="J91" i="1"/>
  <c r="F79" i="1"/>
  <c r="I91" i="1"/>
  <c r="K116" i="1"/>
  <c r="H79" i="1"/>
  <c r="Y95" i="1"/>
  <c r="F121" i="1"/>
  <c r="F57" i="1"/>
  <c r="I121" i="1"/>
  <c r="K114" i="1"/>
  <c r="O114" i="1" s="1"/>
  <c r="K92" i="1"/>
  <c r="O92" i="1" s="1"/>
  <c r="K76" i="1"/>
  <c r="M117" i="1"/>
  <c r="M111" i="1"/>
  <c r="M99" i="1"/>
  <c r="M88" i="1"/>
  <c r="O88" i="1" s="1"/>
  <c r="M80" i="1"/>
  <c r="M61" i="1"/>
  <c r="O61" i="1" s="1"/>
  <c r="Y65" i="1"/>
  <c r="Y66" i="1"/>
  <c r="Y67" i="1"/>
  <c r="O111" i="1"/>
  <c r="M121" i="1"/>
  <c r="L79" i="1"/>
  <c r="Y72" i="1"/>
  <c r="G121" i="1"/>
  <c r="I63" i="1"/>
  <c r="J49" i="1"/>
  <c r="N49" i="1" s="1"/>
  <c r="N50" i="1"/>
  <c r="F52" i="1"/>
  <c r="F48" i="1" s="1"/>
  <c r="J52" i="1"/>
  <c r="K52" i="1"/>
  <c r="K48" i="1" s="1"/>
  <c r="J53" i="1"/>
  <c r="K53" i="1"/>
  <c r="Y465" i="1"/>
  <c r="N260" i="2"/>
  <c r="Y253" i="1"/>
  <c r="O89" i="2"/>
  <c r="K224" i="2"/>
  <c r="K245" i="1"/>
  <c r="J430" i="1"/>
  <c r="H430" i="1"/>
  <c r="O406" i="1"/>
  <c r="O477" i="2"/>
  <c r="I401" i="1"/>
  <c r="O401" i="1" s="1"/>
  <c r="N307" i="1"/>
  <c r="I297" i="1"/>
  <c r="G258" i="1"/>
  <c r="H263" i="1"/>
  <c r="N263" i="1" s="1"/>
  <c r="F258" i="1"/>
  <c r="H323" i="2"/>
  <c r="L213" i="1"/>
  <c r="N302" i="2"/>
  <c r="N228" i="1"/>
  <c r="M213" i="1"/>
  <c r="O198" i="1"/>
  <c r="E174" i="2"/>
  <c r="E173" i="1" s="1"/>
  <c r="I154" i="2"/>
  <c r="I153" i="1" s="1"/>
  <c r="J154" i="2"/>
  <c r="J153" i="1" s="1"/>
  <c r="E174" i="1"/>
  <c r="D174" i="2"/>
  <c r="D154" i="2" s="1"/>
  <c r="D153" i="1" s="1"/>
  <c r="K154" i="2"/>
  <c r="K153" i="1" s="1"/>
  <c r="M154" i="1"/>
  <c r="O155" i="2"/>
  <c r="O154" i="1"/>
  <c r="J139" i="1"/>
  <c r="H137" i="1"/>
  <c r="N137" i="1" s="1"/>
  <c r="E137" i="2"/>
  <c r="E136" i="1" s="1"/>
  <c r="M137" i="2"/>
  <c r="M136" i="1" s="1"/>
  <c r="F136" i="1"/>
  <c r="F129" i="1"/>
  <c r="O132" i="1"/>
  <c r="I136" i="1"/>
  <c r="J130" i="2"/>
  <c r="J129" i="1" s="1"/>
  <c r="Y133" i="1"/>
  <c r="I122" i="1"/>
  <c r="H122" i="2"/>
  <c r="H121" i="1" s="1"/>
  <c r="O123" i="2"/>
  <c r="N123" i="2"/>
  <c r="O122" i="2"/>
  <c r="E92" i="2"/>
  <c r="E91" i="1" s="1"/>
  <c r="G91" i="1"/>
  <c r="G92" i="1"/>
  <c r="O93" i="2"/>
  <c r="K92" i="2"/>
  <c r="N93" i="2"/>
  <c r="L92" i="2"/>
  <c r="N89" i="2"/>
  <c r="N80" i="2"/>
  <c r="J57" i="2"/>
  <c r="K57" i="2"/>
  <c r="H57" i="1"/>
  <c r="N57" i="1" s="1"/>
  <c r="E57" i="2"/>
  <c r="O62" i="2"/>
  <c r="O77" i="2"/>
  <c r="E48" i="2"/>
  <c r="K48" i="2"/>
  <c r="J48" i="2"/>
  <c r="L401" i="1"/>
  <c r="N401" i="1" s="1"/>
  <c r="N477" i="2"/>
  <c r="N428" i="1"/>
  <c r="N104" i="1"/>
  <c r="N134" i="1"/>
  <c r="N114" i="1"/>
  <c r="N342" i="1"/>
  <c r="N311" i="1"/>
  <c r="O351" i="1"/>
  <c r="O70" i="1"/>
  <c r="I430" i="1"/>
  <c r="D154" i="1"/>
  <c r="O466" i="2"/>
  <c r="O144" i="2"/>
  <c r="H116" i="1"/>
  <c r="Y115" i="1"/>
  <c r="Y241" i="1"/>
  <c r="Y81" i="1"/>
  <c r="Y85" i="1"/>
  <c r="Y94" i="1"/>
  <c r="Y109" i="1"/>
  <c r="Y112" i="1"/>
  <c r="Y113" i="1"/>
  <c r="Y127" i="1"/>
  <c r="Y232" i="1"/>
  <c r="Y238" i="1"/>
  <c r="Y239" i="1"/>
  <c r="Y250" i="1"/>
  <c r="Y266" i="1"/>
  <c r="Y281" i="1"/>
  <c r="O304" i="1"/>
  <c r="Y74" i="1"/>
  <c r="Y84" i="1"/>
  <c r="Y294" i="1"/>
  <c r="Y303" i="1"/>
  <c r="Y361" i="1"/>
  <c r="Y367" i="1"/>
  <c r="Y371" i="1"/>
  <c r="Y385" i="1"/>
  <c r="N402" i="1"/>
  <c r="O402" i="1"/>
  <c r="N267" i="1"/>
  <c r="K356" i="1"/>
  <c r="O356" i="1" s="1"/>
  <c r="N222" i="1"/>
  <c r="D52" i="1"/>
  <c r="D48" i="1" s="1"/>
  <c r="E326" i="1"/>
  <c r="G291" i="1"/>
  <c r="I388" i="1"/>
  <c r="O388" i="1" s="1"/>
  <c r="Y71" i="1"/>
  <c r="Y73" i="1"/>
  <c r="Y218" i="1"/>
  <c r="Y277" i="1"/>
  <c r="Y285" i="1"/>
  <c r="Y289" i="1"/>
  <c r="Y292" i="1"/>
  <c r="Y306" i="1"/>
  <c r="Y309" i="1"/>
  <c r="Y330" i="1"/>
  <c r="Y408" i="1"/>
  <c r="Y411" i="1"/>
  <c r="Y412" i="1"/>
  <c r="Y335" i="1"/>
  <c r="M49" i="1"/>
  <c r="M48" i="1" s="1"/>
  <c r="O50" i="1"/>
  <c r="O331" i="1"/>
  <c r="N130" i="1"/>
  <c r="N144" i="1"/>
  <c r="O143" i="1"/>
  <c r="N245" i="1"/>
  <c r="Y87" i="1"/>
  <c r="Y93" i="1"/>
  <c r="Y108" i="1"/>
  <c r="Y210" i="1"/>
  <c r="Y212" i="1"/>
  <c r="Y226" i="1"/>
  <c r="Y235" i="1"/>
  <c r="Y256" i="1"/>
  <c r="Y257" i="1"/>
  <c r="Y269" i="1"/>
  <c r="Y270" i="1"/>
  <c r="Y279" i="1"/>
  <c r="Y300" i="1"/>
  <c r="Y302" i="1"/>
  <c r="Y313" i="1"/>
  <c r="Y315" i="1"/>
  <c r="Y321" i="1"/>
  <c r="Y343" i="1"/>
  <c r="Y344" i="1"/>
  <c r="Y369" i="1"/>
  <c r="Y373" i="1"/>
  <c r="Y376" i="1"/>
  <c r="Y400" i="1"/>
  <c r="Y403" i="1"/>
  <c r="Y418" i="1"/>
  <c r="Y422" i="1"/>
  <c r="D358" i="1"/>
  <c r="N214" i="1"/>
  <c r="O396" i="1"/>
  <c r="K273" i="1"/>
  <c r="I258" i="1"/>
  <c r="N49" i="2"/>
  <c r="N406" i="1"/>
  <c r="O83" i="1"/>
  <c r="I48" i="1"/>
  <c r="O165" i="1"/>
  <c r="H61" i="1"/>
  <c r="I104" i="1"/>
  <c r="E267" i="1"/>
  <c r="E263" i="1"/>
  <c r="E248" i="1"/>
  <c r="E237" i="1"/>
  <c r="E222" i="1"/>
  <c r="G298" i="1"/>
  <c r="I377" i="1"/>
  <c r="I271" i="1"/>
  <c r="O271" i="1" s="1"/>
  <c r="I259" i="1"/>
  <c r="I228" i="1"/>
  <c r="O228" i="1" s="1"/>
  <c r="I209" i="1"/>
  <c r="I196" i="1"/>
  <c r="O196" i="1" s="1"/>
  <c r="K424" i="1"/>
  <c r="K345" i="1"/>
  <c r="K323" i="1"/>
  <c r="K317" i="1"/>
  <c r="O317" i="1" s="1"/>
  <c r="K311" i="1"/>
  <c r="K298" i="1"/>
  <c r="O298" i="1" s="1"/>
  <c r="E63" i="1"/>
  <c r="Y75" i="1"/>
  <c r="Y86" i="1"/>
  <c r="Y105" i="1"/>
  <c r="Y110" i="1"/>
  <c r="Y118" i="1"/>
  <c r="Y135" i="1"/>
  <c r="Y138" i="1"/>
  <c r="Y200" i="1"/>
  <c r="Y234" i="1"/>
  <c r="Y236" i="1"/>
  <c r="Y246" i="1"/>
  <c r="Y261" i="1"/>
  <c r="Y278" i="1"/>
  <c r="Y288" i="1"/>
  <c r="Y295" i="1"/>
  <c r="Y308" i="1"/>
  <c r="Y318" i="1"/>
  <c r="Y325" i="1"/>
  <c r="Y347" i="1"/>
  <c r="Y353" i="1"/>
  <c r="Y366" i="1"/>
  <c r="Y395" i="1"/>
  <c r="Y409" i="1"/>
  <c r="Y417" i="1"/>
  <c r="Y429" i="1"/>
  <c r="Y435" i="1"/>
  <c r="Y436" i="1"/>
  <c r="Y439" i="1"/>
  <c r="Y440" i="1"/>
  <c r="Y448" i="1"/>
  <c r="Y58" i="1"/>
  <c r="Y59" i="1"/>
  <c r="Y62" i="1"/>
  <c r="Y90" i="1"/>
  <c r="Y336" i="1"/>
  <c r="Y338" i="1"/>
  <c r="Y340" i="1"/>
  <c r="N293" i="1"/>
  <c r="N248" i="1"/>
  <c r="Y64" i="1"/>
  <c r="Y77" i="1"/>
  <c r="Y100" i="1"/>
  <c r="Y101" i="1"/>
  <c r="Y103" i="1"/>
  <c r="Y140" i="1"/>
  <c r="Y142" i="1"/>
  <c r="Y203" i="1"/>
  <c r="Y333" i="1"/>
  <c r="Y357" i="1"/>
  <c r="E49" i="1"/>
  <c r="E48" i="1" s="1"/>
  <c r="Y68" i="1"/>
  <c r="Y89" i="1"/>
  <c r="Y332" i="1"/>
  <c r="O52" i="1"/>
  <c r="GD421" i="5"/>
  <c r="FI421" i="5"/>
  <c r="GY421" i="5"/>
  <c r="HX421" i="5"/>
  <c r="AJ421" i="5"/>
  <c r="BW421" i="5"/>
  <c r="BP421" i="5"/>
  <c r="J421" i="5"/>
  <c r="FR421" i="5"/>
  <c r="IC421" i="5"/>
  <c r="HZ421" i="5"/>
  <c r="GF421" i="5"/>
  <c r="AP421" i="5"/>
  <c r="AH421" i="5"/>
  <c r="DX421" i="5"/>
  <c r="FD421" i="5"/>
  <c r="HD421" i="5"/>
  <c r="DN421" i="5"/>
  <c r="DQ421" i="5"/>
  <c r="GV421" i="5"/>
  <c r="BQ421" i="5"/>
  <c r="IT421" i="5"/>
  <c r="CE421" i="5"/>
  <c r="I421" i="5"/>
  <c r="HP421" i="5"/>
  <c r="X421" i="5"/>
  <c r="CU421" i="5"/>
  <c r="ES421" i="5"/>
  <c r="Z421" i="5"/>
  <c r="FH421" i="5"/>
  <c r="GH421" i="5"/>
  <c r="CY421" i="5"/>
  <c r="IK421" i="5"/>
  <c r="ED421" i="5"/>
  <c r="DD421" i="5"/>
  <c r="EA421" i="5"/>
  <c r="DF421" i="5"/>
  <c r="AF421" i="5"/>
  <c r="BU421" i="5"/>
  <c r="DO421" i="5"/>
  <c r="DI421" i="5"/>
  <c r="AY421" i="5"/>
  <c r="AS421" i="5"/>
  <c r="IS421" i="5"/>
  <c r="FF421" i="5"/>
  <c r="HF421" i="5"/>
  <c r="BY421" i="5"/>
  <c r="IE421" i="5"/>
  <c r="CT421" i="5"/>
  <c r="GB421" i="5"/>
  <c r="IU421" i="5"/>
  <c r="DZ421" i="5"/>
  <c r="BE421" i="5"/>
  <c r="GE421" i="5"/>
  <c r="FZ421" i="5"/>
  <c r="HV421" i="5"/>
  <c r="EX421" i="5"/>
  <c r="DA421" i="5"/>
  <c r="BJ421" i="5"/>
  <c r="BR421" i="5"/>
  <c r="FK421" i="5"/>
  <c r="HK421" i="5"/>
  <c r="AW421" i="5"/>
  <c r="GI421" i="5"/>
  <c r="AM421" i="5"/>
  <c r="L421" i="5"/>
  <c r="AT421" i="5"/>
  <c r="IG421" i="5"/>
  <c r="HE421" i="5"/>
  <c r="EP421" i="5"/>
  <c r="K421" i="5"/>
  <c r="IA421" i="5"/>
  <c r="CV421" i="5"/>
  <c r="EU421" i="5"/>
  <c r="CQ421" i="5"/>
  <c r="HG421" i="5"/>
  <c r="AZ421" i="5"/>
  <c r="EV421" i="5"/>
  <c r="FV421" i="5"/>
  <c r="BG421" i="5"/>
  <c r="HO421" i="5"/>
  <c r="HM421" i="5"/>
  <c r="AU421" i="5"/>
  <c r="BZ421" i="5"/>
  <c r="BM421" i="5"/>
  <c r="AR421" i="5"/>
  <c r="GN421" i="5"/>
  <c r="CI421" i="5"/>
  <c r="H421" i="5"/>
  <c r="GU421" i="5"/>
  <c r="V421" i="5"/>
  <c r="AK421" i="5"/>
  <c r="GS421" i="5"/>
  <c r="HU421" i="5"/>
  <c r="FX421" i="5"/>
  <c r="BB421" i="5"/>
  <c r="IM421" i="5"/>
  <c r="AQ421" i="5"/>
  <c r="GW421" i="5"/>
  <c r="AX421" i="5"/>
  <c r="E421" i="5"/>
  <c r="EN421" i="5"/>
  <c r="BF421" i="5"/>
  <c r="S421" i="5"/>
  <c r="EZ421" i="5"/>
  <c r="AD421" i="5"/>
  <c r="EB421" i="5"/>
  <c r="IR421" i="5"/>
  <c r="CJ421" i="5"/>
  <c r="HR421" i="5"/>
  <c r="CP421" i="5"/>
  <c r="EK421" i="5"/>
  <c r="IJ421" i="5"/>
  <c r="HY421" i="5"/>
  <c r="GG421" i="5"/>
  <c r="CD421" i="5"/>
  <c r="Q421" i="5"/>
  <c r="AI421" i="5"/>
  <c r="FO421" i="5"/>
  <c r="IF421" i="5"/>
  <c r="DL421" i="5"/>
  <c r="AC421" i="5"/>
  <c r="EG421" i="5"/>
  <c r="BS421" i="5"/>
  <c r="R421" i="5"/>
  <c r="FB421" i="5"/>
  <c r="BI421" i="5"/>
  <c r="II421" i="5"/>
  <c r="HB421" i="5"/>
  <c r="M421" i="5"/>
  <c r="DS421" i="5"/>
  <c r="FG421" i="5"/>
  <c r="HS421" i="5"/>
  <c r="DU421" i="5"/>
  <c r="IH421" i="5"/>
  <c r="IO421" i="5"/>
  <c r="GL421" i="5"/>
  <c r="CH421" i="5"/>
  <c r="GQ421" i="5"/>
  <c r="GX421" i="5"/>
  <c r="FU421" i="5"/>
  <c r="AE421" i="5"/>
  <c r="GJ421" i="5"/>
  <c r="FQ421" i="5"/>
  <c r="EM421" i="5"/>
  <c r="GM421" i="5"/>
  <c r="ER421" i="5"/>
  <c r="GP421" i="5"/>
  <c r="CB421" i="5"/>
  <c r="BV421" i="5"/>
  <c r="CK421" i="5"/>
  <c r="CL421" i="5"/>
  <c r="DB421" i="5"/>
  <c r="BT421" i="5"/>
  <c r="AA421" i="5"/>
  <c r="BL421" i="5"/>
  <c r="FY421" i="5"/>
  <c r="EI421" i="5"/>
  <c r="DR421" i="5"/>
  <c r="IN421" i="5"/>
  <c r="HI421" i="5"/>
  <c r="DW421" i="5"/>
  <c r="GA421" i="5"/>
  <c r="FN421" i="5"/>
  <c r="IV421" i="5"/>
  <c r="GT421" i="5"/>
  <c r="HN421" i="5"/>
  <c r="AO421" i="5"/>
  <c r="EQ421" i="5"/>
  <c r="EJ421" i="5"/>
  <c r="CN421" i="5"/>
  <c r="HL421" i="5"/>
  <c r="DM421" i="5"/>
  <c r="CZ421" i="5"/>
  <c r="DY421" i="5"/>
  <c r="T421" i="5"/>
  <c r="Y421" i="5"/>
  <c r="G421" i="5"/>
  <c r="CG421" i="5"/>
  <c r="DC421" i="5"/>
  <c r="HW421" i="5"/>
  <c r="BD421" i="5"/>
  <c r="HJ421" i="5"/>
  <c r="AN421" i="5"/>
  <c r="GC421" i="5"/>
  <c r="DH421" i="5"/>
  <c r="W421" i="5"/>
  <c r="BN421" i="5"/>
  <c r="DP421" i="5"/>
  <c r="AV421" i="5"/>
  <c r="HQ421" i="5"/>
  <c r="FW421" i="5"/>
  <c r="FE421" i="5"/>
  <c r="EW421" i="5"/>
  <c r="GZ421" i="5"/>
  <c r="IL421" i="5"/>
  <c r="BO421" i="5"/>
  <c r="CA421" i="5"/>
  <c r="EE421" i="5"/>
  <c r="HC421" i="5"/>
  <c r="EC421" i="5"/>
  <c r="BC421" i="5"/>
  <c r="U421" i="5"/>
  <c r="IQ421" i="5"/>
  <c r="EF421" i="5"/>
  <c r="CF421" i="5"/>
  <c r="FA421" i="5"/>
  <c r="CS421" i="5"/>
  <c r="DV421" i="5"/>
  <c r="F421" i="5"/>
  <c r="AG421" i="5"/>
  <c r="GR421" i="5"/>
  <c r="DT421" i="5"/>
  <c r="GK421" i="5"/>
  <c r="CR421" i="5"/>
  <c r="FM421" i="5"/>
  <c r="ET421" i="5"/>
  <c r="EH421" i="5"/>
  <c r="FT421" i="5"/>
  <c r="HA421" i="5"/>
  <c r="DG421" i="5"/>
  <c r="EL421" i="5"/>
  <c r="GO421" i="5"/>
  <c r="BH421" i="5"/>
  <c r="CC421" i="5"/>
  <c r="FL421" i="5"/>
  <c r="EO421" i="5"/>
  <c r="FJ421" i="5"/>
  <c r="ID421" i="5"/>
  <c r="HH421" i="5"/>
  <c r="IB421" i="5"/>
  <c r="CO421" i="5"/>
  <c r="BX421" i="5"/>
  <c r="BK421" i="5"/>
  <c r="CW421" i="5"/>
  <c r="FS421" i="5"/>
  <c r="DJ421" i="5"/>
  <c r="IP421" i="5"/>
  <c r="DE421" i="5"/>
  <c r="CX421" i="5"/>
  <c r="AB421" i="5"/>
  <c r="DK421" i="5"/>
  <c r="FP421" i="5"/>
  <c r="FC421" i="5"/>
  <c r="N421" i="5"/>
  <c r="EY421" i="5"/>
  <c r="O421" i="5"/>
  <c r="HT421" i="5"/>
  <c r="CM421" i="5"/>
  <c r="BA421" i="5"/>
  <c r="AL421" i="5"/>
  <c r="FW396" i="5"/>
  <c r="Y396" i="5"/>
  <c r="GT396" i="5"/>
  <c r="CA396" i="5"/>
  <c r="BF396" i="5"/>
  <c r="GB396" i="5"/>
  <c r="HH396" i="5"/>
  <c r="AG396" i="5"/>
  <c r="HW396" i="5"/>
  <c r="GQ396" i="5"/>
  <c r="BJ396" i="5"/>
  <c r="HK396" i="5"/>
  <c r="BQ396" i="5"/>
  <c r="HN396" i="5"/>
  <c r="HM396" i="5"/>
  <c r="AC396" i="5"/>
  <c r="N396" i="5"/>
  <c r="GG396" i="5"/>
  <c r="EX396" i="5"/>
  <c r="HB396" i="5"/>
  <c r="DX396" i="5"/>
  <c r="DA396" i="5"/>
  <c r="AE396" i="5"/>
  <c r="BC396" i="5"/>
  <c r="EZ396" i="5"/>
  <c r="EC396" i="5"/>
  <c r="AL396" i="5"/>
  <c r="DM396" i="5"/>
  <c r="HJ396" i="5"/>
  <c r="IQ396" i="5"/>
  <c r="FT396" i="5"/>
  <c r="EL396" i="5"/>
  <c r="GX396" i="5"/>
  <c r="AH396" i="5"/>
  <c r="CZ396" i="5"/>
  <c r="HL396" i="5"/>
  <c r="AO396" i="5"/>
  <c r="AT396" i="5"/>
  <c r="IG396" i="5"/>
  <c r="AZ396" i="5"/>
  <c r="HE396" i="5"/>
  <c r="CP396" i="5"/>
  <c r="HU396" i="5"/>
  <c r="DY396" i="5"/>
  <c r="FO396" i="5"/>
  <c r="CR396" i="5"/>
  <c r="DQ396" i="5"/>
  <c r="EA396" i="5"/>
  <c r="CJ396" i="5"/>
  <c r="CS396" i="5"/>
  <c r="CG396" i="5"/>
  <c r="GE396" i="5"/>
  <c r="BY396" i="5"/>
  <c r="GF396" i="5"/>
  <c r="IE396" i="5"/>
  <c r="I396" i="5"/>
  <c r="CK396" i="5"/>
  <c r="L396" i="5"/>
  <c r="CT396" i="5"/>
  <c r="AP396" i="5"/>
  <c r="II396" i="5"/>
  <c r="AR396" i="5"/>
  <c r="BO396" i="5"/>
  <c r="AX396" i="5"/>
  <c r="AM396" i="5"/>
  <c r="IK396" i="5"/>
  <c r="HZ396" i="5"/>
  <c r="BS396" i="5"/>
  <c r="AY396" i="5"/>
  <c r="J396" i="5"/>
  <c r="EB396" i="5"/>
  <c r="DC396" i="5"/>
  <c r="E396" i="5"/>
  <c r="EH396" i="5"/>
  <c r="FR396" i="5"/>
  <c r="Q396" i="5"/>
  <c r="V396" i="5"/>
  <c r="BW396" i="5"/>
  <c r="FL396" i="5"/>
  <c r="AD396" i="5"/>
  <c r="GM396" i="5"/>
  <c r="CO396" i="5"/>
  <c r="GJ396" i="5"/>
  <c r="HD396" i="5"/>
  <c r="DR396" i="5"/>
  <c r="GO396" i="5"/>
  <c r="HY396" i="5"/>
  <c r="HG396" i="5"/>
  <c r="CB396" i="5"/>
  <c r="CV396" i="5"/>
  <c r="FB396" i="5"/>
  <c r="ED396" i="5"/>
  <c r="IV396" i="5"/>
  <c r="EI396" i="5"/>
  <c r="EJ396" i="5"/>
  <c r="AA396" i="5"/>
  <c r="BL396" i="5"/>
  <c r="BG396" i="5"/>
  <c r="GY396" i="5"/>
  <c r="GZ396" i="5"/>
  <c r="BH396" i="5"/>
  <c r="M396" i="5"/>
  <c r="EF396" i="5"/>
  <c r="DZ396" i="5"/>
  <c r="CY396" i="5"/>
  <c r="U396" i="5"/>
  <c r="EO396" i="5"/>
  <c r="IF396" i="5"/>
  <c r="ID396" i="5"/>
  <c r="AK396" i="5"/>
  <c r="FY396" i="5"/>
  <c r="HC396" i="5"/>
  <c r="BM396" i="5"/>
  <c r="EK396" i="5"/>
  <c r="BE396" i="5"/>
  <c r="GA396" i="5"/>
  <c r="FK396" i="5"/>
  <c r="FH396" i="5"/>
  <c r="FD396" i="5"/>
  <c r="BN396" i="5"/>
  <c r="IN396" i="5"/>
  <c r="DG396" i="5"/>
  <c r="BX396" i="5"/>
  <c r="DL396" i="5"/>
  <c r="HS396" i="5"/>
  <c r="BB396" i="5"/>
  <c r="GS396" i="5"/>
  <c r="FQ396" i="5"/>
  <c r="H396" i="5"/>
  <c r="GR396" i="5"/>
  <c r="FV396" i="5"/>
  <c r="DU396" i="5"/>
  <c r="IR396" i="5"/>
  <c r="CU396" i="5"/>
  <c r="T396" i="5"/>
  <c r="IC396" i="5"/>
  <c r="AS396" i="5"/>
  <c r="FF396" i="5"/>
  <c r="DS396" i="5"/>
  <c r="FZ396" i="5"/>
  <c r="FN396" i="5"/>
  <c r="FE396" i="5"/>
  <c r="AV396" i="5"/>
  <c r="AQ396" i="5"/>
  <c r="F396" i="5"/>
  <c r="DI396" i="5"/>
  <c r="EQ396" i="5"/>
  <c r="FA396" i="5"/>
  <c r="DW396" i="5"/>
  <c r="AW396" i="5"/>
  <c r="W396" i="5"/>
  <c r="DJ396" i="5"/>
  <c r="HO396" i="5"/>
  <c r="BI396" i="5"/>
  <c r="GD396" i="5"/>
  <c r="EY396" i="5"/>
  <c r="EU396" i="5"/>
  <c r="DV396" i="5"/>
  <c r="FX396" i="5"/>
  <c r="BV396" i="5"/>
  <c r="ET396" i="5"/>
  <c r="CM396" i="5"/>
  <c r="DE396" i="5"/>
  <c r="CL396" i="5"/>
  <c r="DD396" i="5"/>
  <c r="IU396" i="5"/>
  <c r="HF396" i="5"/>
  <c r="IO396" i="5"/>
  <c r="EN396" i="5"/>
  <c r="GL396" i="5"/>
  <c r="EG396" i="5"/>
  <c r="BA396" i="5"/>
  <c r="HX396" i="5"/>
  <c r="FM396" i="5"/>
  <c r="O396" i="5"/>
  <c r="DP396" i="5"/>
  <c r="FI396" i="5"/>
  <c r="IJ396" i="5"/>
  <c r="R396" i="5"/>
  <c r="AB396" i="5"/>
  <c r="K396" i="5"/>
  <c r="AF396" i="5"/>
  <c r="EW396" i="5"/>
  <c r="DF396" i="5"/>
  <c r="G396" i="5"/>
  <c r="GN396" i="5"/>
  <c r="CQ396" i="5"/>
  <c r="EM396" i="5"/>
  <c r="IL396" i="5"/>
  <c r="HA396" i="5"/>
  <c r="HV396" i="5"/>
  <c r="CW396" i="5"/>
  <c r="ES396" i="5"/>
  <c r="GI396" i="5"/>
  <c r="DB396" i="5"/>
  <c r="CD396" i="5"/>
  <c r="DK396" i="5"/>
  <c r="IM396" i="5"/>
  <c r="GK396" i="5"/>
  <c r="HP396" i="5"/>
  <c r="GU396" i="5"/>
  <c r="AI396" i="5"/>
  <c r="DN396" i="5"/>
  <c r="DT396" i="5"/>
  <c r="IS396" i="5"/>
  <c r="BR396" i="5"/>
  <c r="HT396" i="5"/>
  <c r="EE396" i="5"/>
  <c r="HI396" i="5"/>
  <c r="CC396" i="5"/>
  <c r="IA396" i="5"/>
  <c r="GW396" i="5"/>
  <c r="HR396" i="5"/>
  <c r="X396" i="5"/>
  <c r="ER396" i="5"/>
  <c r="BP396" i="5"/>
  <c r="BZ396" i="5"/>
  <c r="CH396" i="5"/>
  <c r="DH396" i="5"/>
  <c r="DO396" i="5"/>
  <c r="CN396" i="5"/>
  <c r="FC396" i="5"/>
  <c r="BD396" i="5"/>
  <c r="IP396" i="5"/>
  <c r="GC396" i="5"/>
  <c r="S396" i="5"/>
  <c r="FG396" i="5"/>
  <c r="IB396" i="5"/>
  <c r="GH396" i="5"/>
  <c r="CX396" i="5"/>
  <c r="GV396" i="5"/>
  <c r="CE396" i="5"/>
  <c r="HQ396" i="5"/>
  <c r="GP396" i="5"/>
  <c r="BK396" i="5"/>
  <c r="BT396" i="5"/>
  <c r="EV396" i="5"/>
  <c r="AU396" i="5"/>
  <c r="AJ396" i="5"/>
  <c r="CI396" i="5"/>
  <c r="CF396" i="5"/>
  <c r="IH396" i="5"/>
  <c r="FS396" i="5"/>
  <c r="FP396" i="5"/>
  <c r="AN396" i="5"/>
  <c r="EP396" i="5"/>
  <c r="BU396" i="5"/>
  <c r="FJ396" i="5"/>
  <c r="Z396" i="5"/>
  <c r="IT396" i="5"/>
  <c r="FU396" i="5"/>
  <c r="AO422" i="5"/>
  <c r="IQ422" i="5"/>
  <c r="BT422" i="5"/>
  <c r="BY422" i="5"/>
  <c r="N422" i="5"/>
  <c r="Q422" i="5"/>
  <c r="CR422" i="5"/>
  <c r="EO422" i="5"/>
  <c r="CY422" i="5"/>
  <c r="FD422" i="5"/>
  <c r="AM422" i="5"/>
  <c r="GK422" i="5"/>
  <c r="HB422" i="5"/>
  <c r="IS422" i="5"/>
  <c r="IB422" i="5"/>
  <c r="IF422" i="5"/>
  <c r="IJ422" i="5"/>
  <c r="BX422" i="5"/>
  <c r="EG422" i="5"/>
  <c r="FJ422" i="5"/>
  <c r="GG422" i="5"/>
  <c r="DX422" i="5"/>
  <c r="IM422" i="5"/>
  <c r="FC422" i="5"/>
  <c r="DQ422" i="5"/>
  <c r="IN422" i="5"/>
  <c r="BV422" i="5"/>
  <c r="Y422" i="5"/>
  <c r="G422" i="5"/>
  <c r="CJ422" i="5"/>
  <c r="EC422" i="5"/>
  <c r="DC422" i="5"/>
  <c r="AB422" i="5"/>
  <c r="IE422" i="5"/>
  <c r="DF422" i="5"/>
  <c r="HN422" i="5"/>
  <c r="CM422" i="5"/>
  <c r="AZ422" i="5"/>
  <c r="GF422" i="5"/>
  <c r="CD422" i="5"/>
  <c r="HE422" i="5"/>
  <c r="BR422" i="5"/>
  <c r="BB422" i="5"/>
  <c r="FZ422" i="5"/>
  <c r="FK422" i="5"/>
  <c r="GP422" i="5"/>
  <c r="HO422" i="5"/>
  <c r="CS422" i="5"/>
  <c r="HK422" i="5"/>
  <c r="HT422" i="5"/>
  <c r="AR422" i="5"/>
  <c r="IL422" i="5"/>
  <c r="AP422" i="5"/>
  <c r="IC422" i="5"/>
  <c r="HU422" i="5"/>
  <c r="T422" i="5"/>
  <c r="AA422" i="5"/>
  <c r="DP422" i="5"/>
  <c r="AW422" i="5"/>
  <c r="FO422" i="5"/>
  <c r="DZ422" i="5"/>
  <c r="GE422" i="5"/>
  <c r="DT422" i="5"/>
  <c r="ES422" i="5"/>
  <c r="EE422" i="5"/>
  <c r="EQ422" i="5"/>
  <c r="HC422" i="5"/>
  <c r="IV422" i="5"/>
  <c r="FT422" i="5"/>
  <c r="GX422" i="5"/>
  <c r="BA422" i="5"/>
  <c r="IP422" i="5"/>
  <c r="AU422" i="5"/>
  <c r="AJ422" i="5"/>
  <c r="ER422" i="5"/>
  <c r="HX422" i="5"/>
  <c r="GR422" i="5"/>
  <c r="FN422" i="5"/>
  <c r="GH422" i="5"/>
  <c r="O422" i="5"/>
  <c r="EN422" i="5"/>
  <c r="FI422" i="5"/>
  <c r="FH422" i="5"/>
  <c r="J422" i="5"/>
  <c r="BH422" i="5"/>
  <c r="CH422" i="5"/>
  <c r="FP422" i="5"/>
  <c r="EU422" i="5"/>
  <c r="EJ422" i="5"/>
  <c r="AL422" i="5"/>
  <c r="IU422" i="5"/>
  <c r="K422" i="5"/>
  <c r="AS422" i="5"/>
  <c r="GS422" i="5"/>
  <c r="IR422" i="5"/>
  <c r="FY422" i="5"/>
  <c r="CG422" i="5"/>
  <c r="BW422" i="5"/>
  <c r="ID422" i="5"/>
  <c r="IK422" i="5"/>
  <c r="GN422" i="5"/>
  <c r="AI422" i="5"/>
  <c r="W422" i="5"/>
  <c r="CN422" i="5"/>
  <c r="IT422" i="5"/>
  <c r="AK422" i="5"/>
  <c r="FW422" i="5"/>
  <c r="GQ422" i="5"/>
  <c r="EM422" i="5"/>
  <c r="IA422" i="5"/>
  <c r="M422" i="5"/>
  <c r="CB422" i="5"/>
  <c r="HA422" i="5"/>
  <c r="FM422" i="5"/>
  <c r="BP422" i="5"/>
  <c r="FS422" i="5"/>
  <c r="GM422" i="5"/>
  <c r="HP422" i="5"/>
  <c r="HG422" i="5"/>
  <c r="DM422" i="5"/>
  <c r="AD422" i="5"/>
  <c r="FU422" i="5"/>
  <c r="HM422" i="5"/>
  <c r="CX422" i="5"/>
  <c r="HY422" i="5"/>
  <c r="EX422" i="5"/>
  <c r="DG422" i="5"/>
  <c r="DY422" i="5"/>
  <c r="HV422" i="5"/>
  <c r="HW422" i="5"/>
  <c r="HJ422" i="5"/>
  <c r="CC422" i="5"/>
  <c r="GO422" i="5"/>
  <c r="IO422" i="5"/>
  <c r="CA422" i="5"/>
  <c r="CW422" i="5"/>
  <c r="BF422" i="5"/>
  <c r="BI422" i="5"/>
  <c r="BS422" i="5"/>
  <c r="CZ422" i="5"/>
  <c r="GU422" i="5"/>
  <c r="II422" i="5"/>
  <c r="DD422" i="5"/>
  <c r="CF422" i="5"/>
  <c r="EP422" i="5"/>
  <c r="I422" i="5"/>
  <c r="HR422" i="5"/>
  <c r="HD422" i="5"/>
  <c r="FG422" i="5"/>
  <c r="FA422" i="5"/>
  <c r="CQ422" i="5"/>
  <c r="EV422" i="5"/>
  <c r="FX422" i="5"/>
  <c r="CT422" i="5"/>
  <c r="AF422" i="5"/>
  <c r="EY422" i="5"/>
  <c r="AX422" i="5"/>
  <c r="EZ422" i="5"/>
  <c r="AY422" i="5"/>
  <c r="GB422" i="5"/>
  <c r="EH422" i="5"/>
  <c r="FL422" i="5"/>
  <c r="CP422" i="5"/>
  <c r="DL422" i="5"/>
  <c r="FV422" i="5"/>
  <c r="EL422" i="5"/>
  <c r="HI422" i="5"/>
  <c r="GJ422" i="5"/>
  <c r="EK422" i="5"/>
  <c r="E422" i="5"/>
  <c r="AE422" i="5"/>
  <c r="CU422" i="5"/>
  <c r="EB422" i="5"/>
  <c r="IH422" i="5"/>
  <c r="DU422" i="5"/>
  <c r="AG422" i="5"/>
  <c r="S422" i="5"/>
  <c r="DW422" i="5"/>
  <c r="HH422" i="5"/>
  <c r="DI422" i="5"/>
  <c r="EA422" i="5"/>
  <c r="L422" i="5"/>
  <c r="AH422" i="5"/>
  <c r="GA422" i="5"/>
  <c r="AC422" i="5"/>
  <c r="HF422" i="5"/>
  <c r="F422" i="5"/>
  <c r="CI422" i="5"/>
  <c r="DN422" i="5"/>
  <c r="BG422" i="5"/>
  <c r="R422" i="5"/>
  <c r="IG422" i="5"/>
  <c r="BO422" i="5"/>
  <c r="ED422" i="5"/>
  <c r="GD422" i="5"/>
  <c r="H422" i="5"/>
  <c r="BN422" i="5"/>
  <c r="AT422" i="5"/>
  <c r="DE422" i="5"/>
  <c r="BC422" i="5"/>
  <c r="DH422" i="5"/>
  <c r="HQ422" i="5"/>
  <c r="FR422" i="5"/>
  <c r="GI422" i="5"/>
  <c r="V422" i="5"/>
  <c r="EI422" i="5"/>
  <c r="FE422" i="5"/>
  <c r="GY422" i="5"/>
  <c r="ET422" i="5"/>
  <c r="FF422" i="5"/>
  <c r="CE422" i="5"/>
  <c r="GT422" i="5"/>
  <c r="BK422" i="5"/>
  <c r="GZ422" i="5"/>
  <c r="CL422" i="5"/>
  <c r="DS422" i="5"/>
  <c r="HZ422" i="5"/>
  <c r="EF422" i="5"/>
  <c r="Z422" i="5"/>
  <c r="DB422" i="5"/>
  <c r="GL422" i="5"/>
  <c r="BU422" i="5"/>
  <c r="BD422" i="5"/>
  <c r="U422" i="5"/>
  <c r="X422" i="5"/>
  <c r="DV422" i="5"/>
  <c r="CK422" i="5"/>
  <c r="HS422" i="5"/>
  <c r="AQ422" i="5"/>
  <c r="DO422" i="5"/>
  <c r="DJ422" i="5"/>
  <c r="DK422" i="5"/>
  <c r="FB422" i="5"/>
  <c r="GW422" i="5"/>
  <c r="BM422" i="5"/>
  <c r="BJ422" i="5"/>
  <c r="CO422" i="5"/>
  <c r="BZ422" i="5"/>
  <c r="GC422" i="5"/>
  <c r="BQ422" i="5"/>
  <c r="FQ422" i="5"/>
  <c r="AN422" i="5"/>
  <c r="GV422" i="5"/>
  <c r="HL422" i="5"/>
  <c r="AV422" i="5"/>
  <c r="BL422" i="5"/>
  <c r="CV422" i="5"/>
  <c r="EW422" i="5"/>
  <c r="DR422" i="5"/>
  <c r="DA422" i="5"/>
  <c r="BE422" i="5"/>
  <c r="BF402" i="5"/>
  <c r="BO402" i="5"/>
  <c r="FC402" i="5"/>
  <c r="GC402" i="5"/>
  <c r="GF402" i="5"/>
  <c r="DW402" i="5"/>
  <c r="CL402" i="5"/>
  <c r="AC402" i="5"/>
  <c r="BV402" i="5"/>
  <c r="CR402" i="5"/>
  <c r="CZ402" i="5"/>
  <c r="FG402" i="5"/>
  <c r="AA402" i="5"/>
  <c r="BC402" i="5"/>
  <c r="O402" i="5"/>
  <c r="CW402" i="5"/>
  <c r="I402" i="5"/>
  <c r="FZ402" i="5"/>
  <c r="DS402" i="5"/>
  <c r="DY402" i="5"/>
  <c r="FY402" i="5"/>
  <c r="CT402" i="5"/>
  <c r="BB402" i="5"/>
  <c r="BL402" i="5"/>
  <c r="GJ402" i="5"/>
  <c r="IJ402" i="5"/>
  <c r="FP402" i="5"/>
  <c r="HN402" i="5"/>
  <c r="CQ402" i="5"/>
  <c r="FU402" i="5"/>
  <c r="IN402" i="5"/>
  <c r="CM402" i="5"/>
  <c r="GK402" i="5"/>
  <c r="GS402" i="5"/>
  <c r="DJ402" i="5"/>
  <c r="CV402" i="5"/>
  <c r="CG402" i="5"/>
  <c r="EB402" i="5"/>
  <c r="HI402" i="5"/>
  <c r="AG402" i="5"/>
  <c r="E402" i="5"/>
  <c r="EL402" i="5"/>
  <c r="J402" i="5"/>
  <c r="BE402" i="5"/>
  <c r="GI402" i="5"/>
  <c r="BW402" i="5"/>
  <c r="BY402" i="5"/>
  <c r="HS402" i="5"/>
  <c r="AL402" i="5"/>
  <c r="EM402" i="5"/>
  <c r="EF402" i="5"/>
  <c r="BP402" i="5"/>
  <c r="CO402" i="5"/>
  <c r="CY402" i="5"/>
  <c r="CB402" i="5"/>
  <c r="DX402" i="5"/>
  <c r="DA402" i="5"/>
  <c r="GN402" i="5"/>
  <c r="EH402" i="5"/>
  <c r="IL402" i="5"/>
  <c r="ER402" i="5"/>
  <c r="HA402" i="5"/>
  <c r="HQ402" i="5"/>
  <c r="GZ402" i="5"/>
  <c r="IR402" i="5"/>
  <c r="EV402" i="5"/>
  <c r="GX402" i="5"/>
  <c r="H402" i="5"/>
  <c r="Z402" i="5"/>
  <c r="HD402" i="5"/>
  <c r="HJ402" i="5"/>
  <c r="AN402" i="5"/>
  <c r="IQ402" i="5"/>
  <c r="K402" i="5"/>
  <c r="GU402" i="5"/>
  <c r="HF402" i="5"/>
  <c r="FI402" i="5"/>
  <c r="HW402" i="5"/>
  <c r="BH402" i="5"/>
  <c r="FX402" i="5"/>
  <c r="AJ402" i="5"/>
  <c r="DI402" i="5"/>
  <c r="HZ402" i="5"/>
  <c r="CF402" i="5"/>
  <c r="FA402" i="5"/>
  <c r="EN402" i="5"/>
  <c r="GH402" i="5"/>
  <c r="DB402" i="5"/>
  <c r="DF402" i="5"/>
  <c r="EI402" i="5"/>
  <c r="BG402" i="5"/>
  <c r="CN402" i="5"/>
  <c r="R402" i="5"/>
  <c r="HM402" i="5"/>
  <c r="FH402" i="5"/>
  <c r="GW402" i="5"/>
  <c r="AE402" i="5"/>
  <c r="FN402" i="5"/>
  <c r="DK402" i="5"/>
  <c r="BK402" i="5"/>
  <c r="IE402" i="5"/>
  <c r="DZ402" i="5"/>
  <c r="G402" i="5"/>
  <c r="FL402" i="5"/>
  <c r="GV402" i="5"/>
  <c r="CS402" i="5"/>
  <c r="EY402" i="5"/>
  <c r="GE402" i="5"/>
  <c r="GG402" i="5"/>
  <c r="AQ402" i="5"/>
  <c r="DM402" i="5"/>
  <c r="ES402" i="5"/>
  <c r="EO402" i="5"/>
  <c r="HB402" i="5"/>
  <c r="FJ402" i="5"/>
  <c r="FQ402" i="5"/>
  <c r="EQ402" i="5"/>
  <c r="V402" i="5"/>
  <c r="CK402" i="5"/>
  <c r="GM402" i="5"/>
  <c r="FM402" i="5"/>
  <c r="HH402" i="5"/>
  <c r="EE402" i="5"/>
  <c r="FR402" i="5"/>
  <c r="EP402" i="5"/>
  <c r="AV402" i="5"/>
  <c r="ET402" i="5"/>
  <c r="CP402" i="5"/>
  <c r="GQ402" i="5"/>
  <c r="CU402" i="5"/>
  <c r="AP402" i="5"/>
  <c r="BZ402" i="5"/>
  <c r="AU402" i="5"/>
  <c r="EU402" i="5"/>
  <c r="HV402" i="5"/>
  <c r="GT402" i="5"/>
  <c r="AY402" i="5"/>
  <c r="AB402" i="5"/>
  <c r="AH402" i="5"/>
  <c r="HX402" i="5"/>
  <c r="CJ402" i="5"/>
  <c r="HP402" i="5"/>
  <c r="DH402" i="5"/>
  <c r="M402" i="5"/>
  <c r="CX402" i="5"/>
  <c r="HO402" i="5"/>
  <c r="IU402" i="5"/>
  <c r="CC402" i="5"/>
  <c r="HY402" i="5"/>
  <c r="AO402" i="5"/>
  <c r="DQ402" i="5"/>
  <c r="IF402" i="5"/>
  <c r="BU402" i="5"/>
  <c r="GA402" i="5"/>
  <c r="BX402" i="5"/>
  <c r="CH402" i="5"/>
  <c r="HC402" i="5"/>
  <c r="DC402" i="5"/>
  <c r="IT402" i="5"/>
  <c r="L402" i="5"/>
  <c r="EG402" i="5"/>
  <c r="W402" i="5"/>
  <c r="S402" i="5"/>
  <c r="N402" i="5"/>
  <c r="U402" i="5"/>
  <c r="GL402" i="5"/>
  <c r="FT402" i="5"/>
  <c r="FF402" i="5"/>
  <c r="AM402" i="5"/>
  <c r="IC402" i="5"/>
  <c r="IH402" i="5"/>
  <c r="EK402" i="5"/>
  <c r="EW402" i="5"/>
  <c r="II402" i="5"/>
  <c r="DV402" i="5"/>
  <c r="AD402" i="5"/>
  <c r="DE402" i="5"/>
  <c r="AX402" i="5"/>
  <c r="IG402" i="5"/>
  <c r="FE402" i="5"/>
  <c r="DD402" i="5"/>
  <c r="FW402" i="5"/>
  <c r="BN402" i="5"/>
  <c r="FS402" i="5"/>
  <c r="DO402" i="5"/>
  <c r="AI402" i="5"/>
  <c r="BJ402" i="5"/>
  <c r="CE402" i="5"/>
  <c r="AF402" i="5"/>
  <c r="DP402" i="5"/>
  <c r="DL402" i="5"/>
  <c r="EJ402" i="5"/>
  <c r="IA402" i="5"/>
  <c r="FV402" i="5"/>
  <c r="Y402" i="5"/>
  <c r="CI402" i="5"/>
  <c r="BA402" i="5"/>
  <c r="IK402" i="5"/>
  <c r="X402" i="5"/>
  <c r="ED402" i="5"/>
  <c r="ID402" i="5"/>
  <c r="IM402" i="5"/>
  <c r="AS402" i="5"/>
  <c r="EC402" i="5"/>
  <c r="GD402" i="5"/>
  <c r="EA402" i="5"/>
  <c r="FD402" i="5"/>
  <c r="HG402" i="5"/>
  <c r="EZ402" i="5"/>
  <c r="HL402" i="5"/>
  <c r="F402" i="5"/>
  <c r="DT402" i="5"/>
  <c r="DR402" i="5"/>
  <c r="GY402" i="5"/>
  <c r="GP402" i="5"/>
  <c r="IS402" i="5"/>
  <c r="AZ402" i="5"/>
  <c r="DU402" i="5"/>
  <c r="BI402" i="5"/>
  <c r="AT402" i="5"/>
  <c r="FK402" i="5"/>
  <c r="BS402" i="5"/>
  <c r="Q402" i="5"/>
  <c r="BM402" i="5"/>
  <c r="HK402" i="5"/>
  <c r="BR402" i="5"/>
  <c r="IO402" i="5"/>
  <c r="AK402" i="5"/>
  <c r="GO402" i="5"/>
  <c r="HR402" i="5"/>
  <c r="HE402" i="5"/>
  <c r="GR402" i="5"/>
  <c r="HT402" i="5"/>
  <c r="HU402" i="5"/>
  <c r="IB402" i="5"/>
  <c r="AW402" i="5"/>
  <c r="AR402" i="5"/>
  <c r="CD402" i="5"/>
  <c r="EX402" i="5"/>
  <c r="IV402" i="5"/>
  <c r="FO402" i="5"/>
  <c r="DN402" i="5"/>
  <c r="CA402" i="5"/>
  <c r="FB402" i="5"/>
  <c r="BQ402" i="5"/>
  <c r="GB402" i="5"/>
  <c r="IP402" i="5"/>
  <c r="BT402" i="5"/>
  <c r="DG402" i="5"/>
  <c r="T402" i="5"/>
  <c r="BD402" i="5"/>
  <c r="AG385" i="5"/>
  <c r="FI385" i="5"/>
  <c r="L385" i="5"/>
  <c r="AU385" i="5"/>
  <c r="CF385" i="5"/>
  <c r="IT385" i="5"/>
  <c r="IF385" i="5"/>
  <c r="AI385" i="5"/>
  <c r="IU385" i="5"/>
  <c r="IA385" i="5"/>
  <c r="HS385" i="5"/>
  <c r="DO385" i="5"/>
  <c r="CE385" i="5"/>
  <c r="FP385" i="5"/>
  <c r="CM385" i="5"/>
  <c r="BS385" i="5"/>
  <c r="CI385" i="5"/>
  <c r="AF385" i="5"/>
  <c r="GJ385" i="5"/>
  <c r="EA385" i="5"/>
  <c r="BI385" i="5"/>
  <c r="DE385" i="5"/>
  <c r="IL385" i="5"/>
  <c r="BK385" i="5"/>
  <c r="DW385" i="5"/>
  <c r="GY385" i="5"/>
  <c r="EL385" i="5"/>
  <c r="CT385" i="5"/>
  <c r="DV385" i="5"/>
  <c r="AS385" i="5"/>
  <c r="FC385" i="5"/>
  <c r="FE385" i="5"/>
  <c r="AM385" i="5"/>
  <c r="FD385" i="5"/>
  <c r="DP385" i="5"/>
  <c r="X385" i="5"/>
  <c r="FT385" i="5"/>
  <c r="CJ385" i="5"/>
  <c r="AH385" i="5"/>
  <c r="DA385" i="5"/>
  <c r="CA385" i="5"/>
  <c r="HJ385" i="5"/>
  <c r="Q385" i="5"/>
  <c r="AK385" i="5"/>
  <c r="DC385" i="5"/>
  <c r="GF385" i="5"/>
  <c r="EH385" i="5"/>
  <c r="EN385" i="5"/>
  <c r="GP385" i="5"/>
  <c r="IO385" i="5"/>
  <c r="IQ385" i="5"/>
  <c r="IC385" i="5"/>
  <c r="DF385" i="5"/>
  <c r="CV385" i="5"/>
  <c r="GA385" i="5"/>
  <c r="HP385" i="5"/>
  <c r="J385" i="5"/>
  <c r="EV385" i="5"/>
  <c r="E385" i="5"/>
  <c r="BQ385" i="5"/>
  <c r="FZ385" i="5"/>
  <c r="AE385" i="5"/>
  <c r="EQ385" i="5"/>
  <c r="BD385" i="5"/>
  <c r="CZ385" i="5"/>
  <c r="O385" i="5"/>
  <c r="CO385" i="5"/>
  <c r="IN385" i="5"/>
  <c r="HD385" i="5"/>
  <c r="Z385" i="5"/>
  <c r="IS385" i="5"/>
  <c r="EE385" i="5"/>
  <c r="FV385" i="5"/>
  <c r="GW385" i="5"/>
  <c r="BA385" i="5"/>
  <c r="FJ385" i="5"/>
  <c r="HO385" i="5"/>
  <c r="H385" i="5"/>
  <c r="CQ385" i="5"/>
  <c r="BL385" i="5"/>
  <c r="FB385" i="5"/>
  <c r="DZ385" i="5"/>
  <c r="I385" i="5"/>
  <c r="EW385" i="5"/>
  <c r="BY385" i="5"/>
  <c r="FM385" i="5"/>
  <c r="BW385" i="5"/>
  <c r="CP385" i="5"/>
  <c r="IM385" i="5"/>
  <c r="GH385" i="5"/>
  <c r="HX385" i="5"/>
  <c r="DJ385" i="5"/>
  <c r="GZ385" i="5"/>
  <c r="IG385" i="5"/>
  <c r="FY385" i="5"/>
  <c r="ID385" i="5"/>
  <c r="HC385" i="5"/>
  <c r="HL385" i="5"/>
  <c r="DX385" i="5"/>
  <c r="FA385" i="5"/>
  <c r="GO385" i="5"/>
  <c r="M385" i="5"/>
  <c r="DD385" i="5"/>
  <c r="HN385" i="5"/>
  <c r="GV385" i="5"/>
  <c r="DK385" i="5"/>
  <c r="G385" i="5"/>
  <c r="DM385" i="5"/>
  <c r="IH385" i="5"/>
  <c r="GR385" i="5"/>
  <c r="AA385" i="5"/>
  <c r="IB385" i="5"/>
  <c r="EZ385" i="5"/>
  <c r="HY385" i="5"/>
  <c r="IK385" i="5"/>
  <c r="BB385" i="5"/>
  <c r="GQ385" i="5"/>
  <c r="HU385" i="5"/>
  <c r="IJ385" i="5"/>
  <c r="EX385" i="5"/>
  <c r="EI385" i="5"/>
  <c r="HM385" i="5"/>
  <c r="HG385" i="5"/>
  <c r="S385" i="5"/>
  <c r="HZ385" i="5"/>
  <c r="DH385" i="5"/>
  <c r="HV385" i="5"/>
  <c r="GC385" i="5"/>
  <c r="CB385" i="5"/>
  <c r="CH385" i="5"/>
  <c r="DL385" i="5"/>
  <c r="EO385" i="5"/>
  <c r="CC385" i="5"/>
  <c r="F385" i="5"/>
  <c r="GG385" i="5"/>
  <c r="CN385" i="5"/>
  <c r="IE385" i="5"/>
  <c r="IR385" i="5"/>
  <c r="EY385" i="5"/>
  <c r="GD385" i="5"/>
  <c r="CK385" i="5"/>
  <c r="AY385" i="5"/>
  <c r="HE385" i="5"/>
  <c r="AQ385" i="5"/>
  <c r="BJ385" i="5"/>
  <c r="EC385" i="5"/>
  <c r="K385" i="5"/>
  <c r="T385" i="5"/>
  <c r="Y385" i="5"/>
  <c r="FG385" i="5"/>
  <c r="FF385" i="5"/>
  <c r="HQ385" i="5"/>
  <c r="CG385" i="5"/>
  <c r="DN385" i="5"/>
  <c r="AX385" i="5"/>
  <c r="GN385" i="5"/>
  <c r="BU385" i="5"/>
  <c r="GS385" i="5"/>
  <c r="FO385" i="5"/>
  <c r="BO385" i="5"/>
  <c r="GB385" i="5"/>
  <c r="DQ385" i="5"/>
  <c r="ET385" i="5"/>
  <c r="DR385" i="5"/>
  <c r="IV385" i="5"/>
  <c r="EJ385" i="5"/>
  <c r="U385" i="5"/>
  <c r="AP385" i="5"/>
  <c r="BN385" i="5"/>
  <c r="GX385" i="5"/>
  <c r="AC385" i="5"/>
  <c r="DI385" i="5"/>
  <c r="DT385" i="5"/>
  <c r="AL385" i="5"/>
  <c r="N385" i="5"/>
  <c r="GK385" i="5"/>
  <c r="EP385" i="5"/>
  <c r="DU385" i="5"/>
  <c r="FW385" i="5"/>
  <c r="FK385" i="5"/>
  <c r="HI385" i="5"/>
  <c r="AB385" i="5"/>
  <c r="GT385" i="5"/>
  <c r="BR385" i="5"/>
  <c r="AW385" i="5"/>
  <c r="AD385" i="5"/>
  <c r="FS385" i="5"/>
  <c r="FN385" i="5"/>
  <c r="V385" i="5"/>
  <c r="EB385" i="5"/>
  <c r="DG385" i="5"/>
  <c r="AV385" i="5"/>
  <c r="BX385" i="5"/>
  <c r="AT385" i="5"/>
  <c r="CS385" i="5"/>
  <c r="CY385" i="5"/>
  <c r="DY385" i="5"/>
  <c r="GI385" i="5"/>
  <c r="CD385" i="5"/>
  <c r="GM385" i="5"/>
  <c r="FH385" i="5"/>
  <c r="BT385" i="5"/>
  <c r="ES385" i="5"/>
  <c r="FU385" i="5"/>
  <c r="HK385" i="5"/>
  <c r="GL385" i="5"/>
  <c r="ED385" i="5"/>
  <c r="HB385" i="5"/>
  <c r="II385" i="5"/>
  <c r="R385" i="5"/>
  <c r="AJ385" i="5"/>
  <c r="EG385" i="5"/>
  <c r="FR385" i="5"/>
  <c r="W385" i="5"/>
  <c r="HA385" i="5"/>
  <c r="BP385" i="5"/>
  <c r="HH385" i="5"/>
  <c r="HR385" i="5"/>
  <c r="ER385" i="5"/>
  <c r="IP385" i="5"/>
  <c r="BF385" i="5"/>
  <c r="BC385" i="5"/>
  <c r="CW385" i="5"/>
  <c r="BG385" i="5"/>
  <c r="CU385" i="5"/>
  <c r="BM385" i="5"/>
  <c r="AN385" i="5"/>
  <c r="HF385" i="5"/>
  <c r="BV385" i="5"/>
  <c r="EM385" i="5"/>
  <c r="BE385" i="5"/>
  <c r="FX385" i="5"/>
  <c r="BZ385" i="5"/>
  <c r="DB385" i="5"/>
  <c r="AZ385" i="5"/>
  <c r="CL385" i="5"/>
  <c r="BH385" i="5"/>
  <c r="CR385" i="5"/>
  <c r="AR385" i="5"/>
  <c r="EU385" i="5"/>
  <c r="CX385" i="5"/>
  <c r="GE385" i="5"/>
  <c r="DS385" i="5"/>
  <c r="EF385" i="5"/>
  <c r="FQ385" i="5"/>
  <c r="HT385" i="5"/>
  <c r="GU385" i="5"/>
  <c r="FL385" i="5"/>
  <c r="HW385" i="5"/>
  <c r="AO385" i="5"/>
  <c r="EK385" i="5"/>
  <c r="X405" i="5"/>
  <c r="DI405" i="5"/>
  <c r="CS405" i="5"/>
  <c r="DY405" i="5"/>
  <c r="HZ405" i="5"/>
  <c r="GA405" i="5"/>
  <c r="EE405" i="5"/>
  <c r="DH405" i="5"/>
  <c r="AN405" i="5"/>
  <c r="DV405" i="5"/>
  <c r="AP405" i="5"/>
  <c r="CV405" i="5"/>
  <c r="BD405" i="5"/>
  <c r="IK405" i="5"/>
  <c r="GT405" i="5"/>
  <c r="S405" i="5"/>
  <c r="AA405" i="5"/>
  <c r="HC405" i="5"/>
  <c r="GW405" i="5"/>
  <c r="R405" i="5"/>
  <c r="HW405" i="5"/>
  <c r="DX405" i="5"/>
  <c r="IG405" i="5"/>
  <c r="BV405" i="5"/>
  <c r="GK405" i="5"/>
  <c r="ES405" i="5"/>
  <c r="HJ405" i="5"/>
  <c r="BE405" i="5"/>
  <c r="BU405" i="5"/>
  <c r="CA405" i="5"/>
  <c r="GN405" i="5"/>
  <c r="V405" i="5"/>
  <c r="IR405" i="5"/>
  <c r="HG405" i="5"/>
  <c r="EX405" i="5"/>
  <c r="CK405" i="5"/>
  <c r="CI405" i="5"/>
  <c r="FE405" i="5"/>
  <c r="FO405" i="5"/>
  <c r="HL405" i="5"/>
  <c r="AC405" i="5"/>
  <c r="Z405" i="5"/>
  <c r="HT405" i="5"/>
  <c r="CC405" i="5"/>
  <c r="AS405" i="5"/>
  <c r="IS405" i="5"/>
  <c r="CX405" i="5"/>
  <c r="BI405" i="5"/>
  <c r="FK405" i="5"/>
  <c r="GD405" i="5"/>
  <c r="BG405" i="5"/>
  <c r="EJ405" i="5"/>
  <c r="CL405" i="5"/>
  <c r="FW405" i="5"/>
  <c r="GU405" i="5"/>
  <c r="DC405" i="5"/>
  <c r="CU405" i="5"/>
  <c r="EO405" i="5"/>
  <c r="CD405" i="5"/>
  <c r="HX405" i="5"/>
  <c r="CE405" i="5"/>
  <c r="CP405" i="5"/>
  <c r="HF405" i="5"/>
  <c r="E405" i="5"/>
  <c r="GB405" i="5"/>
  <c r="GC405" i="5"/>
  <c r="GV405" i="5"/>
  <c r="CW405" i="5"/>
  <c r="W405" i="5"/>
  <c r="FT405" i="5"/>
  <c r="I405" i="5"/>
  <c r="CN405" i="5"/>
  <c r="DD405" i="5"/>
  <c r="DZ405" i="5"/>
  <c r="DQ405" i="5"/>
  <c r="AI405" i="5"/>
  <c r="BA405" i="5"/>
  <c r="AX405" i="5"/>
  <c r="II405" i="5"/>
  <c r="GO405" i="5"/>
  <c r="EL405" i="5"/>
  <c r="FN405" i="5"/>
  <c r="F405" i="5"/>
  <c r="GL405" i="5"/>
  <c r="DA405" i="5"/>
  <c r="FJ405" i="5"/>
  <c r="O405" i="5"/>
  <c r="HQ405" i="5"/>
  <c r="GZ405" i="5"/>
  <c r="EQ405" i="5"/>
  <c r="EZ405" i="5"/>
  <c r="BT405" i="5"/>
  <c r="DE405" i="5"/>
  <c r="HP405" i="5"/>
  <c r="BB405" i="5"/>
  <c r="IJ405" i="5"/>
  <c r="CO405" i="5"/>
  <c r="IE405" i="5"/>
  <c r="BR405" i="5"/>
  <c r="T405" i="5"/>
  <c r="H405" i="5"/>
  <c r="ID405" i="5"/>
  <c r="HN405" i="5"/>
  <c r="GM405" i="5"/>
  <c r="BL405" i="5"/>
  <c r="DK405" i="5"/>
  <c r="BH405" i="5"/>
  <c r="AU405" i="5"/>
  <c r="GQ405" i="5"/>
  <c r="N405" i="5"/>
  <c r="IU405" i="5"/>
  <c r="J405" i="5"/>
  <c r="AM405" i="5"/>
  <c r="FH405" i="5"/>
  <c r="M405" i="5"/>
  <c r="AF405" i="5"/>
  <c r="FZ405" i="5"/>
  <c r="HI405" i="5"/>
  <c r="HV405" i="5"/>
  <c r="CH405" i="5"/>
  <c r="Y405" i="5"/>
  <c r="CB405" i="5"/>
  <c r="BP405" i="5"/>
  <c r="HY405" i="5"/>
  <c r="HH405" i="5"/>
  <c r="GE405" i="5"/>
  <c r="BC405" i="5"/>
  <c r="FR405" i="5"/>
  <c r="FB405" i="5"/>
  <c r="ET405" i="5"/>
  <c r="HA405" i="5"/>
  <c r="BW405" i="5"/>
  <c r="BS405" i="5"/>
  <c r="EH405" i="5"/>
  <c r="IH405" i="5"/>
  <c r="EK405" i="5"/>
  <c r="DJ405" i="5"/>
  <c r="FM405" i="5"/>
  <c r="HO405" i="5"/>
  <c r="FV405" i="5"/>
  <c r="AJ405" i="5"/>
  <c r="BN405" i="5"/>
  <c r="CM405" i="5"/>
  <c r="HB405" i="5"/>
  <c r="IB405" i="5"/>
  <c r="IM405" i="5"/>
  <c r="AH405" i="5"/>
  <c r="U405" i="5"/>
  <c r="BX405" i="5"/>
  <c r="DB405" i="5"/>
  <c r="G405" i="5"/>
  <c r="DL405" i="5"/>
  <c r="FQ405" i="5"/>
  <c r="DG405" i="5"/>
  <c r="FP405" i="5"/>
  <c r="DO405" i="5"/>
  <c r="BQ405" i="5"/>
  <c r="FS405" i="5"/>
  <c r="IP405" i="5"/>
  <c r="FL405" i="5"/>
  <c r="GP405" i="5"/>
  <c r="AK405" i="5"/>
  <c r="AD405" i="5"/>
  <c r="BJ405" i="5"/>
  <c r="HM405" i="5"/>
  <c r="IO405" i="5"/>
  <c r="DU405" i="5"/>
  <c r="AO405" i="5"/>
  <c r="CQ405" i="5"/>
  <c r="IC405" i="5"/>
  <c r="IV405" i="5"/>
  <c r="GG405" i="5"/>
  <c r="FY405" i="5"/>
  <c r="EM405" i="5"/>
  <c r="EA405" i="5"/>
  <c r="GF405" i="5"/>
  <c r="GH405" i="5"/>
  <c r="IN405" i="5"/>
  <c r="HK405" i="5"/>
  <c r="AZ405" i="5"/>
  <c r="EB405" i="5"/>
  <c r="EF405" i="5"/>
  <c r="GS405" i="5"/>
  <c r="AT405" i="5"/>
  <c r="BY405" i="5"/>
  <c r="FI405" i="5"/>
  <c r="CY405" i="5"/>
  <c r="IA405" i="5"/>
  <c r="FF405" i="5"/>
  <c r="EC405" i="5"/>
  <c r="EU405" i="5"/>
  <c r="EN405" i="5"/>
  <c r="GY405" i="5"/>
  <c r="FD405" i="5"/>
  <c r="FU405" i="5"/>
  <c r="DF405" i="5"/>
  <c r="CT405" i="5"/>
  <c r="FG405" i="5"/>
  <c r="IT405" i="5"/>
  <c r="DS405" i="5"/>
  <c r="DR405" i="5"/>
  <c r="EP405" i="5"/>
  <c r="HR405" i="5"/>
  <c r="EI405" i="5"/>
  <c r="FX405" i="5"/>
  <c r="IL405" i="5"/>
  <c r="AB405" i="5"/>
  <c r="CF405" i="5"/>
  <c r="FA405" i="5"/>
  <c r="AG405" i="5"/>
  <c r="HE405" i="5"/>
  <c r="ED405" i="5"/>
  <c r="HS405" i="5"/>
  <c r="DT405" i="5"/>
  <c r="HU405" i="5"/>
  <c r="DN405" i="5"/>
  <c r="BO405" i="5"/>
  <c r="CG405" i="5"/>
  <c r="DM405" i="5"/>
  <c r="EV405" i="5"/>
  <c r="DW405" i="5"/>
  <c r="AW405" i="5"/>
  <c r="BM405" i="5"/>
  <c r="GI405" i="5"/>
  <c r="GR405" i="5"/>
  <c r="FC405" i="5"/>
  <c r="Q405" i="5"/>
  <c r="EY405" i="5"/>
  <c r="L405" i="5"/>
  <c r="IF405" i="5"/>
  <c r="BZ405" i="5"/>
  <c r="AE405" i="5"/>
  <c r="BF405" i="5"/>
  <c r="EG405" i="5"/>
  <c r="GJ405" i="5"/>
  <c r="BK405" i="5"/>
  <c r="IQ405" i="5"/>
  <c r="CR405" i="5"/>
  <c r="AQ405" i="5"/>
  <c r="EW405" i="5"/>
  <c r="AR405" i="5"/>
  <c r="HD405" i="5"/>
  <c r="DP405" i="5"/>
  <c r="AL405" i="5"/>
  <c r="ER405" i="5"/>
  <c r="AY405" i="5"/>
  <c r="CZ405" i="5"/>
  <c r="K405" i="5"/>
  <c r="CJ405" i="5"/>
  <c r="GX405" i="5"/>
  <c r="AV405" i="5"/>
  <c r="Y418" i="5"/>
  <c r="DW418" i="5"/>
  <c r="AZ418" i="5"/>
  <c r="FE418" i="5"/>
  <c r="DZ418" i="5"/>
  <c r="DQ418" i="5"/>
  <c r="HU418" i="5"/>
  <c r="GV418" i="5"/>
  <c r="FG418" i="5"/>
  <c r="X418" i="5"/>
  <c r="HD418" i="5"/>
  <c r="GX418" i="5"/>
  <c r="F418" i="5"/>
  <c r="FH418" i="5"/>
  <c r="HS418" i="5"/>
  <c r="N418" i="5"/>
  <c r="FA418" i="5"/>
  <c r="AU418" i="5"/>
  <c r="GI418" i="5"/>
  <c r="FF418" i="5"/>
  <c r="EW418" i="5"/>
  <c r="CY418" i="5"/>
  <c r="EU418" i="5"/>
  <c r="DL418" i="5"/>
  <c r="EJ418" i="5"/>
  <c r="FS418" i="5"/>
  <c r="CJ418" i="5"/>
  <c r="AM418" i="5"/>
  <c r="IC418" i="5"/>
  <c r="EO418" i="5"/>
  <c r="BA418" i="5"/>
  <c r="CN418" i="5"/>
  <c r="GP418" i="5"/>
  <c r="L418" i="5"/>
  <c r="HN418" i="5"/>
  <c r="IM418" i="5"/>
  <c r="DH418" i="5"/>
  <c r="EQ418" i="5"/>
  <c r="FY418" i="5"/>
  <c r="EE418" i="5"/>
  <c r="GZ418" i="5"/>
  <c r="AI418" i="5"/>
  <c r="FW418" i="5"/>
  <c r="BP418" i="5"/>
  <c r="IK418" i="5"/>
  <c r="EM418" i="5"/>
  <c r="FJ418" i="5"/>
  <c r="BB418" i="5"/>
  <c r="AX418" i="5"/>
  <c r="GW418" i="5"/>
  <c r="GU418" i="5"/>
  <c r="IR418" i="5"/>
  <c r="HT418" i="5"/>
  <c r="BF418" i="5"/>
  <c r="FB418" i="5"/>
  <c r="DK418" i="5"/>
  <c r="HB418" i="5"/>
  <c r="EY418" i="5"/>
  <c r="HR418" i="5"/>
  <c r="EC418" i="5"/>
  <c r="BI418" i="5"/>
  <c r="W418" i="5"/>
  <c r="CQ418" i="5"/>
  <c r="DY418" i="5"/>
  <c r="BU418" i="5"/>
  <c r="CR418" i="5"/>
  <c r="GD418" i="5"/>
  <c r="AH418" i="5"/>
  <c r="EN418" i="5"/>
  <c r="H418" i="5"/>
  <c r="FQ418" i="5"/>
  <c r="HJ418" i="5"/>
  <c r="HL418" i="5"/>
  <c r="IH418" i="5"/>
  <c r="EX418" i="5"/>
  <c r="BZ418" i="5"/>
  <c r="FD418" i="5"/>
  <c r="HV418" i="5"/>
  <c r="CB418" i="5"/>
  <c r="T418" i="5"/>
  <c r="DD418" i="5"/>
  <c r="EV418" i="5"/>
  <c r="Q418" i="5"/>
  <c r="GL418" i="5"/>
  <c r="BE418" i="5"/>
  <c r="BD418" i="5"/>
  <c r="FP418" i="5"/>
  <c r="FL418" i="5"/>
  <c r="IG418" i="5"/>
  <c r="DU418" i="5"/>
  <c r="EG418" i="5"/>
  <c r="HH418" i="5"/>
  <c r="HG418" i="5"/>
  <c r="HE418" i="5"/>
  <c r="CT418" i="5"/>
  <c r="FV418" i="5"/>
  <c r="BO418" i="5"/>
  <c r="IP418" i="5"/>
  <c r="HW418" i="5"/>
  <c r="BC418" i="5"/>
  <c r="M418" i="5"/>
  <c r="BK418" i="5"/>
  <c r="FX418" i="5"/>
  <c r="IV418" i="5"/>
  <c r="BW418" i="5"/>
  <c r="AY418" i="5"/>
  <c r="CA418" i="5"/>
  <c r="G418" i="5"/>
  <c r="AA418" i="5"/>
  <c r="FR418" i="5"/>
  <c r="U418" i="5"/>
  <c r="AD418" i="5"/>
  <c r="O418" i="5"/>
  <c r="EP418" i="5"/>
  <c r="BR418" i="5"/>
  <c r="AG418" i="5"/>
  <c r="GY418" i="5"/>
  <c r="AQ418" i="5"/>
  <c r="GR418" i="5"/>
  <c r="IL418" i="5"/>
  <c r="CM418" i="5"/>
  <c r="HC418" i="5"/>
  <c r="DN418" i="5"/>
  <c r="CV418" i="5"/>
  <c r="DR418" i="5"/>
  <c r="CK418" i="5"/>
  <c r="IO418" i="5"/>
  <c r="EH418" i="5"/>
  <c r="GQ418" i="5"/>
  <c r="GB418" i="5"/>
  <c r="ID418" i="5"/>
  <c r="GC418" i="5"/>
  <c r="HP418" i="5"/>
  <c r="FZ418" i="5"/>
  <c r="K418" i="5"/>
  <c r="Z418" i="5"/>
  <c r="BY418" i="5"/>
  <c r="FU418" i="5"/>
  <c r="DT418" i="5"/>
  <c r="HA418" i="5"/>
  <c r="DB418" i="5"/>
  <c r="R418" i="5"/>
  <c r="CS418" i="5"/>
  <c r="BG418" i="5"/>
  <c r="CD418" i="5"/>
  <c r="EZ418" i="5"/>
  <c r="CU418" i="5"/>
  <c r="IA418" i="5"/>
  <c r="CO418" i="5"/>
  <c r="BX418" i="5"/>
  <c r="EB418" i="5"/>
  <c r="FI418" i="5"/>
  <c r="ED418" i="5"/>
  <c r="CP418" i="5"/>
  <c r="BM418" i="5"/>
  <c r="AO418" i="5"/>
  <c r="GK418" i="5"/>
  <c r="FN418" i="5"/>
  <c r="AB418" i="5"/>
  <c r="IU418" i="5"/>
  <c r="CC418" i="5"/>
  <c r="CE418" i="5"/>
  <c r="S418" i="5"/>
  <c r="BH418" i="5"/>
  <c r="FT418" i="5"/>
  <c r="BV418" i="5"/>
  <c r="DG418" i="5"/>
  <c r="IN418" i="5"/>
  <c r="DM418" i="5"/>
  <c r="E418" i="5"/>
  <c r="AP418" i="5"/>
  <c r="AN418" i="5"/>
  <c r="EK418" i="5"/>
  <c r="IT418" i="5"/>
  <c r="GM418" i="5"/>
  <c r="EI418" i="5"/>
  <c r="DO418" i="5"/>
  <c r="GS418" i="5"/>
  <c r="HM418" i="5"/>
  <c r="CL418" i="5"/>
  <c r="HZ418" i="5"/>
  <c r="IS418" i="5"/>
  <c r="CG418" i="5"/>
  <c r="J418" i="5"/>
  <c r="FK418" i="5"/>
  <c r="DP418" i="5"/>
  <c r="IQ418" i="5"/>
  <c r="BJ418" i="5"/>
  <c r="AT418" i="5"/>
  <c r="CZ418" i="5"/>
  <c r="IB418" i="5"/>
  <c r="I418" i="5"/>
  <c r="DC418" i="5"/>
  <c r="FO418" i="5"/>
  <c r="GT418" i="5"/>
  <c r="DX418" i="5"/>
  <c r="HO418" i="5"/>
  <c r="GO418" i="5"/>
  <c r="GN418" i="5"/>
  <c r="AC418" i="5"/>
  <c r="EA418" i="5"/>
  <c r="EF418" i="5"/>
  <c r="AJ418" i="5"/>
  <c r="DJ418" i="5"/>
  <c r="DS418" i="5"/>
  <c r="HX418" i="5"/>
  <c r="GE418" i="5"/>
  <c r="AW418" i="5"/>
  <c r="FM418" i="5"/>
  <c r="AK418" i="5"/>
  <c r="ET418" i="5"/>
  <c r="DF418" i="5"/>
  <c r="GA418" i="5"/>
  <c r="AF418" i="5"/>
  <c r="CW418" i="5"/>
  <c r="CI418" i="5"/>
  <c r="HY418" i="5"/>
  <c r="II418" i="5"/>
  <c r="GH418" i="5"/>
  <c r="AR418" i="5"/>
  <c r="FC418" i="5"/>
  <c r="IE418" i="5"/>
  <c r="DA418" i="5"/>
  <c r="AL418" i="5"/>
  <c r="HQ418" i="5"/>
  <c r="HK418" i="5"/>
  <c r="CF418" i="5"/>
  <c r="DE418" i="5"/>
  <c r="BT418" i="5"/>
  <c r="HI418" i="5"/>
  <c r="ES418" i="5"/>
  <c r="GJ418" i="5"/>
  <c r="V418" i="5"/>
  <c r="GG418" i="5"/>
  <c r="IF418" i="5"/>
  <c r="BL418" i="5"/>
  <c r="BS418" i="5"/>
  <c r="AV418" i="5"/>
  <c r="IJ418" i="5"/>
  <c r="EL418" i="5"/>
  <c r="BQ418" i="5"/>
  <c r="BN418" i="5"/>
  <c r="AS418" i="5"/>
  <c r="DV418" i="5"/>
  <c r="GF418" i="5"/>
  <c r="CH418" i="5"/>
  <c r="CX418" i="5"/>
  <c r="ER418" i="5"/>
  <c r="HF418" i="5"/>
  <c r="DI418" i="5"/>
  <c r="AE418" i="5"/>
  <c r="L384" i="5"/>
  <c r="I384" i="5"/>
  <c r="M384" i="5"/>
  <c r="K384" i="5"/>
  <c r="N384" i="5"/>
  <c r="J384" i="5"/>
  <c r="Q384" i="5"/>
  <c r="O384" i="5"/>
  <c r="F384" i="5"/>
  <c r="G384" i="5"/>
  <c r="H384" i="5"/>
  <c r="R384" i="5"/>
  <c r="E384" i="5"/>
  <c r="GW393" i="5"/>
  <c r="EZ393" i="5"/>
  <c r="AJ393" i="5"/>
  <c r="BV393" i="5"/>
  <c r="EN393" i="5"/>
  <c r="O393" i="5"/>
  <c r="GO393" i="5"/>
  <c r="T393" i="5"/>
  <c r="GM393" i="5"/>
  <c r="DE393" i="5"/>
  <c r="EM393" i="5"/>
  <c r="DL393" i="5"/>
  <c r="GA393" i="5"/>
  <c r="U393" i="5"/>
  <c r="ET393" i="5"/>
  <c r="BX393" i="5"/>
  <c r="FT393" i="5"/>
  <c r="FJ393" i="5"/>
  <c r="BZ393" i="5"/>
  <c r="X393" i="5"/>
  <c r="HJ393" i="5"/>
  <c r="DO393" i="5"/>
  <c r="AW393" i="5"/>
  <c r="HF393" i="5"/>
  <c r="FW393" i="5"/>
  <c r="HL393" i="5"/>
  <c r="AS393" i="5"/>
  <c r="FL393" i="5"/>
  <c r="BC393" i="5"/>
  <c r="DD393" i="5"/>
  <c r="AV393" i="5"/>
  <c r="FV393" i="5"/>
  <c r="BR393" i="5"/>
  <c r="Z393" i="5"/>
  <c r="FM393" i="5"/>
  <c r="BL393" i="5"/>
  <c r="AR393" i="5"/>
  <c r="AM393" i="5"/>
  <c r="AY393" i="5"/>
  <c r="GZ393" i="5"/>
  <c r="GQ393" i="5"/>
  <c r="L393" i="5"/>
  <c r="DS393" i="5"/>
  <c r="AO393" i="5"/>
  <c r="HS393" i="5"/>
  <c r="K393" i="5"/>
  <c r="DN393" i="5"/>
  <c r="IH393" i="5"/>
  <c r="FK393" i="5"/>
  <c r="CF393" i="5"/>
  <c r="BA393" i="5"/>
  <c r="HT393" i="5"/>
  <c r="FS393" i="5"/>
  <c r="CV393" i="5"/>
  <c r="GF393" i="5"/>
  <c r="FN393" i="5"/>
  <c r="AI393" i="5"/>
  <c r="EE393" i="5"/>
  <c r="DZ393" i="5"/>
  <c r="ID393" i="5"/>
  <c r="IE393" i="5"/>
  <c r="EV393" i="5"/>
  <c r="HW393" i="5"/>
  <c r="CL393" i="5"/>
  <c r="GL393" i="5"/>
  <c r="AU393" i="5"/>
  <c r="HQ393" i="5"/>
  <c r="AG393" i="5"/>
  <c r="GV393" i="5"/>
  <c r="GE393" i="5"/>
  <c r="DM393" i="5"/>
  <c r="DA393" i="5"/>
  <c r="BF393" i="5"/>
  <c r="Q393" i="5"/>
  <c r="R393" i="5"/>
  <c r="GR393" i="5"/>
  <c r="I393" i="5"/>
  <c r="BU393" i="5"/>
  <c r="HK393" i="5"/>
  <c r="DF393" i="5"/>
  <c r="BD393" i="5"/>
  <c r="AZ393" i="5"/>
  <c r="CS393" i="5"/>
  <c r="FB393" i="5"/>
  <c r="HP393" i="5"/>
  <c r="FC393" i="5"/>
  <c r="AC393" i="5"/>
  <c r="M393" i="5"/>
  <c r="IR393" i="5"/>
  <c r="BP393" i="5"/>
  <c r="FX393" i="5"/>
  <c r="AA393" i="5"/>
  <c r="EJ393" i="5"/>
  <c r="BE393" i="5"/>
  <c r="BY393" i="5"/>
  <c r="F393" i="5"/>
  <c r="ER393" i="5"/>
  <c r="GP393" i="5"/>
  <c r="HX393" i="5"/>
  <c r="EO393" i="5"/>
  <c r="BQ393" i="5"/>
  <c r="DI393" i="5"/>
  <c r="FF393" i="5"/>
  <c r="IC393" i="5"/>
  <c r="HR393" i="5"/>
  <c r="HD393" i="5"/>
  <c r="EW393" i="5"/>
  <c r="H393" i="5"/>
  <c r="BJ393" i="5"/>
  <c r="HC393" i="5"/>
  <c r="CG393" i="5"/>
  <c r="FI393" i="5"/>
  <c r="EK393" i="5"/>
  <c r="DW393" i="5"/>
  <c r="DK393" i="5"/>
  <c r="HI393" i="5"/>
  <c r="GD393" i="5"/>
  <c r="CD393" i="5"/>
  <c r="AK393" i="5"/>
  <c r="N393" i="5"/>
  <c r="IB393" i="5"/>
  <c r="DX393" i="5"/>
  <c r="AF393" i="5"/>
  <c r="BS393" i="5"/>
  <c r="CX393" i="5"/>
  <c r="GH393" i="5"/>
  <c r="DJ393" i="5"/>
  <c r="IV393" i="5"/>
  <c r="CY393" i="5"/>
  <c r="IA393" i="5"/>
  <c r="FP393" i="5"/>
  <c r="W393" i="5"/>
  <c r="BH393" i="5"/>
  <c r="AX393" i="5"/>
  <c r="CT393" i="5"/>
  <c r="DV393" i="5"/>
  <c r="S393" i="5"/>
  <c r="CN393" i="5"/>
  <c r="GT393" i="5"/>
  <c r="HZ393" i="5"/>
  <c r="CI393" i="5"/>
  <c r="GN393" i="5"/>
  <c r="DR393" i="5"/>
  <c r="IT393" i="5"/>
  <c r="EH393" i="5"/>
  <c r="BK393" i="5"/>
  <c r="HY393" i="5"/>
  <c r="II393" i="5"/>
  <c r="BW393" i="5"/>
  <c r="CW393" i="5"/>
  <c r="EC393" i="5"/>
  <c r="HU393" i="5"/>
  <c r="HO393" i="5"/>
  <c r="GJ393" i="5"/>
  <c r="HH393" i="5"/>
  <c r="BI393" i="5"/>
  <c r="BN393" i="5"/>
  <c r="CM393" i="5"/>
  <c r="IG393" i="5"/>
  <c r="GU393" i="5"/>
  <c r="HM393" i="5"/>
  <c r="FO393" i="5"/>
  <c r="J393" i="5"/>
  <c r="FR393" i="5"/>
  <c r="ES393" i="5"/>
  <c r="DP393" i="5"/>
  <c r="HB393" i="5"/>
  <c r="EQ393" i="5"/>
  <c r="FA393" i="5"/>
  <c r="EP393" i="5"/>
  <c r="BM393" i="5"/>
  <c r="HV393" i="5"/>
  <c r="DC393" i="5"/>
  <c r="EY393" i="5"/>
  <c r="DQ393" i="5"/>
  <c r="GI393" i="5"/>
  <c r="AP393" i="5"/>
  <c r="GB393" i="5"/>
  <c r="CK393" i="5"/>
  <c r="BT393" i="5"/>
  <c r="FG393" i="5"/>
  <c r="GG393" i="5"/>
  <c r="EL393" i="5"/>
  <c r="EB393" i="5"/>
  <c r="CQ393" i="5"/>
  <c r="DG393" i="5"/>
  <c r="DT393" i="5"/>
  <c r="HG393" i="5"/>
  <c r="AH393" i="5"/>
  <c r="Y393" i="5"/>
  <c r="GC393" i="5"/>
  <c r="AN393" i="5"/>
  <c r="IO393" i="5"/>
  <c r="CJ393" i="5"/>
  <c r="CA393" i="5"/>
  <c r="CZ393" i="5"/>
  <c r="CC393" i="5"/>
  <c r="BG393" i="5"/>
  <c r="GY393" i="5"/>
  <c r="GX393" i="5"/>
  <c r="EF393" i="5"/>
  <c r="IF393" i="5"/>
  <c r="DH393" i="5"/>
  <c r="HN393" i="5"/>
  <c r="FE393" i="5"/>
  <c r="HA393" i="5"/>
  <c r="CR393" i="5"/>
  <c r="EX393" i="5"/>
  <c r="AQ393" i="5"/>
  <c r="IN393" i="5"/>
  <c r="FU393" i="5"/>
  <c r="BB393" i="5"/>
  <c r="BO393" i="5"/>
  <c r="FH393" i="5"/>
  <c r="IP393" i="5"/>
  <c r="DY393" i="5"/>
  <c r="CP393" i="5"/>
  <c r="CH393" i="5"/>
  <c r="G393" i="5"/>
  <c r="FZ393" i="5"/>
  <c r="EI393" i="5"/>
  <c r="AB393" i="5"/>
  <c r="EG393" i="5"/>
  <c r="AD393" i="5"/>
  <c r="IU393" i="5"/>
  <c r="CB393" i="5"/>
  <c r="CO393" i="5"/>
  <c r="CE393" i="5"/>
  <c r="AL393" i="5"/>
  <c r="GS393" i="5"/>
  <c r="CU393" i="5"/>
  <c r="DU393" i="5"/>
  <c r="V393" i="5"/>
  <c r="EU393" i="5"/>
  <c r="IL393" i="5"/>
  <c r="IJ393" i="5"/>
  <c r="ED393" i="5"/>
  <c r="IS393" i="5"/>
  <c r="IM393" i="5"/>
  <c r="GK393" i="5"/>
  <c r="AE393" i="5"/>
  <c r="DB393" i="5"/>
  <c r="FQ393" i="5"/>
  <c r="FD393" i="5"/>
  <c r="AT393" i="5"/>
  <c r="EA393" i="5"/>
  <c r="E393" i="5"/>
  <c r="HE393" i="5"/>
  <c r="IQ393" i="5"/>
  <c r="IK393" i="5"/>
  <c r="FY393" i="5"/>
  <c r="I378" i="5"/>
  <c r="F378" i="5"/>
  <c r="O378" i="5"/>
  <c r="E378" i="5"/>
  <c r="L378" i="5"/>
  <c r="J378" i="5"/>
  <c r="M378" i="5"/>
  <c r="G378" i="5"/>
  <c r="H378" i="5"/>
  <c r="N378" i="5"/>
  <c r="K378" i="5"/>
  <c r="DL414" i="5"/>
  <c r="EW414" i="5"/>
  <c r="IA414" i="5"/>
  <c r="FY414" i="5"/>
  <c r="AL414" i="5"/>
  <c r="AD414" i="5"/>
  <c r="GT414" i="5"/>
  <c r="AI414" i="5"/>
  <c r="ET414" i="5"/>
  <c r="AU414" i="5"/>
  <c r="DU414" i="5"/>
  <c r="L414" i="5"/>
  <c r="IB414" i="5"/>
  <c r="BF414" i="5"/>
  <c r="HZ414" i="5"/>
  <c r="IF414" i="5"/>
  <c r="CQ414" i="5"/>
  <c r="AH414" i="5"/>
  <c r="GF414" i="5"/>
  <c r="AM414" i="5"/>
  <c r="CE414" i="5"/>
  <c r="G414" i="5"/>
  <c r="AQ414" i="5"/>
  <c r="IR414" i="5"/>
  <c r="IV414" i="5"/>
  <c r="EG414" i="5"/>
  <c r="GR414" i="5"/>
  <c r="CP414" i="5"/>
  <c r="HW414" i="5"/>
  <c r="FX414" i="5"/>
  <c r="IM414" i="5"/>
  <c r="CC414" i="5"/>
  <c r="DC414" i="5"/>
  <c r="FG414" i="5"/>
  <c r="AP414" i="5"/>
  <c r="AO414" i="5"/>
  <c r="FN414" i="5"/>
  <c r="EZ414" i="5"/>
  <c r="CY414" i="5"/>
  <c r="HT414" i="5"/>
  <c r="ER414" i="5"/>
  <c r="AC414" i="5"/>
  <c r="HR414" i="5"/>
  <c r="CU414" i="5"/>
  <c r="BC414" i="5"/>
  <c r="BD414" i="5"/>
  <c r="HV414" i="5"/>
  <c r="HB414" i="5"/>
  <c r="EB414" i="5"/>
  <c r="HK414" i="5"/>
  <c r="HQ414" i="5"/>
  <c r="EE414" i="5"/>
  <c r="O414" i="5"/>
  <c r="BA414" i="5"/>
  <c r="DY414" i="5"/>
  <c r="BL414" i="5"/>
  <c r="HM414" i="5"/>
  <c r="HN414" i="5"/>
  <c r="CF414" i="5"/>
  <c r="HE414" i="5"/>
  <c r="CN414" i="5"/>
  <c r="GS414" i="5"/>
  <c r="CO414" i="5"/>
  <c r="CR414" i="5"/>
  <c r="BV414" i="5"/>
  <c r="CD414" i="5"/>
  <c r="DO414" i="5"/>
  <c r="HI414" i="5"/>
  <c r="DZ414" i="5"/>
  <c r="V414" i="5"/>
  <c r="AK414" i="5"/>
  <c r="EI414" i="5"/>
  <c r="X414" i="5"/>
  <c r="HG414" i="5"/>
  <c r="GX414" i="5"/>
  <c r="DA414" i="5"/>
  <c r="FU414" i="5"/>
  <c r="BI414" i="5"/>
  <c r="FT414" i="5"/>
  <c r="BY414" i="5"/>
  <c r="DQ414" i="5"/>
  <c r="DB414" i="5"/>
  <c r="BM414" i="5"/>
  <c r="EL414" i="5"/>
  <c r="GC414" i="5"/>
  <c r="FD414" i="5"/>
  <c r="GH414" i="5"/>
  <c r="Y414" i="5"/>
  <c r="R414" i="5"/>
  <c r="HO414" i="5"/>
  <c r="DF414" i="5"/>
  <c r="GB414" i="5"/>
  <c r="DN414" i="5"/>
  <c r="DH414" i="5"/>
  <c r="FV414" i="5"/>
  <c r="I414" i="5"/>
  <c r="CK414" i="5"/>
  <c r="FH414" i="5"/>
  <c r="IT414" i="5"/>
  <c r="ES414" i="5"/>
  <c r="EN414" i="5"/>
  <c r="GK414" i="5"/>
  <c r="FO414" i="5"/>
  <c r="BH414" i="5"/>
  <c r="HA414" i="5"/>
  <c r="EU414" i="5"/>
  <c r="EQ414" i="5"/>
  <c r="GW414" i="5"/>
  <c r="F414" i="5"/>
  <c r="AZ414" i="5"/>
  <c r="HY414" i="5"/>
  <c r="FK414" i="5"/>
  <c r="DS414" i="5"/>
  <c r="W414" i="5"/>
  <c r="N414" i="5"/>
  <c r="BK414" i="5"/>
  <c r="IG414" i="5"/>
  <c r="DP414" i="5"/>
  <c r="E414" i="5"/>
  <c r="EC414" i="5"/>
  <c r="EM414" i="5"/>
  <c r="FR414" i="5"/>
  <c r="DT414" i="5"/>
  <c r="II414" i="5"/>
  <c r="IJ414" i="5"/>
  <c r="DG414" i="5"/>
  <c r="FP414" i="5"/>
  <c r="U414" i="5"/>
  <c r="CB414" i="5"/>
  <c r="FF414" i="5"/>
  <c r="AW414" i="5"/>
  <c r="AT414" i="5"/>
  <c r="GM414" i="5"/>
  <c r="FZ414" i="5"/>
  <c r="BJ414" i="5"/>
  <c r="GG414" i="5"/>
  <c r="EX414" i="5"/>
  <c r="DK414" i="5"/>
  <c r="M414" i="5"/>
  <c r="DV414" i="5"/>
  <c r="IP414" i="5"/>
  <c r="GZ414" i="5"/>
  <c r="K414" i="5"/>
  <c r="CW414" i="5"/>
  <c r="AY414" i="5"/>
  <c r="FM414" i="5"/>
  <c r="BG414" i="5"/>
  <c r="CG414" i="5"/>
  <c r="EH414" i="5"/>
  <c r="IU414" i="5"/>
  <c r="GE414" i="5"/>
  <c r="IQ414" i="5"/>
  <c r="HS414" i="5"/>
  <c r="EV414" i="5"/>
  <c r="DW414" i="5"/>
  <c r="EJ414" i="5"/>
  <c r="HF414" i="5"/>
  <c r="HX414" i="5"/>
  <c r="HC414" i="5"/>
  <c r="BX414" i="5"/>
  <c r="AG414" i="5"/>
  <c r="BR414" i="5"/>
  <c r="DD414" i="5"/>
  <c r="BS414" i="5"/>
  <c r="GQ414" i="5"/>
  <c r="BZ414" i="5"/>
  <c r="S414" i="5"/>
  <c r="HU414" i="5"/>
  <c r="GD414" i="5"/>
  <c r="AF414" i="5"/>
  <c r="AB414" i="5"/>
  <c r="DE414" i="5"/>
  <c r="EO414" i="5"/>
  <c r="CS414" i="5"/>
  <c r="FC414" i="5"/>
  <c r="BB414" i="5"/>
  <c r="DM414" i="5"/>
  <c r="HH414" i="5"/>
  <c r="AN414" i="5"/>
  <c r="ID414" i="5"/>
  <c r="ED414" i="5"/>
  <c r="IL414" i="5"/>
  <c r="IH414" i="5"/>
  <c r="HP414" i="5"/>
  <c r="GJ414" i="5"/>
  <c r="BQ414" i="5"/>
  <c r="HL414" i="5"/>
  <c r="FL414" i="5"/>
  <c r="AS414" i="5"/>
  <c r="GV414" i="5"/>
  <c r="FW414" i="5"/>
  <c r="BW414" i="5"/>
  <c r="DI414" i="5"/>
  <c r="FI414" i="5"/>
  <c r="IN414" i="5"/>
  <c r="AA414" i="5"/>
  <c r="Z414" i="5"/>
  <c r="IS414" i="5"/>
  <c r="CX414" i="5"/>
  <c r="IK414" i="5"/>
  <c r="IE414" i="5"/>
  <c r="GO414" i="5"/>
  <c r="FB414" i="5"/>
  <c r="FQ414" i="5"/>
  <c r="BU414" i="5"/>
  <c r="CV414" i="5"/>
  <c r="CI414" i="5"/>
  <c r="T414" i="5"/>
  <c r="AJ414" i="5"/>
  <c r="GP414" i="5"/>
  <c r="J414" i="5"/>
  <c r="BP414" i="5"/>
  <c r="DJ414" i="5"/>
  <c r="FJ414" i="5"/>
  <c r="GN414" i="5"/>
  <c r="FS414" i="5"/>
  <c r="IC414" i="5"/>
  <c r="IO414" i="5"/>
  <c r="DX414" i="5"/>
  <c r="GI414" i="5"/>
  <c r="AX414" i="5"/>
  <c r="CH414" i="5"/>
  <c r="CA414" i="5"/>
  <c r="EF414" i="5"/>
  <c r="BN414" i="5"/>
  <c r="AV414" i="5"/>
  <c r="HJ414" i="5"/>
  <c r="EP414" i="5"/>
  <c r="CT414" i="5"/>
  <c r="FE414" i="5"/>
  <c r="BO414" i="5"/>
  <c r="Q414" i="5"/>
  <c r="GU414" i="5"/>
  <c r="FA414" i="5"/>
  <c r="AE414" i="5"/>
  <c r="BE414" i="5"/>
  <c r="GL414" i="5"/>
  <c r="AR414" i="5"/>
  <c r="CZ414" i="5"/>
  <c r="GA414" i="5"/>
  <c r="CJ414" i="5"/>
  <c r="GY414" i="5"/>
  <c r="EK414" i="5"/>
  <c r="CL414" i="5"/>
  <c r="EA414" i="5"/>
  <c r="CM414" i="5"/>
  <c r="EY414" i="5"/>
  <c r="HD414" i="5"/>
  <c r="DR414" i="5"/>
  <c r="BT414" i="5"/>
  <c r="H414" i="5"/>
  <c r="HR401" i="5"/>
  <c r="FE401" i="5"/>
  <c r="K401" i="5"/>
  <c r="T401" i="5"/>
  <c r="CA401" i="5"/>
  <c r="BC401" i="5"/>
  <c r="DJ401" i="5"/>
  <c r="FQ401" i="5"/>
  <c r="EH401" i="5"/>
  <c r="CV401" i="5"/>
  <c r="DW401" i="5"/>
  <c r="CJ401" i="5"/>
  <c r="CQ401" i="5"/>
  <c r="FZ401" i="5"/>
  <c r="AL401" i="5"/>
  <c r="AI401" i="5"/>
  <c r="GZ401" i="5"/>
  <c r="ET401" i="5"/>
  <c r="IP401" i="5"/>
  <c r="FG401" i="5"/>
  <c r="IE401" i="5"/>
  <c r="FC401" i="5"/>
  <c r="EZ401" i="5"/>
  <c r="GC401" i="5"/>
  <c r="FR401" i="5"/>
  <c r="FW401" i="5"/>
  <c r="BV401" i="5"/>
  <c r="FM401" i="5"/>
  <c r="HV401" i="5"/>
  <c r="FD401" i="5"/>
  <c r="BO401" i="5"/>
  <c r="DQ401" i="5"/>
  <c r="DE401" i="5"/>
  <c r="IV401" i="5"/>
  <c r="IM401" i="5"/>
  <c r="IU401" i="5"/>
  <c r="BH401" i="5"/>
  <c r="FI401" i="5"/>
  <c r="CR401" i="5"/>
  <c r="IC401" i="5"/>
  <c r="GB401" i="5"/>
  <c r="DY401" i="5"/>
  <c r="BD401" i="5"/>
  <c r="AT401" i="5"/>
  <c r="FK401" i="5"/>
  <c r="HL401" i="5"/>
  <c r="BK401" i="5"/>
  <c r="BP401" i="5"/>
  <c r="CH401" i="5"/>
  <c r="EG401" i="5"/>
  <c r="M401" i="5"/>
  <c r="EL401" i="5"/>
  <c r="BM401" i="5"/>
  <c r="HZ401" i="5"/>
  <c r="HT401" i="5"/>
  <c r="F401" i="5"/>
  <c r="IJ401" i="5"/>
  <c r="FA401" i="5"/>
  <c r="CO401" i="5"/>
  <c r="CB401" i="5"/>
  <c r="GS401" i="5"/>
  <c r="BU401" i="5"/>
  <c r="CP401" i="5"/>
  <c r="EX401" i="5"/>
  <c r="HH401" i="5"/>
  <c r="X401" i="5"/>
  <c r="FJ401" i="5"/>
  <c r="HU401" i="5"/>
  <c r="FP401" i="5"/>
  <c r="DB401" i="5"/>
  <c r="W401" i="5"/>
  <c r="G401" i="5"/>
  <c r="CT401" i="5"/>
  <c r="EE401" i="5"/>
  <c r="GT401" i="5"/>
  <c r="GF401" i="5"/>
  <c r="AM401" i="5"/>
  <c r="IR401" i="5"/>
  <c r="GP401" i="5"/>
  <c r="BE401" i="5"/>
  <c r="DA401" i="5"/>
  <c r="CK401" i="5"/>
  <c r="GU401" i="5"/>
  <c r="IQ401" i="5"/>
  <c r="BL401" i="5"/>
  <c r="DR401" i="5"/>
  <c r="HQ401" i="5"/>
  <c r="E401" i="5"/>
  <c r="FO401" i="5"/>
  <c r="AC401" i="5"/>
  <c r="DT401" i="5"/>
  <c r="FX401" i="5"/>
  <c r="DK401" i="5"/>
  <c r="HX401" i="5"/>
  <c r="U401" i="5"/>
  <c r="DM401" i="5"/>
  <c r="BB401" i="5"/>
  <c r="DI401" i="5"/>
  <c r="BI401" i="5"/>
  <c r="GH401" i="5"/>
  <c r="DG401" i="5"/>
  <c r="O401" i="5"/>
  <c r="BS401" i="5"/>
  <c r="IT401" i="5"/>
  <c r="AB401" i="5"/>
  <c r="GW401" i="5"/>
  <c r="HB401" i="5"/>
  <c r="GL401" i="5"/>
  <c r="FU401" i="5"/>
  <c r="EW401" i="5"/>
  <c r="GM401" i="5"/>
  <c r="CI401" i="5"/>
  <c r="HC401" i="5"/>
  <c r="CG401" i="5"/>
  <c r="AE401" i="5"/>
  <c r="BY401" i="5"/>
  <c r="H401" i="5"/>
  <c r="BX401" i="5"/>
  <c r="AK401" i="5"/>
  <c r="IG401" i="5"/>
  <c r="IH401" i="5"/>
  <c r="CZ401" i="5"/>
  <c r="HO401" i="5"/>
  <c r="DU401" i="5"/>
  <c r="DF401" i="5"/>
  <c r="L401" i="5"/>
  <c r="EI401" i="5"/>
  <c r="GY401" i="5"/>
  <c r="FV401" i="5"/>
  <c r="EA401" i="5"/>
  <c r="EC401" i="5"/>
  <c r="EN401" i="5"/>
  <c r="ID401" i="5"/>
  <c r="BQ401" i="5"/>
  <c r="DZ401" i="5"/>
  <c r="FB401" i="5"/>
  <c r="CD401" i="5"/>
  <c r="AF401" i="5"/>
  <c r="DH401" i="5"/>
  <c r="V401" i="5"/>
  <c r="GG401" i="5"/>
  <c r="CY401" i="5"/>
  <c r="AP401" i="5"/>
  <c r="GR401" i="5"/>
  <c r="GX401" i="5"/>
  <c r="HN401" i="5"/>
  <c r="AR401" i="5"/>
  <c r="IL401" i="5"/>
  <c r="BA401" i="5"/>
  <c r="GV401" i="5"/>
  <c r="EM401" i="5"/>
  <c r="Q401" i="5"/>
  <c r="EQ401" i="5"/>
  <c r="ED401" i="5"/>
  <c r="CC401" i="5"/>
  <c r="CS401" i="5"/>
  <c r="HI401" i="5"/>
  <c r="BR401" i="5"/>
  <c r="BN401" i="5"/>
  <c r="HY401" i="5"/>
  <c r="HG401" i="5"/>
  <c r="DP401" i="5"/>
  <c r="AH401" i="5"/>
  <c r="FH401" i="5"/>
  <c r="IO401" i="5"/>
  <c r="S401" i="5"/>
  <c r="IF401" i="5"/>
  <c r="CM401" i="5"/>
  <c r="HJ401" i="5"/>
  <c r="FL401" i="5"/>
  <c r="N401" i="5"/>
  <c r="EY401" i="5"/>
  <c r="EK401" i="5"/>
  <c r="R401" i="5"/>
  <c r="J401" i="5"/>
  <c r="EB401" i="5"/>
  <c r="DS401" i="5"/>
  <c r="CU401" i="5"/>
  <c r="IA401" i="5"/>
  <c r="FF401" i="5"/>
  <c r="I401" i="5"/>
  <c r="AY401" i="5"/>
  <c r="IK401" i="5"/>
  <c r="IS401" i="5"/>
  <c r="GK401" i="5"/>
  <c r="DN401" i="5"/>
  <c r="IN401" i="5"/>
  <c r="EV401" i="5"/>
  <c r="EF401" i="5"/>
  <c r="HF401" i="5"/>
  <c r="AO401" i="5"/>
  <c r="II401" i="5"/>
  <c r="CL401" i="5"/>
  <c r="AV401" i="5"/>
  <c r="CW401" i="5"/>
  <c r="ES401" i="5"/>
  <c r="IB401" i="5"/>
  <c r="BG401" i="5"/>
  <c r="CE401" i="5"/>
  <c r="BJ401" i="5"/>
  <c r="FN401" i="5"/>
  <c r="GO401" i="5"/>
  <c r="AW401" i="5"/>
  <c r="AS401" i="5"/>
  <c r="HK401" i="5"/>
  <c r="BZ401" i="5"/>
  <c r="GA401" i="5"/>
  <c r="GQ401" i="5"/>
  <c r="HM401" i="5"/>
  <c r="HD401" i="5"/>
  <c r="EJ401" i="5"/>
  <c r="AJ401" i="5"/>
  <c r="BF401" i="5"/>
  <c r="HE401" i="5"/>
  <c r="AA401" i="5"/>
  <c r="AX401" i="5"/>
  <c r="ER401" i="5"/>
  <c r="DX401" i="5"/>
  <c r="GN401" i="5"/>
  <c r="Y401" i="5"/>
  <c r="HP401" i="5"/>
  <c r="AU401" i="5"/>
  <c r="DV401" i="5"/>
  <c r="DL401" i="5"/>
  <c r="GE401" i="5"/>
  <c r="DC401" i="5"/>
  <c r="GJ401" i="5"/>
  <c r="BW401" i="5"/>
  <c r="HS401" i="5"/>
  <c r="HA401" i="5"/>
  <c r="EU401" i="5"/>
  <c r="CN401" i="5"/>
  <c r="Z401" i="5"/>
  <c r="AG401" i="5"/>
  <c r="AD401" i="5"/>
  <c r="AN401" i="5"/>
  <c r="BT401" i="5"/>
  <c r="AQ401" i="5"/>
  <c r="DD401" i="5"/>
  <c r="FY401" i="5"/>
  <c r="CX401" i="5"/>
  <c r="FS401" i="5"/>
  <c r="EP401" i="5"/>
  <c r="FT401" i="5"/>
  <c r="GD401" i="5"/>
  <c r="GI401" i="5"/>
  <c r="AZ401" i="5"/>
  <c r="HW401" i="5"/>
  <c r="EO401" i="5"/>
  <c r="CF401" i="5"/>
  <c r="DO401" i="5"/>
  <c r="CD417" i="5"/>
  <c r="FL417" i="5"/>
  <c r="HW417" i="5"/>
  <c r="K417" i="5"/>
  <c r="FK417" i="5"/>
  <c r="CA417" i="5"/>
  <c r="GE417" i="5"/>
  <c r="HQ417" i="5"/>
  <c r="IS417" i="5"/>
  <c r="AU417" i="5"/>
  <c r="DR417" i="5"/>
  <c r="IU417" i="5"/>
  <c r="IV417" i="5"/>
  <c r="IQ417" i="5"/>
  <c r="DW417" i="5"/>
  <c r="GA417" i="5"/>
  <c r="HD417" i="5"/>
  <c r="HO417" i="5"/>
  <c r="HR417" i="5"/>
  <c r="GD417" i="5"/>
  <c r="BS417" i="5"/>
  <c r="EL417" i="5"/>
  <c r="AG417" i="5"/>
  <c r="BR417" i="5"/>
  <c r="IO417" i="5"/>
  <c r="FW417" i="5"/>
  <c r="EI417" i="5"/>
  <c r="DL417" i="5"/>
  <c r="FJ417" i="5"/>
  <c r="DG417" i="5"/>
  <c r="GZ417" i="5"/>
  <c r="GT417" i="5"/>
  <c r="FS417" i="5"/>
  <c r="HE417" i="5"/>
  <c r="BD417" i="5"/>
  <c r="EZ417" i="5"/>
  <c r="CJ417" i="5"/>
  <c r="T417" i="5"/>
  <c r="IM417" i="5"/>
  <c r="GN417" i="5"/>
  <c r="BL417" i="5"/>
  <c r="I417" i="5"/>
  <c r="EB417" i="5"/>
  <c r="FQ417" i="5"/>
  <c r="CT417" i="5"/>
  <c r="EV417" i="5"/>
  <c r="EQ417" i="5"/>
  <c r="IF417" i="5"/>
  <c r="IT417" i="5"/>
  <c r="GS417" i="5"/>
  <c r="BB417" i="5"/>
  <c r="DY417" i="5"/>
  <c r="BW417" i="5"/>
  <c r="ID417" i="5"/>
  <c r="AL417" i="5"/>
  <c r="CC417" i="5"/>
  <c r="DI417" i="5"/>
  <c r="AE417" i="5"/>
  <c r="DV417" i="5"/>
  <c r="Z417" i="5"/>
  <c r="HX417" i="5"/>
  <c r="FP417" i="5"/>
  <c r="HM417" i="5"/>
  <c r="HZ417" i="5"/>
  <c r="EE417" i="5"/>
  <c r="HB417" i="5"/>
  <c r="BP417" i="5"/>
  <c r="S417" i="5"/>
  <c r="ET417" i="5"/>
  <c r="BI417" i="5"/>
  <c r="EM417" i="5"/>
  <c r="BV417" i="5"/>
  <c r="IG417" i="5"/>
  <c r="EW417" i="5"/>
  <c r="EY417" i="5"/>
  <c r="BO417" i="5"/>
  <c r="FV417" i="5"/>
  <c r="CH417" i="5"/>
  <c r="HU417" i="5"/>
  <c r="AN417" i="5"/>
  <c r="FF417" i="5"/>
  <c r="AI417" i="5"/>
  <c r="CR417" i="5"/>
  <c r="CQ417" i="5"/>
  <c r="BE417" i="5"/>
  <c r="DZ417" i="5"/>
  <c r="EP417" i="5"/>
  <c r="GU417" i="5"/>
  <c r="BJ417" i="5"/>
  <c r="AF417" i="5"/>
  <c r="BC417" i="5"/>
  <c r="DN417" i="5"/>
  <c r="BY417" i="5"/>
  <c r="CF417" i="5"/>
  <c r="AK417" i="5"/>
  <c r="DM417" i="5"/>
  <c r="DA417" i="5"/>
  <c r="AQ417" i="5"/>
  <c r="AJ417" i="5"/>
  <c r="HL417" i="5"/>
  <c r="ES417" i="5"/>
  <c r="EU417" i="5"/>
  <c r="AV417" i="5"/>
  <c r="DC417" i="5"/>
  <c r="EO417" i="5"/>
  <c r="EX417" i="5"/>
  <c r="HJ417" i="5"/>
  <c r="HY417" i="5"/>
  <c r="AO417" i="5"/>
  <c r="AB417" i="5"/>
  <c r="FT417" i="5"/>
  <c r="ER417" i="5"/>
  <c r="EF417" i="5"/>
  <c r="FD417" i="5"/>
  <c r="CN417" i="5"/>
  <c r="HK417" i="5"/>
  <c r="V417" i="5"/>
  <c r="DO417" i="5"/>
  <c r="AS417" i="5"/>
  <c r="AW417" i="5"/>
  <c r="G417" i="5"/>
  <c r="FX417" i="5"/>
  <c r="CL417" i="5"/>
  <c r="GQ417" i="5"/>
  <c r="GF417" i="5"/>
  <c r="HV417" i="5"/>
  <c r="BF417" i="5"/>
  <c r="EN417" i="5"/>
  <c r="HT417" i="5"/>
  <c r="IL417" i="5"/>
  <c r="HH417" i="5"/>
  <c r="EA417" i="5"/>
  <c r="Q417" i="5"/>
  <c r="EH417" i="5"/>
  <c r="IN417" i="5"/>
  <c r="CI417" i="5"/>
  <c r="CE417" i="5"/>
  <c r="BT417" i="5"/>
  <c r="AX417" i="5"/>
  <c r="DF417" i="5"/>
  <c r="HG417" i="5"/>
  <c r="FE417" i="5"/>
  <c r="IJ417" i="5"/>
  <c r="CM417" i="5"/>
  <c r="GM417" i="5"/>
  <c r="IC417" i="5"/>
  <c r="AZ417" i="5"/>
  <c r="IE417" i="5"/>
  <c r="FU417" i="5"/>
  <c r="DU417" i="5"/>
  <c r="GI417" i="5"/>
  <c r="Y417" i="5"/>
  <c r="DE417" i="5"/>
  <c r="GL417" i="5"/>
  <c r="CU417" i="5"/>
  <c r="L417" i="5"/>
  <c r="U417" i="5"/>
  <c r="AM417" i="5"/>
  <c r="AT417" i="5"/>
  <c r="HI417" i="5"/>
  <c r="BX417" i="5"/>
  <c r="IP417" i="5"/>
  <c r="BA417" i="5"/>
  <c r="BN417" i="5"/>
  <c r="DD417" i="5"/>
  <c r="FO417" i="5"/>
  <c r="GY417" i="5"/>
  <c r="IA417" i="5"/>
  <c r="BQ417" i="5"/>
  <c r="E417" i="5"/>
  <c r="CB417" i="5"/>
  <c r="FZ417" i="5"/>
  <c r="N417" i="5"/>
  <c r="W417" i="5"/>
  <c r="AR417" i="5"/>
  <c r="X417" i="5"/>
  <c r="AY417" i="5"/>
  <c r="BK417" i="5"/>
  <c r="CO417" i="5"/>
  <c r="DT417" i="5"/>
  <c r="GV417" i="5"/>
  <c r="GW417" i="5"/>
  <c r="CX417" i="5"/>
  <c r="FG417" i="5"/>
  <c r="O417" i="5"/>
  <c r="CP417" i="5"/>
  <c r="BH417" i="5"/>
  <c r="II417" i="5"/>
  <c r="AH417" i="5"/>
  <c r="DH417" i="5"/>
  <c r="IB417" i="5"/>
  <c r="GJ417" i="5"/>
  <c r="GK417" i="5"/>
  <c r="EG417" i="5"/>
  <c r="GG417" i="5"/>
  <c r="CW417" i="5"/>
  <c r="DQ417" i="5"/>
  <c r="IK417" i="5"/>
  <c r="DS417" i="5"/>
  <c r="GX417" i="5"/>
  <c r="DB417" i="5"/>
  <c r="HF417" i="5"/>
  <c r="GR417" i="5"/>
  <c r="CG417" i="5"/>
  <c r="GC417" i="5"/>
  <c r="FI417" i="5"/>
  <c r="HA417" i="5"/>
  <c r="ED417" i="5"/>
  <c r="F417" i="5"/>
  <c r="BU417" i="5"/>
  <c r="HN417" i="5"/>
  <c r="CY417" i="5"/>
  <c r="GB417" i="5"/>
  <c r="J417" i="5"/>
  <c r="DX417" i="5"/>
  <c r="FN417" i="5"/>
  <c r="AC417" i="5"/>
  <c r="CV417" i="5"/>
  <c r="HS417" i="5"/>
  <c r="HP417" i="5"/>
  <c r="GP417" i="5"/>
  <c r="FH417" i="5"/>
  <c r="FB417" i="5"/>
  <c r="IH417" i="5"/>
  <c r="GH417" i="5"/>
  <c r="CZ417" i="5"/>
  <c r="DJ417" i="5"/>
  <c r="FA417" i="5"/>
  <c r="H417" i="5"/>
  <c r="FM417" i="5"/>
  <c r="CS417" i="5"/>
  <c r="AP417" i="5"/>
  <c r="AA417" i="5"/>
  <c r="HC417" i="5"/>
  <c r="FC417" i="5"/>
  <c r="EK417" i="5"/>
  <c r="DK417" i="5"/>
  <c r="IR417" i="5"/>
  <c r="FR417" i="5"/>
  <c r="CK417" i="5"/>
  <c r="DP417" i="5"/>
  <c r="EJ417" i="5"/>
  <c r="EC417" i="5"/>
  <c r="BZ417" i="5"/>
  <c r="FY417" i="5"/>
  <c r="BG417" i="5"/>
  <c r="AD417" i="5"/>
  <c r="M417" i="5"/>
  <c r="R417" i="5"/>
  <c r="GO417" i="5"/>
  <c r="BM417" i="5"/>
  <c r="CS387" i="5"/>
  <c r="EU387" i="5"/>
  <c r="CN387" i="5"/>
  <c r="IH387" i="5"/>
  <c r="EJ387" i="5"/>
  <c r="IB387" i="5"/>
  <c r="AI387" i="5"/>
  <c r="BY387" i="5"/>
  <c r="FY387" i="5"/>
  <c r="HU387" i="5"/>
  <c r="GA387" i="5"/>
  <c r="Q387" i="5"/>
  <c r="GM387" i="5"/>
  <c r="E387" i="5"/>
  <c r="DB387" i="5"/>
  <c r="EX387" i="5"/>
  <c r="EM387" i="5"/>
  <c r="IR387" i="5"/>
  <c r="BP387" i="5"/>
  <c r="S387" i="5"/>
  <c r="HE387" i="5"/>
  <c r="EV387" i="5"/>
  <c r="V387" i="5"/>
  <c r="HO387" i="5"/>
  <c r="HC387" i="5"/>
  <c r="GV387" i="5"/>
  <c r="AW387" i="5"/>
  <c r="AG387" i="5"/>
  <c r="AD387" i="5"/>
  <c r="W387" i="5"/>
  <c r="GH387" i="5"/>
  <c r="BD387" i="5"/>
  <c r="HR387" i="5"/>
  <c r="FC387" i="5"/>
  <c r="HW387" i="5"/>
  <c r="AF387" i="5"/>
  <c r="DX387" i="5"/>
  <c r="AU387" i="5"/>
  <c r="EN387" i="5"/>
  <c r="DP387" i="5"/>
  <c r="HV387" i="5"/>
  <c r="BQ387" i="5"/>
  <c r="IN387" i="5"/>
  <c r="EI387" i="5"/>
  <c r="GG387" i="5"/>
  <c r="IS387" i="5"/>
  <c r="AB387" i="5"/>
  <c r="HZ387" i="5"/>
  <c r="EK387" i="5"/>
  <c r="FA387" i="5"/>
  <c r="CD387" i="5"/>
  <c r="FG387" i="5"/>
  <c r="HG387" i="5"/>
  <c r="FK387" i="5"/>
  <c r="FN387" i="5"/>
  <c r="FI387" i="5"/>
  <c r="CO387" i="5"/>
  <c r="DU387" i="5"/>
  <c r="AM387" i="5"/>
  <c r="IG387" i="5"/>
  <c r="CL387" i="5"/>
  <c r="EZ387" i="5"/>
  <c r="GD387" i="5"/>
  <c r="DL387" i="5"/>
  <c r="BT387" i="5"/>
  <c r="EH387" i="5"/>
  <c r="GJ387" i="5"/>
  <c r="AT387" i="5"/>
  <c r="DQ387" i="5"/>
  <c r="HX387" i="5"/>
  <c r="GU387" i="5"/>
  <c r="CJ387" i="5"/>
  <c r="GF387" i="5"/>
  <c r="U387" i="5"/>
  <c r="AO387" i="5"/>
  <c r="AQ387" i="5"/>
  <c r="GI387" i="5"/>
  <c r="CZ387" i="5"/>
  <c r="BU387" i="5"/>
  <c r="AH387" i="5"/>
  <c r="HA387" i="5"/>
  <c r="AK387" i="5"/>
  <c r="GZ387" i="5"/>
  <c r="AL387" i="5"/>
  <c r="I387" i="5"/>
  <c r="HK387" i="5"/>
  <c r="BH387" i="5"/>
  <c r="BF387" i="5"/>
  <c r="IJ387" i="5"/>
  <c r="ER387" i="5"/>
  <c r="F387" i="5"/>
  <c r="L387" i="5"/>
  <c r="AC387" i="5"/>
  <c r="DG387" i="5"/>
  <c r="HI387" i="5"/>
  <c r="EC387" i="5"/>
  <c r="H387" i="5"/>
  <c r="II387" i="5"/>
  <c r="DE387" i="5"/>
  <c r="EA387" i="5"/>
  <c r="T387" i="5"/>
  <c r="FV387" i="5"/>
  <c r="ID387" i="5"/>
  <c r="DJ387" i="5"/>
  <c r="GO387" i="5"/>
  <c r="FD387" i="5"/>
  <c r="GQ387" i="5"/>
  <c r="BV387" i="5"/>
  <c r="BE387" i="5"/>
  <c r="GN387" i="5"/>
  <c r="CW387" i="5"/>
  <c r="HM387" i="5"/>
  <c r="AS387" i="5"/>
  <c r="FX387" i="5"/>
  <c r="CF387" i="5"/>
  <c r="GW387" i="5"/>
  <c r="DN387" i="5"/>
  <c r="BB387" i="5"/>
  <c r="BK387" i="5"/>
  <c r="FL387" i="5"/>
  <c r="DO387" i="5"/>
  <c r="BI387" i="5"/>
  <c r="CG387" i="5"/>
  <c r="BR387" i="5"/>
  <c r="DA387" i="5"/>
  <c r="IU387" i="5"/>
  <c r="AY387" i="5"/>
  <c r="DF387" i="5"/>
  <c r="GC387" i="5"/>
  <c r="DZ387" i="5"/>
  <c r="HT387" i="5"/>
  <c r="AR387" i="5"/>
  <c r="CP387" i="5"/>
  <c r="Z387" i="5"/>
  <c r="DS387" i="5"/>
  <c r="G387" i="5"/>
  <c r="J387" i="5"/>
  <c r="EW387" i="5"/>
  <c r="HN387" i="5"/>
  <c r="IK387" i="5"/>
  <c r="HH387" i="5"/>
  <c r="FM387" i="5"/>
  <c r="DT387" i="5"/>
  <c r="FP387" i="5"/>
  <c r="IT387" i="5"/>
  <c r="HF387" i="5"/>
  <c r="EQ387" i="5"/>
  <c r="DM387" i="5"/>
  <c r="DH387" i="5"/>
  <c r="BX387" i="5"/>
  <c r="GR387" i="5"/>
  <c r="CH387" i="5"/>
  <c r="FS387" i="5"/>
  <c r="EE387" i="5"/>
  <c r="EL387" i="5"/>
  <c r="ET387" i="5"/>
  <c r="IM387" i="5"/>
  <c r="BM387" i="5"/>
  <c r="HY387" i="5"/>
  <c r="CA387" i="5"/>
  <c r="HL387" i="5"/>
  <c r="CX387" i="5"/>
  <c r="CR387" i="5"/>
  <c r="CU387" i="5"/>
  <c r="HD387" i="5"/>
  <c r="Y387" i="5"/>
  <c r="DV387" i="5"/>
  <c r="EB387" i="5"/>
  <c r="FE387" i="5"/>
  <c r="HQ387" i="5"/>
  <c r="X387" i="5"/>
  <c r="HJ387" i="5"/>
  <c r="IF387" i="5"/>
  <c r="GP387" i="5"/>
  <c r="ED387" i="5"/>
  <c r="M387" i="5"/>
  <c r="EF387" i="5"/>
  <c r="AN387" i="5"/>
  <c r="AZ387" i="5"/>
  <c r="GS387" i="5"/>
  <c r="CV387" i="5"/>
  <c r="FH387" i="5"/>
  <c r="AX387" i="5"/>
  <c r="IQ387" i="5"/>
  <c r="DI387" i="5"/>
  <c r="CB387" i="5"/>
  <c r="AE387" i="5"/>
  <c r="CE387" i="5"/>
  <c r="BC387" i="5"/>
  <c r="K387" i="5"/>
  <c r="FR387" i="5"/>
  <c r="BG387" i="5"/>
  <c r="ES387" i="5"/>
  <c r="N387" i="5"/>
  <c r="DD387" i="5"/>
  <c r="CC387" i="5"/>
  <c r="IO387" i="5"/>
  <c r="AP387" i="5"/>
  <c r="CT387" i="5"/>
  <c r="CK387" i="5"/>
  <c r="O387" i="5"/>
  <c r="DR387" i="5"/>
  <c r="CI387" i="5"/>
  <c r="R387" i="5"/>
  <c r="EG387" i="5"/>
  <c r="GE387" i="5"/>
  <c r="CM387" i="5"/>
  <c r="AJ387" i="5"/>
  <c r="IL387" i="5"/>
  <c r="EO387" i="5"/>
  <c r="IA387" i="5"/>
  <c r="BO387" i="5"/>
  <c r="GY387" i="5"/>
  <c r="CY387" i="5"/>
  <c r="BL387" i="5"/>
  <c r="DW387" i="5"/>
  <c r="GT387" i="5"/>
  <c r="FQ387" i="5"/>
  <c r="GB387" i="5"/>
  <c r="DK387" i="5"/>
  <c r="IE387" i="5"/>
  <c r="EP387" i="5"/>
  <c r="BN387" i="5"/>
  <c r="CQ387" i="5"/>
  <c r="GK387" i="5"/>
  <c r="AA387" i="5"/>
  <c r="IC387" i="5"/>
  <c r="EY387" i="5"/>
  <c r="FZ387" i="5"/>
  <c r="DY387" i="5"/>
  <c r="FO387" i="5"/>
  <c r="BW387" i="5"/>
  <c r="GL387" i="5"/>
  <c r="FW387" i="5"/>
  <c r="DC387" i="5"/>
  <c r="GX387" i="5"/>
  <c r="HP387" i="5"/>
  <c r="FB387" i="5"/>
  <c r="BZ387" i="5"/>
  <c r="FF387" i="5"/>
  <c r="HB387" i="5"/>
  <c r="AV387" i="5"/>
  <c r="FU387" i="5"/>
  <c r="BS387" i="5"/>
  <c r="FJ387" i="5"/>
  <c r="FT387" i="5"/>
  <c r="HS387" i="5"/>
  <c r="IP387" i="5"/>
  <c r="BJ387" i="5"/>
  <c r="BA387" i="5"/>
  <c r="IV387" i="5"/>
  <c r="DW410" i="5"/>
  <c r="EP410" i="5"/>
  <c r="CO410" i="5"/>
  <c r="HC410" i="5"/>
  <c r="BI410" i="5"/>
  <c r="FI410" i="5"/>
  <c r="DK410" i="5"/>
  <c r="CQ410" i="5"/>
  <c r="ED410" i="5"/>
  <c r="IH410" i="5"/>
  <c r="BF410" i="5"/>
  <c r="FR410" i="5"/>
  <c r="HQ410" i="5"/>
  <c r="GY410" i="5"/>
  <c r="GD410" i="5"/>
  <c r="GB410" i="5"/>
  <c r="AY410" i="5"/>
  <c r="CN410" i="5"/>
  <c r="DC410" i="5"/>
  <c r="AK410" i="5"/>
  <c r="FD410" i="5"/>
  <c r="GP410" i="5"/>
  <c r="CH410" i="5"/>
  <c r="FJ410" i="5"/>
  <c r="DU410" i="5"/>
  <c r="IE410" i="5"/>
  <c r="N410" i="5"/>
  <c r="AO410" i="5"/>
  <c r="GH410" i="5"/>
  <c r="FP410" i="5"/>
  <c r="FT410" i="5"/>
  <c r="HF410" i="5"/>
  <c r="CB410" i="5"/>
  <c r="IV410" i="5"/>
  <c r="GG410" i="5"/>
  <c r="AB410" i="5"/>
  <c r="AN410" i="5"/>
  <c r="EC410" i="5"/>
  <c r="IT410" i="5"/>
  <c r="BL410" i="5"/>
  <c r="EW410" i="5"/>
  <c r="IP410" i="5"/>
  <c r="FE410" i="5"/>
  <c r="DO410" i="5"/>
  <c r="IL410" i="5"/>
  <c r="HU410" i="5"/>
  <c r="F410" i="5"/>
  <c r="BU410" i="5"/>
  <c r="CM410" i="5"/>
  <c r="DX410" i="5"/>
  <c r="EH410" i="5"/>
  <c r="BX410" i="5"/>
  <c r="FF410" i="5"/>
  <c r="HZ410" i="5"/>
  <c r="CJ410" i="5"/>
  <c r="FO410" i="5"/>
  <c r="DE410" i="5"/>
  <c r="AP410" i="5"/>
  <c r="DJ410" i="5"/>
  <c r="AH410" i="5"/>
  <c r="IR410" i="5"/>
  <c r="EZ410" i="5"/>
  <c r="CC410" i="5"/>
  <c r="HA410" i="5"/>
  <c r="GM410" i="5"/>
  <c r="CX410" i="5"/>
  <c r="AR410" i="5"/>
  <c r="FV410" i="5"/>
  <c r="AA410" i="5"/>
  <c r="GK410" i="5"/>
  <c r="CE410" i="5"/>
  <c r="DD410" i="5"/>
  <c r="EK410" i="5"/>
  <c r="AF410" i="5"/>
  <c r="U410" i="5"/>
  <c r="EI410" i="5"/>
  <c r="EN410" i="5"/>
  <c r="AV410" i="5"/>
  <c r="EY410" i="5"/>
  <c r="HK410" i="5"/>
  <c r="GR410" i="5"/>
  <c r="HO410" i="5"/>
  <c r="FA410" i="5"/>
  <c r="FL410" i="5"/>
  <c r="BO410" i="5"/>
  <c r="ID410" i="5"/>
  <c r="EX410" i="5"/>
  <c r="HP410" i="5"/>
  <c r="R410" i="5"/>
  <c r="FN410" i="5"/>
  <c r="DN410" i="5"/>
  <c r="FG410" i="5"/>
  <c r="W410" i="5"/>
  <c r="H410" i="5"/>
  <c r="FW410" i="5"/>
  <c r="AM410" i="5"/>
  <c r="E410" i="5"/>
  <c r="BC410" i="5"/>
  <c r="GS410" i="5"/>
  <c r="CS410" i="5"/>
  <c r="CV410" i="5"/>
  <c r="CI410" i="5"/>
  <c r="IS410" i="5"/>
  <c r="Q410" i="5"/>
  <c r="HT410" i="5"/>
  <c r="FB410" i="5"/>
  <c r="HH410" i="5"/>
  <c r="HM410" i="5"/>
  <c r="IG410" i="5"/>
  <c r="DP410" i="5"/>
  <c r="M410" i="5"/>
  <c r="IC410" i="5"/>
  <c r="IM410" i="5"/>
  <c r="IO410" i="5"/>
  <c r="GA410" i="5"/>
  <c r="GW410" i="5"/>
  <c r="ES410" i="5"/>
  <c r="EL410" i="5"/>
  <c r="BY410" i="5"/>
  <c r="IB410" i="5"/>
  <c r="AC410" i="5"/>
  <c r="GF410" i="5"/>
  <c r="FS410" i="5"/>
  <c r="CR410" i="5"/>
  <c r="EG410" i="5"/>
  <c r="EQ410" i="5"/>
  <c r="AQ410" i="5"/>
  <c r="AX410" i="5"/>
  <c r="BJ410" i="5"/>
  <c r="HX410" i="5"/>
  <c r="GJ410" i="5"/>
  <c r="BD410" i="5"/>
  <c r="DZ410" i="5"/>
  <c r="EV410" i="5"/>
  <c r="AG410" i="5"/>
  <c r="BW410" i="5"/>
  <c r="BQ410" i="5"/>
  <c r="FH410" i="5"/>
  <c r="CL410" i="5"/>
  <c r="K410" i="5"/>
  <c r="GE410" i="5"/>
  <c r="AI410" i="5"/>
  <c r="HI410" i="5"/>
  <c r="I410" i="5"/>
  <c r="EU410" i="5"/>
  <c r="EO410" i="5"/>
  <c r="BV410" i="5"/>
  <c r="AL410" i="5"/>
  <c r="AT410" i="5"/>
  <c r="IU410" i="5"/>
  <c r="GX410" i="5"/>
  <c r="FZ410" i="5"/>
  <c r="BE410" i="5"/>
  <c r="HL410" i="5"/>
  <c r="FX410" i="5"/>
  <c r="II410" i="5"/>
  <c r="HV410" i="5"/>
  <c r="CY410" i="5"/>
  <c r="CD410" i="5"/>
  <c r="ET410" i="5"/>
  <c r="EJ410" i="5"/>
  <c r="BK410" i="5"/>
  <c r="DQ410" i="5"/>
  <c r="HS410" i="5"/>
  <c r="DS410" i="5"/>
  <c r="CW410" i="5"/>
  <c r="EF410" i="5"/>
  <c r="T410" i="5"/>
  <c r="CK410" i="5"/>
  <c r="HJ410" i="5"/>
  <c r="AU410" i="5"/>
  <c r="BH410" i="5"/>
  <c r="HN410" i="5"/>
  <c r="FY410" i="5"/>
  <c r="BN410" i="5"/>
  <c r="CT410" i="5"/>
  <c r="IK410" i="5"/>
  <c r="FK410" i="5"/>
  <c r="DI410" i="5"/>
  <c r="BA410" i="5"/>
  <c r="IQ410" i="5"/>
  <c r="GQ410" i="5"/>
  <c r="BS410" i="5"/>
  <c r="HD410" i="5"/>
  <c r="CG410" i="5"/>
  <c r="X410" i="5"/>
  <c r="CF410" i="5"/>
  <c r="EA410" i="5"/>
  <c r="AS410" i="5"/>
  <c r="GL410" i="5"/>
  <c r="CU410" i="5"/>
  <c r="AW410" i="5"/>
  <c r="DT410" i="5"/>
  <c r="FM410" i="5"/>
  <c r="Y410" i="5"/>
  <c r="HY410" i="5"/>
  <c r="S410" i="5"/>
  <c r="AE410" i="5"/>
  <c r="AJ410" i="5"/>
  <c r="GT410" i="5"/>
  <c r="CP410" i="5"/>
  <c r="DH410" i="5"/>
  <c r="DM410" i="5"/>
  <c r="DL410" i="5"/>
  <c r="FC410" i="5"/>
  <c r="BR410" i="5"/>
  <c r="AZ410" i="5"/>
  <c r="DR410" i="5"/>
  <c r="GZ410" i="5"/>
  <c r="IF410" i="5"/>
  <c r="IN410" i="5"/>
  <c r="DF410" i="5"/>
  <c r="GI410" i="5"/>
  <c r="CZ410" i="5"/>
  <c r="Z410" i="5"/>
  <c r="DB410" i="5"/>
  <c r="V410" i="5"/>
  <c r="HE410" i="5"/>
  <c r="L410" i="5"/>
  <c r="BB410" i="5"/>
  <c r="J410" i="5"/>
  <c r="EM410" i="5"/>
  <c r="BT410" i="5"/>
  <c r="HB410" i="5"/>
  <c r="GU410" i="5"/>
  <c r="BZ410" i="5"/>
  <c r="ER410" i="5"/>
  <c r="G410" i="5"/>
  <c r="IJ410" i="5"/>
  <c r="GO410" i="5"/>
  <c r="IA410" i="5"/>
  <c r="DA410" i="5"/>
  <c r="DG410" i="5"/>
  <c r="O410" i="5"/>
  <c r="FU410" i="5"/>
  <c r="EB410" i="5"/>
  <c r="HG410" i="5"/>
  <c r="CA410" i="5"/>
  <c r="GV410" i="5"/>
  <c r="BG410" i="5"/>
  <c r="HR410" i="5"/>
  <c r="DV410" i="5"/>
  <c r="AD410" i="5"/>
  <c r="GC410" i="5"/>
  <c r="FQ410" i="5"/>
  <c r="GN410" i="5"/>
  <c r="HW410" i="5"/>
  <c r="EE410" i="5"/>
  <c r="BM410" i="5"/>
  <c r="BP410" i="5"/>
  <c r="DY410" i="5"/>
  <c r="H383" i="5"/>
  <c r="O383" i="5"/>
  <c r="G383" i="5"/>
  <c r="I383" i="5"/>
  <c r="K383" i="5"/>
  <c r="L383" i="5"/>
  <c r="F383" i="5"/>
  <c r="J383" i="5"/>
  <c r="E383" i="5"/>
  <c r="N383" i="5"/>
  <c r="M383" i="5"/>
  <c r="FU397" i="5"/>
  <c r="CW397" i="5"/>
  <c r="ER397" i="5"/>
  <c r="ES397" i="5"/>
  <c r="BP397" i="5"/>
  <c r="CO397" i="5"/>
  <c r="BA397" i="5"/>
  <c r="FB397" i="5"/>
  <c r="GX397" i="5"/>
  <c r="GF397" i="5"/>
  <c r="GP397" i="5"/>
  <c r="HU397" i="5"/>
  <c r="DZ397" i="5"/>
  <c r="CG397" i="5"/>
  <c r="FN397" i="5"/>
  <c r="CI397" i="5"/>
  <c r="CQ397" i="5"/>
  <c r="HH397" i="5"/>
  <c r="HR397" i="5"/>
  <c r="HX397" i="5"/>
  <c r="CD397" i="5"/>
  <c r="FS397" i="5"/>
  <c r="CU397" i="5"/>
  <c r="HJ397" i="5"/>
  <c r="W397" i="5"/>
  <c r="IL397" i="5"/>
  <c r="DU397" i="5"/>
  <c r="CP397" i="5"/>
  <c r="BL397" i="5"/>
  <c r="CC397" i="5"/>
  <c r="DE397" i="5"/>
  <c r="EK397" i="5"/>
  <c r="V397" i="5"/>
  <c r="IU397" i="5"/>
  <c r="CT397" i="5"/>
  <c r="HT397" i="5"/>
  <c r="CB397" i="5"/>
  <c r="GZ397" i="5"/>
  <c r="HV397" i="5"/>
  <c r="IE397" i="5"/>
  <c r="II397" i="5"/>
  <c r="AE397" i="5"/>
  <c r="CS397" i="5"/>
  <c r="IG397" i="5"/>
  <c r="GE397" i="5"/>
  <c r="GH397" i="5"/>
  <c r="S397" i="5"/>
  <c r="FX397" i="5"/>
  <c r="BF397" i="5"/>
  <c r="FR397" i="5"/>
  <c r="CX397" i="5"/>
  <c r="BG397" i="5"/>
  <c r="AW397" i="5"/>
  <c r="EU397" i="5"/>
  <c r="GW397" i="5"/>
  <c r="U397" i="5"/>
  <c r="AQ397" i="5"/>
  <c r="DN397" i="5"/>
  <c r="M397" i="5"/>
  <c r="FI397" i="5"/>
  <c r="EH397" i="5"/>
  <c r="DS397" i="5"/>
  <c r="ED397" i="5"/>
  <c r="BZ397" i="5"/>
  <c r="HI397" i="5"/>
  <c r="HZ397" i="5"/>
  <c r="J397" i="5"/>
  <c r="EL397" i="5"/>
  <c r="ID397" i="5"/>
  <c r="HF397" i="5"/>
  <c r="EP397" i="5"/>
  <c r="DJ397" i="5"/>
  <c r="CJ397" i="5"/>
  <c r="G397" i="5"/>
  <c r="FQ397" i="5"/>
  <c r="EZ397" i="5"/>
  <c r="DY397" i="5"/>
  <c r="Z397" i="5"/>
  <c r="FL397" i="5"/>
  <c r="IO397" i="5"/>
  <c r="DQ397" i="5"/>
  <c r="DM397" i="5"/>
  <c r="K397" i="5"/>
  <c r="GR397" i="5"/>
  <c r="IJ397" i="5"/>
  <c r="GS397" i="5"/>
  <c r="IV397" i="5"/>
  <c r="BQ397" i="5"/>
  <c r="DO397" i="5"/>
  <c r="GK397" i="5"/>
  <c r="F397" i="5"/>
  <c r="AK397" i="5"/>
  <c r="CN397" i="5"/>
  <c r="FO397" i="5"/>
  <c r="IN397" i="5"/>
  <c r="BH397" i="5"/>
  <c r="FH397" i="5"/>
  <c r="CZ397" i="5"/>
  <c r="BD397" i="5"/>
  <c r="BU397" i="5"/>
  <c r="GU397" i="5"/>
  <c r="BS397" i="5"/>
  <c r="GA397" i="5"/>
  <c r="EN397" i="5"/>
  <c r="CH397" i="5"/>
  <c r="FT397" i="5"/>
  <c r="FY397" i="5"/>
  <c r="AV397" i="5"/>
  <c r="EY397" i="5"/>
  <c r="DD397" i="5"/>
  <c r="GY397" i="5"/>
  <c r="Y397" i="5"/>
  <c r="BT397" i="5"/>
  <c r="HQ397" i="5"/>
  <c r="CY397" i="5"/>
  <c r="AS397" i="5"/>
  <c r="CM397" i="5"/>
  <c r="IA397" i="5"/>
  <c r="BM397" i="5"/>
  <c r="BK397" i="5"/>
  <c r="EG397" i="5"/>
  <c r="HY397" i="5"/>
  <c r="BJ397" i="5"/>
  <c r="X397" i="5"/>
  <c r="R397" i="5"/>
  <c r="AZ397" i="5"/>
  <c r="AB397" i="5"/>
  <c r="HO397" i="5"/>
  <c r="HE397" i="5"/>
  <c r="EX397" i="5"/>
  <c r="AR397" i="5"/>
  <c r="FG397" i="5"/>
  <c r="EQ397" i="5"/>
  <c r="GQ397" i="5"/>
  <c r="BW397" i="5"/>
  <c r="HP397" i="5"/>
  <c r="HS397" i="5"/>
  <c r="AG397" i="5"/>
  <c r="FV397" i="5"/>
  <c r="L397" i="5"/>
  <c r="GT397" i="5"/>
  <c r="AU397" i="5"/>
  <c r="EA397" i="5"/>
  <c r="EV397" i="5"/>
  <c r="ET397" i="5"/>
  <c r="Q397" i="5"/>
  <c r="DX397" i="5"/>
  <c r="H397" i="5"/>
  <c r="FE397" i="5"/>
  <c r="GG397" i="5"/>
  <c r="IQ397" i="5"/>
  <c r="EW397" i="5"/>
  <c r="BI397" i="5"/>
  <c r="AC397" i="5"/>
  <c r="EB397" i="5"/>
  <c r="GC397" i="5"/>
  <c r="BX397" i="5"/>
  <c r="HM397" i="5"/>
  <c r="CL397" i="5"/>
  <c r="FZ397" i="5"/>
  <c r="HK397" i="5"/>
  <c r="IS397" i="5"/>
  <c r="EC397" i="5"/>
  <c r="HB397" i="5"/>
  <c r="HD397" i="5"/>
  <c r="EF397" i="5"/>
  <c r="FF397" i="5"/>
  <c r="EO397" i="5"/>
  <c r="BO397" i="5"/>
  <c r="IC397" i="5"/>
  <c r="AH397" i="5"/>
  <c r="AP397" i="5"/>
  <c r="CF397" i="5"/>
  <c r="DB397" i="5"/>
  <c r="AD397" i="5"/>
  <c r="GO397" i="5"/>
  <c r="FM397" i="5"/>
  <c r="DC397" i="5"/>
  <c r="EE397" i="5"/>
  <c r="EM397" i="5"/>
  <c r="I397" i="5"/>
  <c r="DA397" i="5"/>
  <c r="HG397" i="5"/>
  <c r="DP397" i="5"/>
  <c r="DI397" i="5"/>
  <c r="IK397" i="5"/>
  <c r="BB397" i="5"/>
  <c r="AN397" i="5"/>
  <c r="DW397" i="5"/>
  <c r="AJ397" i="5"/>
  <c r="FJ397" i="5"/>
  <c r="AX397" i="5"/>
  <c r="AI397" i="5"/>
  <c r="BC397" i="5"/>
  <c r="FD397" i="5"/>
  <c r="GJ397" i="5"/>
  <c r="AM397" i="5"/>
  <c r="IT397" i="5"/>
  <c r="CV397" i="5"/>
  <c r="IH397" i="5"/>
  <c r="FA397" i="5"/>
  <c r="HW397" i="5"/>
  <c r="BV397" i="5"/>
  <c r="GM397" i="5"/>
  <c r="IF397" i="5"/>
  <c r="HN397" i="5"/>
  <c r="AO397" i="5"/>
  <c r="DL397" i="5"/>
  <c r="FC397" i="5"/>
  <c r="AA397" i="5"/>
  <c r="N397" i="5"/>
  <c r="T397" i="5"/>
  <c r="DT397" i="5"/>
  <c r="BN397" i="5"/>
  <c r="GB397" i="5"/>
  <c r="AT397" i="5"/>
  <c r="HC397" i="5"/>
  <c r="CR397" i="5"/>
  <c r="AL397" i="5"/>
  <c r="DK397" i="5"/>
  <c r="GI397" i="5"/>
  <c r="AY397" i="5"/>
  <c r="E397" i="5"/>
  <c r="AF397" i="5"/>
  <c r="BE397" i="5"/>
  <c r="DV397" i="5"/>
  <c r="GL397" i="5"/>
  <c r="BR397" i="5"/>
  <c r="IB397" i="5"/>
  <c r="IP397" i="5"/>
  <c r="FK397" i="5"/>
  <c r="FP397" i="5"/>
  <c r="IR397" i="5"/>
  <c r="O397" i="5"/>
  <c r="DG397" i="5"/>
  <c r="EI397" i="5"/>
  <c r="GN397" i="5"/>
  <c r="DR397" i="5"/>
  <c r="CA397" i="5"/>
  <c r="BY397" i="5"/>
  <c r="HA397" i="5"/>
  <c r="CK397" i="5"/>
  <c r="GV397" i="5"/>
  <c r="FW397" i="5"/>
  <c r="EJ397" i="5"/>
  <c r="GD397" i="5"/>
  <c r="DH397" i="5"/>
  <c r="CE397" i="5"/>
  <c r="IM397" i="5"/>
  <c r="HL397" i="5"/>
  <c r="DF397" i="5"/>
  <c r="EQ392" i="5"/>
  <c r="O392" i="5"/>
  <c r="IU392" i="5"/>
  <c r="BO392" i="5"/>
  <c r="HB392" i="5"/>
  <c r="AG392" i="5"/>
  <c r="G392" i="5"/>
  <c r="HN392" i="5"/>
  <c r="ES392" i="5"/>
  <c r="CQ392" i="5"/>
  <c r="HJ392" i="5"/>
  <c r="HG392" i="5"/>
  <c r="R392" i="5"/>
  <c r="CF392" i="5"/>
  <c r="FX392" i="5"/>
  <c r="ET392" i="5"/>
  <c r="FC392" i="5"/>
  <c r="GI392" i="5"/>
  <c r="HW392" i="5"/>
  <c r="AO392" i="5"/>
  <c r="FF392" i="5"/>
  <c r="DD392" i="5"/>
  <c r="DA392" i="5"/>
  <c r="BN392" i="5"/>
  <c r="CI392" i="5"/>
  <c r="BX392" i="5"/>
  <c r="DW392" i="5"/>
  <c r="FO392" i="5"/>
  <c r="HK392" i="5"/>
  <c r="HO392" i="5"/>
  <c r="EY392" i="5"/>
  <c r="FM392" i="5"/>
  <c r="DE392" i="5"/>
  <c r="BL392" i="5"/>
  <c r="DZ392" i="5"/>
  <c r="T392" i="5"/>
  <c r="IO392" i="5"/>
  <c r="DT392" i="5"/>
  <c r="GZ392" i="5"/>
  <c r="FW392" i="5"/>
  <c r="IJ392" i="5"/>
  <c r="DY392" i="5"/>
  <c r="BH392" i="5"/>
  <c r="AY392" i="5"/>
  <c r="DV392" i="5"/>
  <c r="EK392" i="5"/>
  <c r="AZ392" i="5"/>
  <c r="BK392" i="5"/>
  <c r="HQ392" i="5"/>
  <c r="U392" i="5"/>
  <c r="AN392" i="5"/>
  <c r="DI392" i="5"/>
  <c r="GJ392" i="5"/>
  <c r="CR392" i="5"/>
  <c r="CO392" i="5"/>
  <c r="IC392" i="5"/>
  <c r="BB392" i="5"/>
  <c r="GO392" i="5"/>
  <c r="CK392" i="5"/>
  <c r="BY392" i="5"/>
  <c r="BE392" i="5"/>
  <c r="I392" i="5"/>
  <c r="HU392" i="5"/>
  <c r="IM392" i="5"/>
  <c r="BT392" i="5"/>
  <c r="BZ392" i="5"/>
  <c r="AF392" i="5"/>
  <c r="CN392" i="5"/>
  <c r="FP392" i="5"/>
  <c r="HH392" i="5"/>
  <c r="GG392" i="5"/>
  <c r="CB392" i="5"/>
  <c r="Z392" i="5"/>
  <c r="EG392" i="5"/>
  <c r="GY392" i="5"/>
  <c r="DJ392" i="5"/>
  <c r="DO392" i="5"/>
  <c r="EO392" i="5"/>
  <c r="CH392" i="5"/>
  <c r="AS392" i="5"/>
  <c r="AU392" i="5"/>
  <c r="GV392" i="5"/>
  <c r="BJ392" i="5"/>
  <c r="FL392" i="5"/>
  <c r="AA392" i="5"/>
  <c r="EW392" i="5"/>
  <c r="GE392" i="5"/>
  <c r="FK392" i="5"/>
  <c r="FV392" i="5"/>
  <c r="BF392" i="5"/>
  <c r="GN392" i="5"/>
  <c r="BM392" i="5"/>
  <c r="HL392" i="5"/>
  <c r="DP392" i="5"/>
  <c r="HS392" i="5"/>
  <c r="FH392" i="5"/>
  <c r="CT392" i="5"/>
  <c r="EL392" i="5"/>
  <c r="IK392" i="5"/>
  <c r="AB392" i="5"/>
  <c r="AT392" i="5"/>
  <c r="EM392" i="5"/>
  <c r="CX392" i="5"/>
  <c r="HX392" i="5"/>
  <c r="CY392" i="5"/>
  <c r="DF392" i="5"/>
  <c r="IG392" i="5"/>
  <c r="IR392" i="5"/>
  <c r="AH392" i="5"/>
  <c r="N392" i="5"/>
  <c r="CE392" i="5"/>
  <c r="CZ392" i="5"/>
  <c r="AW392" i="5"/>
  <c r="GR392" i="5"/>
  <c r="AK392" i="5"/>
  <c r="AV392" i="5"/>
  <c r="HE392" i="5"/>
  <c r="IQ392" i="5"/>
  <c r="GQ392" i="5"/>
  <c r="BG392" i="5"/>
  <c r="EU392" i="5"/>
  <c r="GH392" i="5"/>
  <c r="AP392" i="5"/>
  <c r="EN392" i="5"/>
  <c r="AM392" i="5"/>
  <c r="IE392" i="5"/>
  <c r="Y392" i="5"/>
  <c r="K392" i="5"/>
  <c r="DK392" i="5"/>
  <c r="BD392" i="5"/>
  <c r="H392" i="5"/>
  <c r="FR392" i="5"/>
  <c r="BR392" i="5"/>
  <c r="BQ392" i="5"/>
  <c r="X392" i="5"/>
  <c r="EF392" i="5"/>
  <c r="BC392" i="5"/>
  <c r="AR392" i="5"/>
  <c r="HT392" i="5"/>
  <c r="HF392" i="5"/>
  <c r="BS392" i="5"/>
  <c r="GX392" i="5"/>
  <c r="EB392" i="5"/>
  <c r="II392" i="5"/>
  <c r="DS392" i="5"/>
  <c r="ER392" i="5"/>
  <c r="AI392" i="5"/>
  <c r="FT392" i="5"/>
  <c r="AC392" i="5"/>
  <c r="ID392" i="5"/>
  <c r="IB392" i="5"/>
  <c r="CC392" i="5"/>
  <c r="BA392" i="5"/>
  <c r="DQ392" i="5"/>
  <c r="HZ392" i="5"/>
  <c r="M392" i="5"/>
  <c r="DG392" i="5"/>
  <c r="FA392" i="5"/>
  <c r="IP392" i="5"/>
  <c r="EZ392" i="5"/>
  <c r="V392" i="5"/>
  <c r="AJ392" i="5"/>
  <c r="E392" i="5"/>
  <c r="DL392" i="5"/>
  <c r="HI392" i="5"/>
  <c r="IS392" i="5"/>
  <c r="AQ392" i="5"/>
  <c r="CS392" i="5"/>
  <c r="HR392" i="5"/>
  <c r="HA392" i="5"/>
  <c r="GF392" i="5"/>
  <c r="AL392" i="5"/>
  <c r="FN392" i="5"/>
  <c r="BW392" i="5"/>
  <c r="DN392" i="5"/>
  <c r="EH392" i="5"/>
  <c r="BU392" i="5"/>
  <c r="HM392" i="5"/>
  <c r="L392" i="5"/>
  <c r="GU392" i="5"/>
  <c r="HD392" i="5"/>
  <c r="GS392" i="5"/>
  <c r="FB392" i="5"/>
  <c r="FU392" i="5"/>
  <c r="FQ392" i="5"/>
  <c r="GL392" i="5"/>
  <c r="Q392" i="5"/>
  <c r="FZ392" i="5"/>
  <c r="IL392" i="5"/>
  <c r="CW392" i="5"/>
  <c r="BI392" i="5"/>
  <c r="EC392" i="5"/>
  <c r="DR392" i="5"/>
  <c r="S392" i="5"/>
  <c r="FS392" i="5"/>
  <c r="IN392" i="5"/>
  <c r="EX392" i="5"/>
  <c r="IV392" i="5"/>
  <c r="DM392" i="5"/>
  <c r="FD392" i="5"/>
  <c r="DB392" i="5"/>
  <c r="FY392" i="5"/>
  <c r="DX392" i="5"/>
  <c r="CL392" i="5"/>
  <c r="IF392" i="5"/>
  <c r="CV392" i="5"/>
  <c r="F392" i="5"/>
  <c r="J392" i="5"/>
  <c r="HP392" i="5"/>
  <c r="HV392" i="5"/>
  <c r="GW392" i="5"/>
  <c r="DC392" i="5"/>
  <c r="AE392" i="5"/>
  <c r="GA392" i="5"/>
  <c r="CG392" i="5"/>
  <c r="GD392" i="5"/>
  <c r="W392" i="5"/>
  <c r="AX392" i="5"/>
  <c r="FE392" i="5"/>
  <c r="CP392" i="5"/>
  <c r="IH392" i="5"/>
  <c r="EJ392" i="5"/>
  <c r="DH392" i="5"/>
  <c r="ED392" i="5"/>
  <c r="CD392" i="5"/>
  <c r="EE392" i="5"/>
  <c r="BV392" i="5"/>
  <c r="GC392" i="5"/>
  <c r="GB392" i="5"/>
  <c r="EI392" i="5"/>
  <c r="GM392" i="5"/>
  <c r="CJ392" i="5"/>
  <c r="GK392" i="5"/>
  <c r="AD392" i="5"/>
  <c r="BP392" i="5"/>
  <c r="HY392" i="5"/>
  <c r="CA392" i="5"/>
  <c r="IT392" i="5"/>
  <c r="DU392" i="5"/>
  <c r="CU392" i="5"/>
  <c r="FG392" i="5"/>
  <c r="CM392" i="5"/>
  <c r="IA392" i="5"/>
  <c r="EP392" i="5"/>
  <c r="EV392" i="5"/>
  <c r="FJ392" i="5"/>
  <c r="EA392" i="5"/>
  <c r="FI392" i="5"/>
  <c r="HC392" i="5"/>
  <c r="GT392" i="5"/>
  <c r="GP392" i="5"/>
  <c r="FS426" i="5"/>
  <c r="BC426" i="5"/>
  <c r="FG426" i="5"/>
  <c r="EC426" i="5"/>
  <c r="HD426" i="5"/>
  <c r="FL426" i="5"/>
  <c r="FN426" i="5"/>
  <c r="BS426" i="5"/>
  <c r="IJ426" i="5"/>
  <c r="EA426" i="5"/>
  <c r="FF426" i="5"/>
  <c r="IG426" i="5"/>
  <c r="GW426" i="5"/>
  <c r="EK426" i="5"/>
  <c r="FH426" i="5"/>
  <c r="AU426" i="5"/>
  <c r="IN426" i="5"/>
  <c r="DQ426" i="5"/>
  <c r="II426" i="5"/>
  <c r="GH426" i="5"/>
  <c r="GB426" i="5"/>
  <c r="DF426" i="5"/>
  <c r="BR426" i="5"/>
  <c r="EN426" i="5"/>
  <c r="DZ426" i="5"/>
  <c r="BT426" i="5"/>
  <c r="IB426" i="5"/>
  <c r="GL426" i="5"/>
  <c r="FR426" i="5"/>
  <c r="DI426" i="5"/>
  <c r="R426" i="5"/>
  <c r="X426" i="5"/>
  <c r="IL426" i="5"/>
  <c r="DH426" i="5"/>
  <c r="AV426" i="5"/>
  <c r="GU426" i="5"/>
  <c r="AK426" i="5"/>
  <c r="AW426" i="5"/>
  <c r="AN426" i="5"/>
  <c r="HY426" i="5"/>
  <c r="FP426" i="5"/>
  <c r="EU426" i="5"/>
  <c r="EZ426" i="5"/>
  <c r="CM426" i="5"/>
  <c r="IQ426" i="5"/>
  <c r="HC426" i="5"/>
  <c r="DO426" i="5"/>
  <c r="BJ426" i="5"/>
  <c r="DV426" i="5"/>
  <c r="K426" i="5"/>
  <c r="IP426" i="5"/>
  <c r="CK426" i="5"/>
  <c r="CY426" i="5"/>
  <c r="AF426" i="5"/>
  <c r="FB426" i="5"/>
  <c r="O426" i="5"/>
  <c r="BD426" i="5"/>
  <c r="CP426" i="5"/>
  <c r="CH426" i="5"/>
  <c r="IM426" i="5"/>
  <c r="BZ426" i="5"/>
  <c r="BN426" i="5"/>
  <c r="E426" i="5"/>
  <c r="AO426" i="5"/>
  <c r="GT426" i="5"/>
  <c r="HM426" i="5"/>
  <c r="M426" i="5"/>
  <c r="CT426" i="5"/>
  <c r="GV426" i="5"/>
  <c r="BW426" i="5"/>
  <c r="DB426" i="5"/>
  <c r="EE426" i="5"/>
  <c r="GX426" i="5"/>
  <c r="CO426" i="5"/>
  <c r="FZ426" i="5"/>
  <c r="EW426" i="5"/>
  <c r="FX426" i="5"/>
  <c r="HE426" i="5"/>
  <c r="DW426" i="5"/>
  <c r="DE426" i="5"/>
  <c r="BK426" i="5"/>
  <c r="IV426" i="5"/>
  <c r="T426" i="5"/>
  <c r="BM426" i="5"/>
  <c r="BQ426" i="5"/>
  <c r="ED426" i="5"/>
  <c r="DG426" i="5"/>
  <c r="AQ426" i="5"/>
  <c r="HZ426" i="5"/>
  <c r="DS426" i="5"/>
  <c r="BI426" i="5"/>
  <c r="BY426" i="5"/>
  <c r="AI426" i="5"/>
  <c r="DX426" i="5"/>
  <c r="BL426" i="5"/>
  <c r="EJ426" i="5"/>
  <c r="CC426" i="5"/>
  <c r="Q426" i="5"/>
  <c r="EO426" i="5"/>
  <c r="S426" i="5"/>
  <c r="FC426" i="5"/>
  <c r="CL426" i="5"/>
  <c r="FJ426" i="5"/>
  <c r="FA426" i="5"/>
  <c r="AT426" i="5"/>
  <c r="GP426" i="5"/>
  <c r="HB426" i="5"/>
  <c r="HV426" i="5"/>
  <c r="FI426" i="5"/>
  <c r="HL426" i="5"/>
  <c r="HP426" i="5"/>
  <c r="EP426" i="5"/>
  <c r="GA426" i="5"/>
  <c r="AY426" i="5"/>
  <c r="BE426" i="5"/>
  <c r="Z426" i="5"/>
  <c r="HW426" i="5"/>
  <c r="HR426" i="5"/>
  <c r="GZ426" i="5"/>
  <c r="BP426" i="5"/>
  <c r="CW426" i="5"/>
  <c r="IH426" i="5"/>
  <c r="AX426" i="5"/>
  <c r="AE426" i="5"/>
  <c r="CA426" i="5"/>
  <c r="GM426" i="5"/>
  <c r="DM426" i="5"/>
  <c r="H426" i="5"/>
  <c r="AD426" i="5"/>
  <c r="HG426" i="5"/>
  <c r="FQ426" i="5"/>
  <c r="ER426" i="5"/>
  <c r="BB426" i="5"/>
  <c r="HU426" i="5"/>
  <c r="N426" i="5"/>
  <c r="DJ426" i="5"/>
  <c r="AP426" i="5"/>
  <c r="CE426" i="5"/>
  <c r="F426" i="5"/>
  <c r="EB426" i="5"/>
  <c r="CU426" i="5"/>
  <c r="FW426" i="5"/>
  <c r="HO426" i="5"/>
  <c r="AR426" i="5"/>
  <c r="GR426" i="5"/>
  <c r="HJ426" i="5"/>
  <c r="BG426" i="5"/>
  <c r="EX426" i="5"/>
  <c r="IF426" i="5"/>
  <c r="HS426" i="5"/>
  <c r="CN426" i="5"/>
  <c r="DK426" i="5"/>
  <c r="V426" i="5"/>
  <c r="BF426" i="5"/>
  <c r="IC426" i="5"/>
  <c r="GC426" i="5"/>
  <c r="GI426" i="5"/>
  <c r="I426" i="5"/>
  <c r="J426" i="5"/>
  <c r="HI426" i="5"/>
  <c r="AB426" i="5"/>
  <c r="DR426" i="5"/>
  <c r="GJ426" i="5"/>
  <c r="FE426" i="5"/>
  <c r="GO426" i="5"/>
  <c r="ID426" i="5"/>
  <c r="HX426" i="5"/>
  <c r="HH426" i="5"/>
  <c r="FV426" i="5"/>
  <c r="EY426" i="5"/>
  <c r="AL426" i="5"/>
  <c r="FD426" i="5"/>
  <c r="IR426" i="5"/>
  <c r="CR426" i="5"/>
  <c r="AA426" i="5"/>
  <c r="BU426" i="5"/>
  <c r="CZ426" i="5"/>
  <c r="HN426" i="5"/>
  <c r="AZ426" i="5"/>
  <c r="EI426" i="5"/>
  <c r="CF426" i="5"/>
  <c r="DA426" i="5"/>
  <c r="CX426" i="5"/>
  <c r="ET426" i="5"/>
  <c r="EG426" i="5"/>
  <c r="AJ426" i="5"/>
  <c r="EV426" i="5"/>
  <c r="BH426" i="5"/>
  <c r="FM426" i="5"/>
  <c r="U426" i="5"/>
  <c r="IU426" i="5"/>
  <c r="IO426" i="5"/>
  <c r="DN426" i="5"/>
  <c r="DC426" i="5"/>
  <c r="DT426" i="5"/>
  <c r="GG426" i="5"/>
  <c r="DL426" i="5"/>
  <c r="CS426" i="5"/>
  <c r="FK426" i="5"/>
  <c r="HT426" i="5"/>
  <c r="BA426" i="5"/>
  <c r="CB426" i="5"/>
  <c r="GS426" i="5"/>
  <c r="GD426" i="5"/>
  <c r="ES426" i="5"/>
  <c r="DD426" i="5"/>
  <c r="G426" i="5"/>
  <c r="CI426" i="5"/>
  <c r="IE426" i="5"/>
  <c r="FU426" i="5"/>
  <c r="CQ426" i="5"/>
  <c r="IT426" i="5"/>
  <c r="GK426" i="5"/>
  <c r="IS426" i="5"/>
  <c r="FO426" i="5"/>
  <c r="IA426" i="5"/>
  <c r="CJ426" i="5"/>
  <c r="AS426" i="5"/>
  <c r="CV426" i="5"/>
  <c r="CG426" i="5"/>
  <c r="GF426" i="5"/>
  <c r="HK426" i="5"/>
  <c r="IK426" i="5"/>
  <c r="GE426" i="5"/>
  <c r="AC426" i="5"/>
  <c r="BV426" i="5"/>
  <c r="DP426" i="5"/>
  <c r="GQ426" i="5"/>
  <c r="HA426" i="5"/>
  <c r="DY426" i="5"/>
  <c r="CD426" i="5"/>
  <c r="BX426" i="5"/>
  <c r="W426" i="5"/>
  <c r="EQ426" i="5"/>
  <c r="BO426" i="5"/>
  <c r="EL426" i="5"/>
  <c r="AM426" i="5"/>
  <c r="L426" i="5"/>
  <c r="HF426" i="5"/>
  <c r="EF426" i="5"/>
  <c r="GN426" i="5"/>
  <c r="EM426" i="5"/>
  <c r="EH426" i="5"/>
  <c r="GY426" i="5"/>
  <c r="FT426" i="5"/>
  <c r="FY426" i="5"/>
  <c r="AG426" i="5"/>
  <c r="AH426" i="5"/>
  <c r="DU426" i="5"/>
  <c r="Y426" i="5"/>
  <c r="HQ426" i="5"/>
  <c r="F382" i="5"/>
  <c r="K382" i="5"/>
  <c r="H382" i="5"/>
  <c r="I382" i="5"/>
  <c r="J382" i="5"/>
  <c r="G382" i="5"/>
  <c r="N382" i="5"/>
  <c r="M382" i="5"/>
  <c r="O382" i="5"/>
  <c r="E382" i="5"/>
  <c r="L382" i="5"/>
  <c r="AV413" i="5"/>
  <c r="T413" i="5"/>
  <c r="IN413" i="5"/>
  <c r="I413" i="5"/>
  <c r="Y413" i="5"/>
  <c r="GB413" i="5"/>
  <c r="AZ413" i="5"/>
  <c r="IV413" i="5"/>
  <c r="BH413" i="5"/>
  <c r="HY413" i="5"/>
  <c r="DC413" i="5"/>
  <c r="DH413" i="5"/>
  <c r="HU413" i="5"/>
  <c r="IC413" i="5"/>
  <c r="EQ413" i="5"/>
  <c r="CS413" i="5"/>
  <c r="HR413" i="5"/>
  <c r="AF413" i="5"/>
  <c r="CQ413" i="5"/>
  <c r="GA413" i="5"/>
  <c r="DZ413" i="5"/>
  <c r="CN413" i="5"/>
  <c r="IQ413" i="5"/>
  <c r="HZ413" i="5"/>
  <c r="EW413" i="5"/>
  <c r="BR413" i="5"/>
  <c r="GY413" i="5"/>
  <c r="EB413" i="5"/>
  <c r="EV413" i="5"/>
  <c r="FY413" i="5"/>
  <c r="AI413" i="5"/>
  <c r="FO413" i="5"/>
  <c r="CP413" i="5"/>
  <c r="CU413" i="5"/>
  <c r="G413" i="5"/>
  <c r="FI413" i="5"/>
  <c r="BF413" i="5"/>
  <c r="DW413" i="5"/>
  <c r="FN413" i="5"/>
  <c r="FL413" i="5"/>
  <c r="ER413" i="5"/>
  <c r="EK413" i="5"/>
  <c r="DQ413" i="5"/>
  <c r="CW413" i="5"/>
  <c r="IK413" i="5"/>
  <c r="HV413" i="5"/>
  <c r="J413" i="5"/>
  <c r="FP413" i="5"/>
  <c r="EU413" i="5"/>
  <c r="CV413" i="5"/>
  <c r="GE413" i="5"/>
  <c r="M413" i="5"/>
  <c r="BL413" i="5"/>
  <c r="BP413" i="5"/>
  <c r="EF413" i="5"/>
  <c r="CF413" i="5"/>
  <c r="BI413" i="5"/>
  <c r="GG413" i="5"/>
  <c r="GI413" i="5"/>
  <c r="BM413" i="5"/>
  <c r="DE413" i="5"/>
  <c r="AC413" i="5"/>
  <c r="BS413" i="5"/>
  <c r="HB413" i="5"/>
  <c r="Z413" i="5"/>
  <c r="AK413" i="5"/>
  <c r="GV413" i="5"/>
  <c r="FG413" i="5"/>
  <c r="FT413" i="5"/>
  <c r="IG413" i="5"/>
  <c r="IJ413" i="5"/>
  <c r="IP413" i="5"/>
  <c r="AA413" i="5"/>
  <c r="GU413" i="5"/>
  <c r="GD413" i="5"/>
  <c r="GM413" i="5"/>
  <c r="FC413" i="5"/>
  <c r="FS413" i="5"/>
  <c r="DN413" i="5"/>
  <c r="IT413" i="5"/>
  <c r="ES413" i="5"/>
  <c r="BG413" i="5"/>
  <c r="EL413" i="5"/>
  <c r="BJ413" i="5"/>
  <c r="U413" i="5"/>
  <c r="HI413" i="5"/>
  <c r="L413" i="5"/>
  <c r="ET413" i="5"/>
  <c r="HS413" i="5"/>
  <c r="CG413" i="5"/>
  <c r="FV413" i="5"/>
  <c r="DK413" i="5"/>
  <c r="IA413" i="5"/>
  <c r="BX413" i="5"/>
  <c r="ED413" i="5"/>
  <c r="II413" i="5"/>
  <c r="HO413" i="5"/>
  <c r="BW413" i="5"/>
  <c r="DX413" i="5"/>
  <c r="EG413" i="5"/>
  <c r="V413" i="5"/>
  <c r="BA413" i="5"/>
  <c r="IL413" i="5"/>
  <c r="DD413" i="5"/>
  <c r="FW413" i="5"/>
  <c r="DO413" i="5"/>
  <c r="FB413" i="5"/>
  <c r="AJ413" i="5"/>
  <c r="HK413" i="5"/>
  <c r="GN413" i="5"/>
  <c r="AQ413" i="5"/>
  <c r="BK413" i="5"/>
  <c r="BD413" i="5"/>
  <c r="FR413" i="5"/>
  <c r="BE413" i="5"/>
  <c r="GZ413" i="5"/>
  <c r="HH413" i="5"/>
  <c r="EA413" i="5"/>
  <c r="IU413" i="5"/>
  <c r="EH413" i="5"/>
  <c r="DB413" i="5"/>
  <c r="DP413" i="5"/>
  <c r="CD413" i="5"/>
  <c r="FQ413" i="5"/>
  <c r="CT413" i="5"/>
  <c r="BC413" i="5"/>
  <c r="DM413" i="5"/>
  <c r="CK413" i="5"/>
  <c r="O413" i="5"/>
  <c r="GP413" i="5"/>
  <c r="AO413" i="5"/>
  <c r="IR413" i="5"/>
  <c r="EO413" i="5"/>
  <c r="EX413" i="5"/>
  <c r="ID413" i="5"/>
  <c r="DG413" i="5"/>
  <c r="GK413" i="5"/>
  <c r="HE413" i="5"/>
  <c r="F413" i="5"/>
  <c r="DY413" i="5"/>
  <c r="AB413" i="5"/>
  <c r="AG413" i="5"/>
  <c r="N413" i="5"/>
  <c r="FZ413" i="5"/>
  <c r="HG413" i="5"/>
  <c r="GC413" i="5"/>
  <c r="CM413" i="5"/>
  <c r="FH413" i="5"/>
  <c r="Q413" i="5"/>
  <c r="CO413" i="5"/>
  <c r="GT413" i="5"/>
  <c r="CL413" i="5"/>
  <c r="CA413" i="5"/>
  <c r="DU413" i="5"/>
  <c r="X413" i="5"/>
  <c r="CJ413" i="5"/>
  <c r="H413" i="5"/>
  <c r="IO413" i="5"/>
  <c r="CX413" i="5"/>
  <c r="K413" i="5"/>
  <c r="IF413" i="5"/>
  <c r="HM413" i="5"/>
  <c r="BV413" i="5"/>
  <c r="IB413" i="5"/>
  <c r="HC413" i="5"/>
  <c r="EC413" i="5"/>
  <c r="IS413" i="5"/>
  <c r="CE413" i="5"/>
  <c r="GX413" i="5"/>
  <c r="HX413" i="5"/>
  <c r="W413" i="5"/>
  <c r="E413" i="5"/>
  <c r="HW413" i="5"/>
  <c r="BY413" i="5"/>
  <c r="BQ413" i="5"/>
  <c r="R413" i="5"/>
  <c r="EP413" i="5"/>
  <c r="IM413" i="5"/>
  <c r="FF413" i="5"/>
  <c r="BZ413" i="5"/>
  <c r="EM413" i="5"/>
  <c r="DT413" i="5"/>
  <c r="AU413" i="5"/>
  <c r="BO413" i="5"/>
  <c r="AD413" i="5"/>
  <c r="GQ413" i="5"/>
  <c r="DS413" i="5"/>
  <c r="AT413" i="5"/>
  <c r="FJ413" i="5"/>
  <c r="DL413" i="5"/>
  <c r="AN413" i="5"/>
  <c r="DA413" i="5"/>
  <c r="GW413" i="5"/>
  <c r="CY413" i="5"/>
  <c r="CH413" i="5"/>
  <c r="DR413" i="5"/>
  <c r="CI413" i="5"/>
  <c r="GJ413" i="5"/>
  <c r="FE413" i="5"/>
  <c r="AH413" i="5"/>
  <c r="IH413" i="5"/>
  <c r="HT413" i="5"/>
  <c r="HD413" i="5"/>
  <c r="AE413" i="5"/>
  <c r="HN413" i="5"/>
  <c r="EI413" i="5"/>
  <c r="CC413" i="5"/>
  <c r="DF413" i="5"/>
  <c r="CB413" i="5"/>
  <c r="EE413" i="5"/>
  <c r="HJ413" i="5"/>
  <c r="CZ413" i="5"/>
  <c r="EZ413" i="5"/>
  <c r="AP413" i="5"/>
  <c r="DJ413" i="5"/>
  <c r="HQ413" i="5"/>
  <c r="BT413" i="5"/>
  <c r="AY413" i="5"/>
  <c r="AM413" i="5"/>
  <c r="HA413" i="5"/>
  <c r="AL413" i="5"/>
  <c r="HL413" i="5"/>
  <c r="BN413" i="5"/>
  <c r="FK413" i="5"/>
  <c r="HP413" i="5"/>
  <c r="BU413" i="5"/>
  <c r="GF413" i="5"/>
  <c r="EJ413" i="5"/>
  <c r="EN413" i="5"/>
  <c r="AS413" i="5"/>
  <c r="AW413" i="5"/>
  <c r="FM413" i="5"/>
  <c r="FX413" i="5"/>
  <c r="IE413" i="5"/>
  <c r="DV413" i="5"/>
  <c r="GO413" i="5"/>
  <c r="EY413" i="5"/>
  <c r="AX413" i="5"/>
  <c r="CR413" i="5"/>
  <c r="S413" i="5"/>
  <c r="GL413" i="5"/>
  <c r="GS413" i="5"/>
  <c r="HF413" i="5"/>
  <c r="FU413" i="5"/>
  <c r="DI413" i="5"/>
  <c r="FA413" i="5"/>
  <c r="GH413" i="5"/>
  <c r="AR413" i="5"/>
  <c r="FD413" i="5"/>
  <c r="BB413" i="5"/>
  <c r="GR413" i="5"/>
  <c r="H411" i="5"/>
  <c r="G411" i="5"/>
  <c r="DQ411" i="5"/>
  <c r="FA411" i="5"/>
  <c r="IG411" i="5"/>
  <c r="HC411" i="5"/>
  <c r="DW411" i="5"/>
  <c r="CL411" i="5"/>
  <c r="T411" i="5"/>
  <c r="IA411" i="5"/>
  <c r="DJ411" i="5"/>
  <c r="GB411" i="5"/>
  <c r="DX411" i="5"/>
  <c r="L411" i="5"/>
  <c r="ED411" i="5"/>
  <c r="EK411" i="5"/>
  <c r="DL411" i="5"/>
  <c r="DT411" i="5"/>
  <c r="CA411" i="5"/>
  <c r="AV411" i="5"/>
  <c r="GI411" i="5"/>
  <c r="FJ411" i="5"/>
  <c r="HE411" i="5"/>
  <c r="GW411" i="5"/>
  <c r="HM411" i="5"/>
  <c r="FS411" i="5"/>
  <c r="HO411" i="5"/>
  <c r="DG411" i="5"/>
  <c r="DP411" i="5"/>
  <c r="FM411" i="5"/>
  <c r="CO411" i="5"/>
  <c r="IH411" i="5"/>
  <c r="GA411" i="5"/>
  <c r="FL411" i="5"/>
  <c r="EQ411" i="5"/>
  <c r="Z411" i="5"/>
  <c r="AA411" i="5"/>
  <c r="ID411" i="5"/>
  <c r="DB411" i="5"/>
  <c r="AC411" i="5"/>
  <c r="GT411" i="5"/>
  <c r="AF411" i="5"/>
  <c r="CD411" i="5"/>
  <c r="BT411" i="5"/>
  <c r="IC411" i="5"/>
  <c r="FH411" i="5"/>
  <c r="E411" i="5"/>
  <c r="BH411" i="5"/>
  <c r="AS411" i="5"/>
  <c r="CI411" i="5"/>
  <c r="IV411" i="5"/>
  <c r="AX411" i="5"/>
  <c r="EV411" i="5"/>
  <c r="IN411" i="5"/>
  <c r="GO411" i="5"/>
  <c r="HP411" i="5"/>
  <c r="EB411" i="5"/>
  <c r="ET411" i="5"/>
  <c r="BZ411" i="5"/>
  <c r="K411" i="5"/>
  <c r="IL411" i="5"/>
  <c r="U411" i="5"/>
  <c r="HD411" i="5"/>
  <c r="IR411" i="5"/>
  <c r="CW411" i="5"/>
  <c r="FT411" i="5"/>
  <c r="GH411" i="5"/>
  <c r="BN411" i="5"/>
  <c r="IQ411" i="5"/>
  <c r="GD411" i="5"/>
  <c r="FD411" i="5"/>
  <c r="M411" i="5"/>
  <c r="HH411" i="5"/>
  <c r="DU411" i="5"/>
  <c r="X411" i="5"/>
  <c r="AK411" i="5"/>
  <c r="FN411" i="5"/>
  <c r="EM411" i="5"/>
  <c r="BO411" i="5"/>
  <c r="II411" i="5"/>
  <c r="EN411" i="5"/>
  <c r="FI411" i="5"/>
  <c r="IK411" i="5"/>
  <c r="EE411" i="5"/>
  <c r="FW411" i="5"/>
  <c r="CT411" i="5"/>
  <c r="GR411" i="5"/>
  <c r="FB411" i="5"/>
  <c r="IS411" i="5"/>
  <c r="GC411" i="5"/>
  <c r="BB411" i="5"/>
  <c r="AB411" i="5"/>
  <c r="CB411" i="5"/>
  <c r="HG411" i="5"/>
  <c r="HQ411" i="5"/>
  <c r="DF411" i="5"/>
  <c r="IO411" i="5"/>
  <c r="CQ411" i="5"/>
  <c r="HW411" i="5"/>
  <c r="Y411" i="5"/>
  <c r="FX411" i="5"/>
  <c r="DC411" i="5"/>
  <c r="HI411" i="5"/>
  <c r="CF411" i="5"/>
  <c r="HT411" i="5"/>
  <c r="HF411" i="5"/>
  <c r="BV411" i="5"/>
  <c r="EY411" i="5"/>
  <c r="GF411" i="5"/>
  <c r="BC411" i="5"/>
  <c r="AU411" i="5"/>
  <c r="FP411" i="5"/>
  <c r="EL411" i="5"/>
  <c r="GU411" i="5"/>
  <c r="ER411" i="5"/>
  <c r="GJ411" i="5"/>
  <c r="GP411" i="5"/>
  <c r="GQ411" i="5"/>
  <c r="CV411" i="5"/>
  <c r="HU411" i="5"/>
  <c r="BS411" i="5"/>
  <c r="GE411" i="5"/>
  <c r="IT411" i="5"/>
  <c r="HZ411" i="5"/>
  <c r="IU411" i="5"/>
  <c r="FF411" i="5"/>
  <c r="DN411" i="5"/>
  <c r="IM411" i="5"/>
  <c r="GG411" i="5"/>
  <c r="AZ411" i="5"/>
  <c r="DR411" i="5"/>
  <c r="IF411" i="5"/>
  <c r="EF411" i="5"/>
  <c r="BD411" i="5"/>
  <c r="FU411" i="5"/>
  <c r="EC411" i="5"/>
  <c r="BU411" i="5"/>
  <c r="R411" i="5"/>
  <c r="DO411" i="5"/>
  <c r="BG411" i="5"/>
  <c r="BE411" i="5"/>
  <c r="J411" i="5"/>
  <c r="AR411" i="5"/>
  <c r="Q411" i="5"/>
  <c r="EO411" i="5"/>
  <c r="BI411" i="5"/>
  <c r="BR411" i="5"/>
  <c r="CM411" i="5"/>
  <c r="AE411" i="5"/>
  <c r="FV411" i="5"/>
  <c r="GS411" i="5"/>
  <c r="DK411" i="5"/>
  <c r="AJ411" i="5"/>
  <c r="CK411" i="5"/>
  <c r="GX411" i="5"/>
  <c r="AW411" i="5"/>
  <c r="IB411" i="5"/>
  <c r="HB411" i="5"/>
  <c r="DA411" i="5"/>
  <c r="DE411" i="5"/>
  <c r="EA411" i="5"/>
  <c r="AD411" i="5"/>
  <c r="CE411" i="5"/>
  <c r="GK411" i="5"/>
  <c r="CG411" i="5"/>
  <c r="CJ411" i="5"/>
  <c r="FC411" i="5"/>
  <c r="FO411" i="5"/>
  <c r="CN411" i="5"/>
  <c r="HN411" i="5"/>
  <c r="BQ411" i="5"/>
  <c r="O411" i="5"/>
  <c r="HL411" i="5"/>
  <c r="W411" i="5"/>
  <c r="EX411" i="5"/>
  <c r="BM411" i="5"/>
  <c r="AP411" i="5"/>
  <c r="EZ411" i="5"/>
  <c r="AM411" i="5"/>
  <c r="CZ411" i="5"/>
  <c r="HV411" i="5"/>
  <c r="BF411" i="5"/>
  <c r="HX411" i="5"/>
  <c r="V411" i="5"/>
  <c r="IP411" i="5"/>
  <c r="AO411" i="5"/>
  <c r="GL411" i="5"/>
  <c r="AH411" i="5"/>
  <c r="FR411" i="5"/>
  <c r="BJ411" i="5"/>
  <c r="AT411" i="5"/>
  <c r="EU411" i="5"/>
  <c r="CP411" i="5"/>
  <c r="BY411" i="5"/>
  <c r="EP411" i="5"/>
  <c r="BA411" i="5"/>
  <c r="EH411" i="5"/>
  <c r="CX411" i="5"/>
  <c r="CC411" i="5"/>
  <c r="DD411" i="5"/>
  <c r="AN411" i="5"/>
  <c r="BL411" i="5"/>
  <c r="N411" i="5"/>
  <c r="CY411" i="5"/>
  <c r="FE411" i="5"/>
  <c r="IJ411" i="5"/>
  <c r="AL411" i="5"/>
  <c r="EW411" i="5"/>
  <c r="BW411" i="5"/>
  <c r="BK411" i="5"/>
  <c r="HA411" i="5"/>
  <c r="HS411" i="5"/>
  <c r="DV411" i="5"/>
  <c r="GY411" i="5"/>
  <c r="GN411" i="5"/>
  <c r="DY411" i="5"/>
  <c r="HK411" i="5"/>
  <c r="DS411" i="5"/>
  <c r="GM411" i="5"/>
  <c r="AQ411" i="5"/>
  <c r="FK411" i="5"/>
  <c r="DI411" i="5"/>
  <c r="FG411" i="5"/>
  <c r="FQ411" i="5"/>
  <c r="BP411" i="5"/>
  <c r="CR411" i="5"/>
  <c r="GZ411" i="5"/>
  <c r="IE411" i="5"/>
  <c r="CH411" i="5"/>
  <c r="CU411" i="5"/>
  <c r="HJ411" i="5"/>
  <c r="EG411" i="5"/>
  <c r="I411" i="5"/>
  <c r="S411" i="5"/>
  <c r="AI411" i="5"/>
  <c r="HR411" i="5"/>
  <c r="CS411" i="5"/>
  <c r="GV411" i="5"/>
  <c r="DZ411" i="5"/>
  <c r="F411" i="5"/>
  <c r="EJ411" i="5"/>
  <c r="FY411" i="5"/>
  <c r="HY411" i="5"/>
  <c r="ES411" i="5"/>
  <c r="EI411" i="5"/>
  <c r="FZ411" i="5"/>
  <c r="BX411" i="5"/>
  <c r="DH411" i="5"/>
  <c r="DM411" i="5"/>
  <c r="AY411" i="5"/>
  <c r="AG411" i="5"/>
  <c r="L380" i="5"/>
  <c r="J380" i="5"/>
  <c r="N380" i="5"/>
  <c r="E380" i="5"/>
  <c r="H380" i="5"/>
  <c r="F380" i="5"/>
  <c r="G380" i="5"/>
  <c r="K380" i="5"/>
  <c r="O380" i="5"/>
  <c r="I380" i="5"/>
  <c r="M380" i="5"/>
  <c r="HY412" i="5"/>
  <c r="HF412" i="5"/>
  <c r="CA412" i="5"/>
  <c r="AV412" i="5"/>
  <c r="R412" i="5"/>
  <c r="Y412" i="5"/>
  <c r="CC412" i="5"/>
  <c r="BK412" i="5"/>
  <c r="IL412" i="5"/>
  <c r="BD412" i="5"/>
  <c r="EN412" i="5"/>
  <c r="HJ412" i="5"/>
  <c r="DL412" i="5"/>
  <c r="M412" i="5"/>
  <c r="BB412" i="5"/>
  <c r="IJ412" i="5"/>
  <c r="F412" i="5"/>
  <c r="BX412" i="5"/>
  <c r="AX412" i="5"/>
  <c r="AZ412" i="5"/>
  <c r="CD412" i="5"/>
  <c r="FU412" i="5"/>
  <c r="HD412" i="5"/>
  <c r="HG412" i="5"/>
  <c r="AL412" i="5"/>
  <c r="CI412" i="5"/>
  <c r="EK412" i="5"/>
  <c r="O412" i="5"/>
  <c r="DF412" i="5"/>
  <c r="CH412" i="5"/>
  <c r="HQ412" i="5"/>
  <c r="EG412" i="5"/>
  <c r="EB412" i="5"/>
  <c r="CS412" i="5"/>
  <c r="DT412" i="5"/>
  <c r="FO412" i="5"/>
  <c r="IE412" i="5"/>
  <c r="DQ412" i="5"/>
  <c r="BZ412" i="5"/>
  <c r="EC412" i="5"/>
  <c r="GJ412" i="5"/>
  <c r="FW412" i="5"/>
  <c r="HC412" i="5"/>
  <c r="FF412" i="5"/>
  <c r="CY412" i="5"/>
  <c r="FH412" i="5"/>
  <c r="GU412" i="5"/>
  <c r="BE412" i="5"/>
  <c r="DO412" i="5"/>
  <c r="AT412" i="5"/>
  <c r="GX412" i="5"/>
  <c r="CU412" i="5"/>
  <c r="FQ412" i="5"/>
  <c r="HP412" i="5"/>
  <c r="HK412" i="5"/>
  <c r="BR412" i="5"/>
  <c r="AD412" i="5"/>
  <c r="IO412" i="5"/>
  <c r="EM412" i="5"/>
  <c r="G412" i="5"/>
  <c r="GE412" i="5"/>
  <c r="V412" i="5"/>
  <c r="CO412" i="5"/>
  <c r="BO412" i="5"/>
  <c r="HA412" i="5"/>
  <c r="CG412" i="5"/>
  <c r="HN412" i="5"/>
  <c r="BP412" i="5"/>
  <c r="AU412" i="5"/>
  <c r="HI412" i="5"/>
  <c r="HE412" i="5"/>
  <c r="BL412" i="5"/>
  <c r="GK412" i="5"/>
  <c r="GC412" i="5"/>
  <c r="AQ412" i="5"/>
  <c r="CB412" i="5"/>
  <c r="BG412" i="5"/>
  <c r="FG412" i="5"/>
  <c r="DD412" i="5"/>
  <c r="HU412" i="5"/>
  <c r="GA412" i="5"/>
  <c r="EU412" i="5"/>
  <c r="EQ412" i="5"/>
  <c r="HB412" i="5"/>
  <c r="GL412" i="5"/>
  <c r="BA412" i="5"/>
  <c r="IK412" i="5"/>
  <c r="IM412" i="5"/>
  <c r="AR412" i="5"/>
  <c r="ET412" i="5"/>
  <c r="HR412" i="5"/>
  <c r="FL412" i="5"/>
  <c r="X412" i="5"/>
  <c r="AS412" i="5"/>
  <c r="DV412" i="5"/>
  <c r="IU412" i="5"/>
  <c r="FB412" i="5"/>
  <c r="AH412" i="5"/>
  <c r="BM412" i="5"/>
  <c r="W412" i="5"/>
  <c r="DY412" i="5"/>
  <c r="AM412" i="5"/>
  <c r="J412" i="5"/>
  <c r="CP412" i="5"/>
  <c r="AW412" i="5"/>
  <c r="BI412" i="5"/>
  <c r="AG412" i="5"/>
  <c r="GZ412" i="5"/>
  <c r="BC412" i="5"/>
  <c r="EH412" i="5"/>
  <c r="CW412" i="5"/>
  <c r="BW412" i="5"/>
  <c r="CV412" i="5"/>
  <c r="GT412" i="5"/>
  <c r="IS412" i="5"/>
  <c r="BJ412" i="5"/>
  <c r="DK412" i="5"/>
  <c r="IR412" i="5"/>
  <c r="DH412" i="5"/>
  <c r="Q412" i="5"/>
  <c r="DB412" i="5"/>
  <c r="BF412" i="5"/>
  <c r="IF412" i="5"/>
  <c r="GO412" i="5"/>
  <c r="HO412" i="5"/>
  <c r="AO412" i="5"/>
  <c r="FZ412" i="5"/>
  <c r="GG412" i="5"/>
  <c r="IV412" i="5"/>
  <c r="HL412" i="5"/>
  <c r="AI412" i="5"/>
  <c r="BN412" i="5"/>
  <c r="DU412" i="5"/>
  <c r="IN412" i="5"/>
  <c r="CK412" i="5"/>
  <c r="FD412" i="5"/>
  <c r="DN412" i="5"/>
  <c r="DP412" i="5"/>
  <c r="AF412" i="5"/>
  <c r="HX412" i="5"/>
  <c r="EX412" i="5"/>
  <c r="CQ412" i="5"/>
  <c r="FS412" i="5"/>
  <c r="FP412" i="5"/>
  <c r="AE412" i="5"/>
  <c r="AJ412" i="5"/>
  <c r="CF412" i="5"/>
  <c r="DA412" i="5"/>
  <c r="S412" i="5"/>
  <c r="IQ412" i="5"/>
  <c r="DJ412" i="5"/>
  <c r="HM412" i="5"/>
  <c r="T412" i="5"/>
  <c r="DZ412" i="5"/>
  <c r="L412" i="5"/>
  <c r="IG412" i="5"/>
  <c r="CJ412" i="5"/>
  <c r="I412" i="5"/>
  <c r="CR412" i="5"/>
  <c r="GM412" i="5"/>
  <c r="HZ412" i="5"/>
  <c r="GB412" i="5"/>
  <c r="DI412" i="5"/>
  <c r="DS412" i="5"/>
  <c r="E412" i="5"/>
  <c r="H412" i="5"/>
  <c r="EW412" i="5"/>
  <c r="EF412" i="5"/>
  <c r="IC412" i="5"/>
  <c r="FJ412" i="5"/>
  <c r="BY412" i="5"/>
  <c r="BQ412" i="5"/>
  <c r="FX412" i="5"/>
  <c r="HH412" i="5"/>
  <c r="HS412" i="5"/>
  <c r="FE412" i="5"/>
  <c r="EI412" i="5"/>
  <c r="BU412" i="5"/>
  <c r="ES412" i="5"/>
  <c r="EY412" i="5"/>
  <c r="GR412" i="5"/>
  <c r="IA412" i="5"/>
  <c r="FN412" i="5"/>
  <c r="CX412" i="5"/>
  <c r="EP412" i="5"/>
  <c r="DG412" i="5"/>
  <c r="EA412" i="5"/>
  <c r="EZ412" i="5"/>
  <c r="FR412" i="5"/>
  <c r="FV412" i="5"/>
  <c r="ER412" i="5"/>
  <c r="GS412" i="5"/>
  <c r="HV412" i="5"/>
  <c r="BV412" i="5"/>
  <c r="CL412" i="5"/>
  <c r="EV412" i="5"/>
  <c r="IH412" i="5"/>
  <c r="DR412" i="5"/>
  <c r="IT412" i="5"/>
  <c r="ID412" i="5"/>
  <c r="CT412" i="5"/>
  <c r="DE412" i="5"/>
  <c r="GF412" i="5"/>
  <c r="IP412" i="5"/>
  <c r="GQ412" i="5"/>
  <c r="GI412" i="5"/>
  <c r="AB412" i="5"/>
  <c r="CN412" i="5"/>
  <c r="FA412" i="5"/>
  <c r="U412" i="5"/>
  <c r="AC412" i="5"/>
  <c r="HT412" i="5"/>
  <c r="EO412" i="5"/>
  <c r="FM412" i="5"/>
  <c r="FI412" i="5"/>
  <c r="AA412" i="5"/>
  <c r="FK412" i="5"/>
  <c r="ED412" i="5"/>
  <c r="AK412" i="5"/>
  <c r="BS412" i="5"/>
  <c r="GP412" i="5"/>
  <c r="EE412" i="5"/>
  <c r="HW412" i="5"/>
  <c r="Z412" i="5"/>
  <c r="FY412" i="5"/>
  <c r="BH412" i="5"/>
  <c r="DX412" i="5"/>
  <c r="GW412" i="5"/>
  <c r="CZ412" i="5"/>
  <c r="K412" i="5"/>
  <c r="GY412" i="5"/>
  <c r="GV412" i="5"/>
  <c r="CM412" i="5"/>
  <c r="DW412" i="5"/>
  <c r="II412" i="5"/>
  <c r="N412" i="5"/>
  <c r="FT412" i="5"/>
  <c r="EJ412" i="5"/>
  <c r="GN412" i="5"/>
  <c r="GH412" i="5"/>
  <c r="FC412" i="5"/>
  <c r="BT412" i="5"/>
  <c r="CE412" i="5"/>
  <c r="IB412" i="5"/>
  <c r="AP412" i="5"/>
  <c r="EL412" i="5"/>
  <c r="DM412" i="5"/>
  <c r="AN412" i="5"/>
  <c r="AY412" i="5"/>
  <c r="GD412" i="5"/>
  <c r="DC412" i="5"/>
  <c r="IE408" i="5"/>
  <c r="HR408" i="5"/>
  <c r="EL408" i="5"/>
  <c r="CT408" i="5"/>
  <c r="HF408" i="5"/>
  <c r="FL408" i="5"/>
  <c r="FE408" i="5"/>
  <c r="IT408" i="5"/>
  <c r="FR408" i="5"/>
  <c r="X408" i="5"/>
  <c r="IA408" i="5"/>
  <c r="ED408" i="5"/>
  <c r="BT408" i="5"/>
  <c r="DN408" i="5"/>
  <c r="AF408" i="5"/>
  <c r="GK408" i="5"/>
  <c r="H408" i="5"/>
  <c r="CB408" i="5"/>
  <c r="CG408" i="5"/>
  <c r="FS408" i="5"/>
  <c r="EM408" i="5"/>
  <c r="HD408" i="5"/>
  <c r="FG408" i="5"/>
  <c r="IU408" i="5"/>
  <c r="G408" i="5"/>
  <c r="EF408" i="5"/>
  <c r="DI408" i="5"/>
  <c r="GL408" i="5"/>
  <c r="CH408" i="5"/>
  <c r="FZ408" i="5"/>
  <c r="IB408" i="5"/>
  <c r="HE408" i="5"/>
  <c r="BW408" i="5"/>
  <c r="HT408" i="5"/>
  <c r="IM408" i="5"/>
  <c r="Y408" i="5"/>
  <c r="GS408" i="5"/>
  <c r="Q408" i="5"/>
  <c r="GB408" i="5"/>
  <c r="T408" i="5"/>
  <c r="IV408" i="5"/>
  <c r="AH408" i="5"/>
  <c r="GZ408" i="5"/>
  <c r="CE408" i="5"/>
  <c r="IC408" i="5"/>
  <c r="DS408" i="5"/>
  <c r="BD408" i="5"/>
  <c r="DZ408" i="5"/>
  <c r="EG408" i="5"/>
  <c r="DL408" i="5"/>
  <c r="W408" i="5"/>
  <c r="EE408" i="5"/>
  <c r="DQ408" i="5"/>
  <c r="BX408" i="5"/>
  <c r="S408" i="5"/>
  <c r="CP408" i="5"/>
  <c r="BS408" i="5"/>
  <c r="IK408" i="5"/>
  <c r="BA408" i="5"/>
  <c r="GY408" i="5"/>
  <c r="U408" i="5"/>
  <c r="CO408" i="5"/>
  <c r="E408" i="5"/>
  <c r="CM408" i="5"/>
  <c r="DP408" i="5"/>
  <c r="DF408" i="5"/>
  <c r="O408" i="5"/>
  <c r="HC408" i="5"/>
  <c r="AZ408" i="5"/>
  <c r="GG408" i="5"/>
  <c r="BV408" i="5"/>
  <c r="GM408" i="5"/>
  <c r="GX408" i="5"/>
  <c r="HK408" i="5"/>
  <c r="IQ408" i="5"/>
  <c r="EP408" i="5"/>
  <c r="CI408" i="5"/>
  <c r="EI408" i="5"/>
  <c r="FU408" i="5"/>
  <c r="GF408" i="5"/>
  <c r="DW408" i="5"/>
  <c r="F408" i="5"/>
  <c r="CQ408" i="5"/>
  <c r="GH408" i="5"/>
  <c r="IJ408" i="5"/>
  <c r="J408" i="5"/>
  <c r="ER408" i="5"/>
  <c r="AL408" i="5"/>
  <c r="CX408" i="5"/>
  <c r="FC408" i="5"/>
  <c r="FI408" i="5"/>
  <c r="GJ408" i="5"/>
  <c r="FK408" i="5"/>
  <c r="GQ408" i="5"/>
  <c r="BK408" i="5"/>
  <c r="EN408" i="5"/>
  <c r="HQ408" i="5"/>
  <c r="AT408" i="5"/>
  <c r="R408" i="5"/>
  <c r="IN408" i="5"/>
  <c r="EQ408" i="5"/>
  <c r="DV408" i="5"/>
  <c r="CD408" i="5"/>
  <c r="HV408" i="5"/>
  <c r="DO408" i="5"/>
  <c r="HH408" i="5"/>
  <c r="HB408" i="5"/>
  <c r="ES408" i="5"/>
  <c r="EH408" i="5"/>
  <c r="EY408" i="5"/>
  <c r="DE408" i="5"/>
  <c r="AX408" i="5"/>
  <c r="AA408" i="5"/>
  <c r="GA408" i="5"/>
  <c r="BP408" i="5"/>
  <c r="GP408" i="5"/>
  <c r="FQ408" i="5"/>
  <c r="AY408" i="5"/>
  <c r="AS408" i="5"/>
  <c r="AQ408" i="5"/>
  <c r="EC408" i="5"/>
  <c r="EO408" i="5"/>
  <c r="HS408" i="5"/>
  <c r="EJ408" i="5"/>
  <c r="AG408" i="5"/>
  <c r="FT408" i="5"/>
  <c r="AO408" i="5"/>
  <c r="GU408" i="5"/>
  <c r="EK408" i="5"/>
  <c r="IR408" i="5"/>
  <c r="FD408" i="5"/>
  <c r="FW408" i="5"/>
  <c r="IF408" i="5"/>
  <c r="CL408" i="5"/>
  <c r="GN408" i="5"/>
  <c r="EB408" i="5"/>
  <c r="CF408" i="5"/>
  <c r="AR408" i="5"/>
  <c r="DD408" i="5"/>
  <c r="BL408" i="5"/>
  <c r="HN408" i="5"/>
  <c r="HY408" i="5"/>
  <c r="BQ408" i="5"/>
  <c r="CA408" i="5"/>
  <c r="BC408" i="5"/>
  <c r="FN408" i="5"/>
  <c r="FP408" i="5"/>
  <c r="IS408" i="5"/>
  <c r="AD408" i="5"/>
  <c r="FJ408" i="5"/>
  <c r="IO408" i="5"/>
  <c r="DT408" i="5"/>
  <c r="DX408" i="5"/>
  <c r="DM408" i="5"/>
  <c r="DG408" i="5"/>
  <c r="BY408" i="5"/>
  <c r="FF408" i="5"/>
  <c r="CN408" i="5"/>
  <c r="DC408" i="5"/>
  <c r="I408" i="5"/>
  <c r="GV408" i="5"/>
  <c r="AV408" i="5"/>
  <c r="FH408" i="5"/>
  <c r="BI408" i="5"/>
  <c r="AI408" i="5"/>
  <c r="HU408" i="5"/>
  <c r="AK408" i="5"/>
  <c r="BZ408" i="5"/>
  <c r="BR408" i="5"/>
  <c r="FM408" i="5"/>
  <c r="EA408" i="5"/>
  <c r="AU408" i="5"/>
  <c r="IL408" i="5"/>
  <c r="HX408" i="5"/>
  <c r="AN408" i="5"/>
  <c r="HM408" i="5"/>
  <c r="K408" i="5"/>
  <c r="FO408" i="5"/>
  <c r="HO408" i="5"/>
  <c r="DA408" i="5"/>
  <c r="FX408" i="5"/>
  <c r="DR408" i="5"/>
  <c r="N408" i="5"/>
  <c r="FV408" i="5"/>
  <c r="BJ408" i="5"/>
  <c r="V408" i="5"/>
  <c r="GR408" i="5"/>
  <c r="GT408" i="5"/>
  <c r="HG408" i="5"/>
  <c r="M408" i="5"/>
  <c r="FB408" i="5"/>
  <c r="ID408" i="5"/>
  <c r="AJ408" i="5"/>
  <c r="HJ408" i="5"/>
  <c r="BB408" i="5"/>
  <c r="BF408" i="5"/>
  <c r="BU408" i="5"/>
  <c r="DU408" i="5"/>
  <c r="CK408" i="5"/>
  <c r="Z408" i="5"/>
  <c r="HA408" i="5"/>
  <c r="II408" i="5"/>
  <c r="GE408" i="5"/>
  <c r="EX408" i="5"/>
  <c r="GC408" i="5"/>
  <c r="IH408" i="5"/>
  <c r="CW408" i="5"/>
  <c r="DH408" i="5"/>
  <c r="BH408" i="5"/>
  <c r="GD408" i="5"/>
  <c r="GI408" i="5"/>
  <c r="CC408" i="5"/>
  <c r="GW408" i="5"/>
  <c r="AM408" i="5"/>
  <c r="CJ408" i="5"/>
  <c r="CY408" i="5"/>
  <c r="BM408" i="5"/>
  <c r="L408" i="5"/>
  <c r="CS408" i="5"/>
  <c r="BN408" i="5"/>
  <c r="CZ408" i="5"/>
  <c r="EW408" i="5"/>
  <c r="AE408" i="5"/>
  <c r="HZ408" i="5"/>
  <c r="AP408" i="5"/>
  <c r="IG408" i="5"/>
  <c r="BG408" i="5"/>
  <c r="HW408" i="5"/>
  <c r="BO408" i="5"/>
  <c r="DJ408" i="5"/>
  <c r="IP408" i="5"/>
  <c r="HP408" i="5"/>
  <c r="EV408" i="5"/>
  <c r="AC408" i="5"/>
  <c r="EZ408" i="5"/>
  <c r="FA408" i="5"/>
  <c r="BE408" i="5"/>
  <c r="FY408" i="5"/>
  <c r="GO408" i="5"/>
  <c r="HL408" i="5"/>
  <c r="AB408" i="5"/>
  <c r="DY408" i="5"/>
  <c r="CR408" i="5"/>
  <c r="ET408" i="5"/>
  <c r="DK408" i="5"/>
  <c r="DB408" i="5"/>
  <c r="CU408" i="5"/>
  <c r="CV408" i="5"/>
  <c r="HI408" i="5"/>
  <c r="EU408" i="5"/>
  <c r="AW408" i="5"/>
  <c r="DY406" i="5"/>
  <c r="X406" i="5"/>
  <c r="E406" i="5"/>
  <c r="DV406" i="5"/>
  <c r="DH406" i="5"/>
  <c r="CA406" i="5"/>
  <c r="AQ406" i="5"/>
  <c r="K406" i="5"/>
  <c r="BB406" i="5"/>
  <c r="HY406" i="5"/>
  <c r="ES406" i="5"/>
  <c r="DR406" i="5"/>
  <c r="EC406" i="5"/>
  <c r="CN406" i="5"/>
  <c r="AH406" i="5"/>
  <c r="FO406" i="5"/>
  <c r="EV406" i="5"/>
  <c r="T406" i="5"/>
  <c r="BH406" i="5"/>
  <c r="DG406" i="5"/>
  <c r="DA406" i="5"/>
  <c r="HO406" i="5"/>
  <c r="CW406" i="5"/>
  <c r="DN406" i="5"/>
  <c r="GV406" i="5"/>
  <c r="IL406" i="5"/>
  <c r="EA406" i="5"/>
  <c r="EP406" i="5"/>
  <c r="AN406" i="5"/>
  <c r="HR406" i="5"/>
  <c r="GW406" i="5"/>
  <c r="BT406" i="5"/>
  <c r="HJ406" i="5"/>
  <c r="GA406" i="5"/>
  <c r="HQ406" i="5"/>
  <c r="BD406" i="5"/>
  <c r="GC406" i="5"/>
  <c r="HG406" i="5"/>
  <c r="BE406" i="5"/>
  <c r="GK406" i="5"/>
  <c r="ET406" i="5"/>
  <c r="DF406" i="5"/>
  <c r="GH406" i="5"/>
  <c r="DW406" i="5"/>
  <c r="GQ406" i="5"/>
  <c r="EZ406" i="5"/>
  <c r="IP406" i="5"/>
  <c r="BJ406" i="5"/>
  <c r="AM406" i="5"/>
  <c r="CX406" i="5"/>
  <c r="DK406" i="5"/>
  <c r="CC406" i="5"/>
  <c r="IQ406" i="5"/>
  <c r="HC406" i="5"/>
  <c r="GS406" i="5"/>
  <c r="HW406" i="5"/>
  <c r="EQ406" i="5"/>
  <c r="J406" i="5"/>
  <c r="AI406" i="5"/>
  <c r="IC406" i="5"/>
  <c r="CZ406" i="5"/>
  <c r="GF406" i="5"/>
  <c r="BU406" i="5"/>
  <c r="AF406" i="5"/>
  <c r="GR406" i="5"/>
  <c r="EX406" i="5"/>
  <c r="CP406" i="5"/>
  <c r="IH406" i="5"/>
  <c r="GX406" i="5"/>
  <c r="HT406" i="5"/>
  <c r="GY406" i="5"/>
  <c r="FS406" i="5"/>
  <c r="O406" i="5"/>
  <c r="ID406" i="5"/>
  <c r="EE406" i="5"/>
  <c r="CV406" i="5"/>
  <c r="IV406" i="5"/>
  <c r="GO406" i="5"/>
  <c r="HV406" i="5"/>
  <c r="CI406" i="5"/>
  <c r="R406" i="5"/>
  <c r="EI406" i="5"/>
  <c r="DM406" i="5"/>
  <c r="GP406" i="5"/>
  <c r="GD406" i="5"/>
  <c r="CG406" i="5"/>
  <c r="DO406" i="5"/>
  <c r="FE406" i="5"/>
  <c r="CH406" i="5"/>
  <c r="AY406" i="5"/>
  <c r="EF406" i="5"/>
  <c r="GZ406" i="5"/>
  <c r="FY406" i="5"/>
  <c r="IB406" i="5"/>
  <c r="EL406" i="5"/>
  <c r="GM406" i="5"/>
  <c r="HZ406" i="5"/>
  <c r="I406" i="5"/>
  <c r="BQ406" i="5"/>
  <c r="IM406" i="5"/>
  <c r="ED406" i="5"/>
  <c r="CO406" i="5"/>
  <c r="Y406" i="5"/>
  <c r="EB406" i="5"/>
  <c r="DT406" i="5"/>
  <c r="BF406" i="5"/>
  <c r="HS406" i="5"/>
  <c r="AA406" i="5"/>
  <c r="AT406" i="5"/>
  <c r="GU406" i="5"/>
  <c r="EM406" i="5"/>
  <c r="BK406" i="5"/>
  <c r="HD406" i="5"/>
  <c r="FP406" i="5"/>
  <c r="V406" i="5"/>
  <c r="AZ406" i="5"/>
  <c r="CF406" i="5"/>
  <c r="CS406" i="5"/>
  <c r="CM406" i="5"/>
  <c r="HB406" i="5"/>
  <c r="AJ406" i="5"/>
  <c r="BW406" i="5"/>
  <c r="CR406" i="5"/>
  <c r="FA406" i="5"/>
  <c r="FZ406" i="5"/>
  <c r="GT406" i="5"/>
  <c r="FX406" i="5"/>
  <c r="AX406" i="5"/>
  <c r="M406" i="5"/>
  <c r="AW406" i="5"/>
  <c r="BY406" i="5"/>
  <c r="IG406" i="5"/>
  <c r="FI406" i="5"/>
  <c r="DC406" i="5"/>
  <c r="CB406" i="5"/>
  <c r="GL406" i="5"/>
  <c r="GB406" i="5"/>
  <c r="AS406" i="5"/>
  <c r="EH406" i="5"/>
  <c r="AO406" i="5"/>
  <c r="FF406" i="5"/>
  <c r="FT406" i="5"/>
  <c r="IR406" i="5"/>
  <c r="AE406" i="5"/>
  <c r="HP406" i="5"/>
  <c r="GE406" i="5"/>
  <c r="DE406" i="5"/>
  <c r="IF406" i="5"/>
  <c r="BM406" i="5"/>
  <c r="IT406" i="5"/>
  <c r="FB406" i="5"/>
  <c r="DB406" i="5"/>
  <c r="CT406" i="5"/>
  <c r="ER406" i="5"/>
  <c r="BG406" i="5"/>
  <c r="AL406" i="5"/>
  <c r="IJ406" i="5"/>
  <c r="II406" i="5"/>
  <c r="N406" i="5"/>
  <c r="BP406" i="5"/>
  <c r="U406" i="5"/>
  <c r="HH406" i="5"/>
  <c r="CD406" i="5"/>
  <c r="FN406" i="5"/>
  <c r="AR406" i="5"/>
  <c r="CU406" i="5"/>
  <c r="FV406" i="5"/>
  <c r="BS406" i="5"/>
  <c r="DZ406" i="5"/>
  <c r="HL406" i="5"/>
  <c r="DI406" i="5"/>
  <c r="DL406" i="5"/>
  <c r="BV406" i="5"/>
  <c r="G406" i="5"/>
  <c r="HF406" i="5"/>
  <c r="CL406" i="5"/>
  <c r="BA406" i="5"/>
  <c r="S406" i="5"/>
  <c r="DP406" i="5"/>
  <c r="EO406" i="5"/>
  <c r="IO406" i="5"/>
  <c r="IK406" i="5"/>
  <c r="AV406" i="5"/>
  <c r="EY406" i="5"/>
  <c r="CQ406" i="5"/>
  <c r="FK406" i="5"/>
  <c r="GI406" i="5"/>
  <c r="BO406" i="5"/>
  <c r="F406" i="5"/>
  <c r="GN406" i="5"/>
  <c r="BZ406" i="5"/>
  <c r="HM406" i="5"/>
  <c r="HN406" i="5"/>
  <c r="CK406" i="5"/>
  <c r="FJ406" i="5"/>
  <c r="DX406" i="5"/>
  <c r="FM406" i="5"/>
  <c r="CY406" i="5"/>
  <c r="FL406" i="5"/>
  <c r="AG406" i="5"/>
  <c r="HE406" i="5"/>
  <c r="L406" i="5"/>
  <c r="FW406" i="5"/>
  <c r="AB406" i="5"/>
  <c r="DQ406" i="5"/>
  <c r="HU406" i="5"/>
  <c r="FQ406" i="5"/>
  <c r="DJ406" i="5"/>
  <c r="FD406" i="5"/>
  <c r="AU406" i="5"/>
  <c r="FG406" i="5"/>
  <c r="DU406" i="5"/>
  <c r="Q406" i="5"/>
  <c r="Z406" i="5"/>
  <c r="BC406" i="5"/>
  <c r="HA406" i="5"/>
  <c r="GG406" i="5"/>
  <c r="HX406" i="5"/>
  <c r="HI406" i="5"/>
  <c r="CJ406" i="5"/>
  <c r="FR406" i="5"/>
  <c r="EG406" i="5"/>
  <c r="IN406" i="5"/>
  <c r="GJ406" i="5"/>
  <c r="BN406" i="5"/>
  <c r="HK406" i="5"/>
  <c r="AK406" i="5"/>
  <c r="W406" i="5"/>
  <c r="BI406" i="5"/>
  <c r="EN406" i="5"/>
  <c r="EK406" i="5"/>
  <c r="BL406" i="5"/>
  <c r="BX406" i="5"/>
  <c r="H406" i="5"/>
  <c r="EW406" i="5"/>
  <c r="AP406" i="5"/>
  <c r="FU406" i="5"/>
  <c r="EU406" i="5"/>
  <c r="DD406" i="5"/>
  <c r="BR406" i="5"/>
  <c r="DS406" i="5"/>
  <c r="IE406" i="5"/>
  <c r="AC406" i="5"/>
  <c r="IA406" i="5"/>
  <c r="FH406" i="5"/>
  <c r="EJ406" i="5"/>
  <c r="CE406" i="5"/>
  <c r="FC406" i="5"/>
  <c r="IS406" i="5"/>
  <c r="AD406" i="5"/>
  <c r="IU406" i="5"/>
  <c r="CY394" i="5"/>
  <c r="E394" i="5"/>
  <c r="CU394" i="5"/>
  <c r="IR394" i="5"/>
  <c r="GG394" i="5"/>
  <c r="IQ394" i="5"/>
  <c r="CD394" i="5"/>
  <c r="EL394" i="5"/>
  <c r="GD394" i="5"/>
  <c r="GM394" i="5"/>
  <c r="EM394" i="5"/>
  <c r="IL394" i="5"/>
  <c r="EB394" i="5"/>
  <c r="FD394" i="5"/>
  <c r="FK394" i="5"/>
  <c r="GW394" i="5"/>
  <c r="EX394" i="5"/>
  <c r="DF394" i="5"/>
  <c r="AE394" i="5"/>
  <c r="DY394" i="5"/>
  <c r="DK394" i="5"/>
  <c r="Y394" i="5"/>
  <c r="HA394" i="5"/>
  <c r="EY394" i="5"/>
  <c r="CG394" i="5"/>
  <c r="BA394" i="5"/>
  <c r="DQ394" i="5"/>
  <c r="CL394" i="5"/>
  <c r="S394" i="5"/>
  <c r="CR394" i="5"/>
  <c r="AP394" i="5"/>
  <c r="DV394" i="5"/>
  <c r="DH394" i="5"/>
  <c r="GT394" i="5"/>
  <c r="BX394" i="5"/>
  <c r="BW394" i="5"/>
  <c r="HW394" i="5"/>
  <c r="FC394" i="5"/>
  <c r="HI394" i="5"/>
  <c r="AX394" i="5"/>
  <c r="AY394" i="5"/>
  <c r="IC394" i="5"/>
  <c r="FO394" i="5"/>
  <c r="EJ394" i="5"/>
  <c r="HS394" i="5"/>
  <c r="G394" i="5"/>
  <c r="EN394" i="5"/>
  <c r="DN394" i="5"/>
  <c r="BS394" i="5"/>
  <c r="CC394" i="5"/>
  <c r="AZ394" i="5"/>
  <c r="FZ394" i="5"/>
  <c r="HD394" i="5"/>
  <c r="BP394" i="5"/>
  <c r="CB394" i="5"/>
  <c r="DX394" i="5"/>
  <c r="IU394" i="5"/>
  <c r="DL394" i="5"/>
  <c r="BG394" i="5"/>
  <c r="CZ394" i="5"/>
  <c r="GF394" i="5"/>
  <c r="AF394" i="5"/>
  <c r="DW394" i="5"/>
  <c r="AJ394" i="5"/>
  <c r="CH394" i="5"/>
  <c r="FB394" i="5"/>
  <c r="FV394" i="5"/>
  <c r="BT394" i="5"/>
  <c r="HG394" i="5"/>
  <c r="BM394" i="5"/>
  <c r="FE394" i="5"/>
  <c r="CK394" i="5"/>
  <c r="X394" i="5"/>
  <c r="N394" i="5"/>
  <c r="IT394" i="5"/>
  <c r="BD394" i="5"/>
  <c r="FW394" i="5"/>
  <c r="BU394" i="5"/>
  <c r="EW394" i="5"/>
  <c r="HN394" i="5"/>
  <c r="M394" i="5"/>
  <c r="BQ394" i="5"/>
  <c r="GJ394" i="5"/>
  <c r="GY394" i="5"/>
  <c r="T394" i="5"/>
  <c r="CI394" i="5"/>
  <c r="I394" i="5"/>
  <c r="AQ394" i="5"/>
  <c r="BC394" i="5"/>
  <c r="AN394" i="5"/>
  <c r="CW394" i="5"/>
  <c r="CA394" i="5"/>
  <c r="Z394" i="5"/>
  <c r="IJ394" i="5"/>
  <c r="HL394" i="5"/>
  <c r="BF394" i="5"/>
  <c r="EF394" i="5"/>
  <c r="HC394" i="5"/>
  <c r="FY394" i="5"/>
  <c r="DM394" i="5"/>
  <c r="ER394" i="5"/>
  <c r="HK394" i="5"/>
  <c r="HP394" i="5"/>
  <c r="FG394" i="5"/>
  <c r="GE394" i="5"/>
  <c r="GX394" i="5"/>
  <c r="CJ394" i="5"/>
  <c r="AH394" i="5"/>
  <c r="DE394" i="5"/>
  <c r="HR394" i="5"/>
  <c r="FA394" i="5"/>
  <c r="EP394" i="5"/>
  <c r="IP394" i="5"/>
  <c r="U394" i="5"/>
  <c r="IB394" i="5"/>
  <c r="FR394" i="5"/>
  <c r="AS394" i="5"/>
  <c r="V394" i="5"/>
  <c r="DG394" i="5"/>
  <c r="BH394" i="5"/>
  <c r="GR394" i="5"/>
  <c r="H394" i="5"/>
  <c r="EZ394" i="5"/>
  <c r="AB394" i="5"/>
  <c r="EI394" i="5"/>
  <c r="EC394" i="5"/>
  <c r="CO394" i="5"/>
  <c r="GN394" i="5"/>
  <c r="AG394" i="5"/>
  <c r="CE394" i="5"/>
  <c r="HH394" i="5"/>
  <c r="HQ394" i="5"/>
  <c r="GQ394" i="5"/>
  <c r="Q394" i="5"/>
  <c r="FQ394" i="5"/>
  <c r="GB394" i="5"/>
  <c r="CF394" i="5"/>
  <c r="HF394" i="5"/>
  <c r="EG394" i="5"/>
  <c r="BE394" i="5"/>
  <c r="AO394" i="5"/>
  <c r="EH394" i="5"/>
  <c r="EU394" i="5"/>
  <c r="BI394" i="5"/>
  <c r="DD394" i="5"/>
  <c r="DZ394" i="5"/>
  <c r="EO394" i="5"/>
  <c r="BV394" i="5"/>
  <c r="FX394" i="5"/>
  <c r="AM394" i="5"/>
  <c r="AI394" i="5"/>
  <c r="DS394" i="5"/>
  <c r="HJ394" i="5"/>
  <c r="W394" i="5"/>
  <c r="EK394" i="5"/>
  <c r="AD394" i="5"/>
  <c r="GP394" i="5"/>
  <c r="FS394" i="5"/>
  <c r="BN394" i="5"/>
  <c r="BR394" i="5"/>
  <c r="FN394" i="5"/>
  <c r="BK394" i="5"/>
  <c r="FM394" i="5"/>
  <c r="GS394" i="5"/>
  <c r="II394" i="5"/>
  <c r="FH394" i="5"/>
  <c r="HV394" i="5"/>
  <c r="IS394" i="5"/>
  <c r="GA394" i="5"/>
  <c r="GK394" i="5"/>
  <c r="CN394" i="5"/>
  <c r="DP394" i="5"/>
  <c r="FT394" i="5"/>
  <c r="CQ394" i="5"/>
  <c r="FL394" i="5"/>
  <c r="HE394" i="5"/>
  <c r="K394" i="5"/>
  <c r="HZ394" i="5"/>
  <c r="AU394" i="5"/>
  <c r="ID394" i="5"/>
  <c r="GH394" i="5"/>
  <c r="AC394" i="5"/>
  <c r="IN394" i="5"/>
  <c r="GI394" i="5"/>
  <c r="BO394" i="5"/>
  <c r="ED394" i="5"/>
  <c r="CM394" i="5"/>
  <c r="DO394" i="5"/>
  <c r="DT394" i="5"/>
  <c r="CV394" i="5"/>
  <c r="AT394" i="5"/>
  <c r="HU394" i="5"/>
  <c r="IG394" i="5"/>
  <c r="AV394" i="5"/>
  <c r="DR394" i="5"/>
  <c r="IM394" i="5"/>
  <c r="CP394" i="5"/>
  <c r="AW394" i="5"/>
  <c r="BB394" i="5"/>
  <c r="FJ394" i="5"/>
  <c r="ET394" i="5"/>
  <c r="AK394" i="5"/>
  <c r="GZ394" i="5"/>
  <c r="HB394" i="5"/>
  <c r="GU394" i="5"/>
  <c r="CX394" i="5"/>
  <c r="HY394" i="5"/>
  <c r="DA394" i="5"/>
  <c r="GL394" i="5"/>
  <c r="DB394" i="5"/>
  <c r="R394" i="5"/>
  <c r="L394" i="5"/>
  <c r="FU394" i="5"/>
  <c r="IA394" i="5"/>
  <c r="BL394" i="5"/>
  <c r="EE394" i="5"/>
  <c r="GO394" i="5"/>
  <c r="DU394" i="5"/>
  <c r="ES394" i="5"/>
  <c r="AL394" i="5"/>
  <c r="O394" i="5"/>
  <c r="HO394" i="5"/>
  <c r="FP394" i="5"/>
  <c r="BY394" i="5"/>
  <c r="IF394" i="5"/>
  <c r="IO394" i="5"/>
  <c r="DJ394" i="5"/>
  <c r="DI394" i="5"/>
  <c r="HT394" i="5"/>
  <c r="AA394" i="5"/>
  <c r="FF394" i="5"/>
  <c r="EA394" i="5"/>
  <c r="BJ394" i="5"/>
  <c r="IH394" i="5"/>
  <c r="HM394" i="5"/>
  <c r="BZ394" i="5"/>
  <c r="GC394" i="5"/>
  <c r="IK394" i="5"/>
  <c r="HX394" i="5"/>
  <c r="DC394" i="5"/>
  <c r="GV394" i="5"/>
  <c r="EV394" i="5"/>
  <c r="IV394" i="5"/>
  <c r="J394" i="5"/>
  <c r="CS394" i="5"/>
  <c r="AR394" i="5"/>
  <c r="IE394" i="5"/>
  <c r="EQ394" i="5"/>
  <c r="F394" i="5"/>
  <c r="CT394" i="5"/>
  <c r="FI394" i="5"/>
  <c r="F379" i="5"/>
  <c r="I379" i="5"/>
  <c r="L379" i="5"/>
  <c r="J379" i="5"/>
  <c r="M379" i="5"/>
  <c r="O379" i="5"/>
  <c r="G379" i="5"/>
  <c r="K379" i="5"/>
  <c r="E379" i="5"/>
  <c r="H379" i="5"/>
  <c r="N379" i="5"/>
  <c r="FG423" i="5"/>
  <c r="HZ423" i="5"/>
  <c r="BI423" i="5"/>
  <c r="AA423" i="5"/>
  <c r="HT423" i="5"/>
  <c r="FL423" i="5"/>
  <c r="FY423" i="5"/>
  <c r="HH423" i="5"/>
  <c r="AE423" i="5"/>
  <c r="HF423" i="5"/>
  <c r="EY423" i="5"/>
  <c r="CP423" i="5"/>
  <c r="CE423" i="5"/>
  <c r="W423" i="5"/>
  <c r="CB423" i="5"/>
  <c r="GS423" i="5"/>
  <c r="HN423" i="5"/>
  <c r="IR423" i="5"/>
  <c r="DO423" i="5"/>
  <c r="BY423" i="5"/>
  <c r="GM423" i="5"/>
  <c r="ED423" i="5"/>
  <c r="HB423" i="5"/>
  <c r="DK423" i="5"/>
  <c r="DX423" i="5"/>
  <c r="IM423" i="5"/>
  <c r="CK423" i="5"/>
  <c r="CL423" i="5"/>
  <c r="BN423" i="5"/>
  <c r="ET423" i="5"/>
  <c r="CD423" i="5"/>
  <c r="GX423" i="5"/>
  <c r="BL423" i="5"/>
  <c r="ES423" i="5"/>
  <c r="BO423" i="5"/>
  <c r="DQ423" i="5"/>
  <c r="BZ423" i="5"/>
  <c r="FQ423" i="5"/>
  <c r="DA423" i="5"/>
  <c r="AO423" i="5"/>
  <c r="CZ423" i="5"/>
  <c r="CN423" i="5"/>
  <c r="EE423" i="5"/>
  <c r="IL423" i="5"/>
  <c r="EF423" i="5"/>
  <c r="N423" i="5"/>
  <c r="CR423" i="5"/>
  <c r="HY423" i="5"/>
  <c r="FD423" i="5"/>
  <c r="HD423" i="5"/>
  <c r="HQ423" i="5"/>
  <c r="AM423" i="5"/>
  <c r="ID423" i="5"/>
  <c r="FH423" i="5"/>
  <c r="DE423" i="5"/>
  <c r="AR423" i="5"/>
  <c r="FX423" i="5"/>
  <c r="FN423" i="5"/>
  <c r="AY423" i="5"/>
  <c r="E423" i="5"/>
  <c r="GZ423" i="5"/>
  <c r="FU423" i="5"/>
  <c r="CI423" i="5"/>
  <c r="HJ423" i="5"/>
  <c r="AB423" i="5"/>
  <c r="V423" i="5"/>
  <c r="IS423" i="5"/>
  <c r="IG423" i="5"/>
  <c r="EK423" i="5"/>
  <c r="HW423" i="5"/>
  <c r="BP423" i="5"/>
  <c r="EP423" i="5"/>
  <c r="AD423" i="5"/>
  <c r="BR423" i="5"/>
  <c r="FP423" i="5"/>
  <c r="CU423" i="5"/>
  <c r="AF423" i="5"/>
  <c r="G423" i="5"/>
  <c r="BH423" i="5"/>
  <c r="BJ423" i="5"/>
  <c r="HX423" i="5"/>
  <c r="GN423" i="5"/>
  <c r="HU423" i="5"/>
  <c r="AL423" i="5"/>
  <c r="BW423" i="5"/>
  <c r="EW423" i="5"/>
  <c r="II423" i="5"/>
  <c r="X423" i="5"/>
  <c r="BQ423" i="5"/>
  <c r="DS423" i="5"/>
  <c r="AP423" i="5"/>
  <c r="HP423" i="5"/>
  <c r="CG423" i="5"/>
  <c r="EM423" i="5"/>
  <c r="AW423" i="5"/>
  <c r="DJ423" i="5"/>
  <c r="GB423" i="5"/>
  <c r="HM423" i="5"/>
  <c r="GW423" i="5"/>
  <c r="DD423" i="5"/>
  <c r="EB423" i="5"/>
  <c r="BD423" i="5"/>
  <c r="I423" i="5"/>
  <c r="HC423" i="5"/>
  <c r="AG423" i="5"/>
  <c r="Z423" i="5"/>
  <c r="BB423" i="5"/>
  <c r="U423" i="5"/>
  <c r="FA423" i="5"/>
  <c r="CQ423" i="5"/>
  <c r="IQ423" i="5"/>
  <c r="GU423" i="5"/>
  <c r="AV423" i="5"/>
  <c r="FV423" i="5"/>
  <c r="EU423" i="5"/>
  <c r="AN423" i="5"/>
  <c r="R423" i="5"/>
  <c r="HV423" i="5"/>
  <c r="FT423" i="5"/>
  <c r="DZ423" i="5"/>
  <c r="IF423" i="5"/>
  <c r="FW423" i="5"/>
  <c r="FS423" i="5"/>
  <c r="DV423" i="5"/>
  <c r="DF423" i="5"/>
  <c r="HK423" i="5"/>
  <c r="IK423" i="5"/>
  <c r="FF423" i="5"/>
  <c r="S423" i="5"/>
  <c r="GF423" i="5"/>
  <c r="GJ423" i="5"/>
  <c r="DN423" i="5"/>
  <c r="FZ423" i="5"/>
  <c r="EH423" i="5"/>
  <c r="HG423" i="5"/>
  <c r="DR423" i="5"/>
  <c r="BM423" i="5"/>
  <c r="EL423" i="5"/>
  <c r="DG423" i="5"/>
  <c r="AS423" i="5"/>
  <c r="BG423" i="5"/>
  <c r="DT423" i="5"/>
  <c r="CT423" i="5"/>
  <c r="IV423" i="5"/>
  <c r="DW423" i="5"/>
  <c r="K423" i="5"/>
  <c r="DU423" i="5"/>
  <c r="CV423" i="5"/>
  <c r="FI423" i="5"/>
  <c r="AQ423" i="5"/>
  <c r="BC423" i="5"/>
  <c r="DM423" i="5"/>
  <c r="GH423" i="5"/>
  <c r="BT423" i="5"/>
  <c r="HR423" i="5"/>
  <c r="IB423" i="5"/>
  <c r="DH423" i="5"/>
  <c r="EV423" i="5"/>
  <c r="IP423" i="5"/>
  <c r="BF423" i="5"/>
  <c r="GG423" i="5"/>
  <c r="BX423" i="5"/>
  <c r="IN423" i="5"/>
  <c r="EZ423" i="5"/>
  <c r="H423" i="5"/>
  <c r="CM423" i="5"/>
  <c r="GC423" i="5"/>
  <c r="CJ423" i="5"/>
  <c r="GO423" i="5"/>
  <c r="HE423" i="5"/>
  <c r="GY423" i="5"/>
  <c r="DB423" i="5"/>
  <c r="BU423" i="5"/>
  <c r="HS423" i="5"/>
  <c r="EA423" i="5"/>
  <c r="GQ423" i="5"/>
  <c r="EN423" i="5"/>
  <c r="ER423" i="5"/>
  <c r="BE423" i="5"/>
  <c r="BA423" i="5"/>
  <c r="HO423" i="5"/>
  <c r="IH423" i="5"/>
  <c r="GL423" i="5"/>
  <c r="EO423" i="5"/>
  <c r="M423" i="5"/>
  <c r="FC423" i="5"/>
  <c r="GR423" i="5"/>
  <c r="AK423" i="5"/>
  <c r="FR423" i="5"/>
  <c r="FO423" i="5"/>
  <c r="FE423" i="5"/>
  <c r="DY423" i="5"/>
  <c r="AU423" i="5"/>
  <c r="EC423" i="5"/>
  <c r="FB423" i="5"/>
  <c r="GP423" i="5"/>
  <c r="BK423" i="5"/>
  <c r="GV423" i="5"/>
  <c r="DC423" i="5"/>
  <c r="AZ423" i="5"/>
  <c r="Y423" i="5"/>
  <c r="IO423" i="5"/>
  <c r="FJ423" i="5"/>
  <c r="EQ423" i="5"/>
  <c r="AX423" i="5"/>
  <c r="EX423" i="5"/>
  <c r="BV423" i="5"/>
  <c r="L423" i="5"/>
  <c r="AI423" i="5"/>
  <c r="CA423" i="5"/>
  <c r="AJ423" i="5"/>
  <c r="HL423" i="5"/>
  <c r="IT423" i="5"/>
  <c r="EG423" i="5"/>
  <c r="EJ423" i="5"/>
  <c r="GI423" i="5"/>
  <c r="GE423" i="5"/>
  <c r="J423" i="5"/>
  <c r="IA423" i="5"/>
  <c r="CC423" i="5"/>
  <c r="FK423" i="5"/>
  <c r="BS423" i="5"/>
  <c r="DI423" i="5"/>
  <c r="CF423" i="5"/>
  <c r="IU423" i="5"/>
  <c r="HA423" i="5"/>
  <c r="GA423" i="5"/>
  <c r="HI423" i="5"/>
  <c r="IC423" i="5"/>
  <c r="AC423" i="5"/>
  <c r="CY423" i="5"/>
  <c r="F423" i="5"/>
  <c r="GT423" i="5"/>
  <c r="CS423" i="5"/>
  <c r="AT423" i="5"/>
  <c r="GD423" i="5"/>
  <c r="FM423" i="5"/>
  <c r="DL423" i="5"/>
  <c r="EI423" i="5"/>
  <c r="GK423" i="5"/>
  <c r="T423" i="5"/>
  <c r="CO423" i="5"/>
  <c r="IE423" i="5"/>
  <c r="O423" i="5"/>
  <c r="CX423" i="5"/>
  <c r="CH423" i="5"/>
  <c r="IJ423" i="5"/>
  <c r="Q423" i="5"/>
  <c r="CW423" i="5"/>
  <c r="DP423" i="5"/>
  <c r="AH423" i="5"/>
  <c r="HL395" i="5"/>
  <c r="FA395" i="5"/>
  <c r="EF395" i="5"/>
  <c r="IB395" i="5"/>
  <c r="F395" i="5"/>
  <c r="CI395" i="5"/>
  <c r="CD395" i="5"/>
  <c r="IS395" i="5"/>
  <c r="CY395" i="5"/>
  <c r="G395" i="5"/>
  <c r="DM395" i="5"/>
  <c r="IL395" i="5"/>
  <c r="IM395" i="5"/>
  <c r="Y395" i="5"/>
  <c r="FB395" i="5"/>
  <c r="HG395" i="5"/>
  <c r="CV395" i="5"/>
  <c r="FI395" i="5"/>
  <c r="HH395" i="5"/>
  <c r="HM395" i="5"/>
  <c r="FP395" i="5"/>
  <c r="CB395" i="5"/>
  <c r="AY395" i="5"/>
  <c r="BZ395" i="5"/>
  <c r="AI395" i="5"/>
  <c r="GO395" i="5"/>
  <c r="IR395" i="5"/>
  <c r="EM395" i="5"/>
  <c r="GJ395" i="5"/>
  <c r="AP395" i="5"/>
  <c r="EW395" i="5"/>
  <c r="HX395" i="5"/>
  <c r="BT395" i="5"/>
  <c r="BV395" i="5"/>
  <c r="CH395" i="5"/>
  <c r="DG395" i="5"/>
  <c r="EZ395" i="5"/>
  <c r="GE395" i="5"/>
  <c r="L395" i="5"/>
  <c r="HB395" i="5"/>
  <c r="GP395" i="5"/>
  <c r="CR395" i="5"/>
  <c r="GW395" i="5"/>
  <c r="BX395" i="5"/>
  <c r="CA395" i="5"/>
  <c r="IO395" i="5"/>
  <c r="AM395" i="5"/>
  <c r="FL395" i="5"/>
  <c r="AS395" i="5"/>
  <c r="AW395" i="5"/>
  <c r="CX395" i="5"/>
  <c r="X395" i="5"/>
  <c r="ID395" i="5"/>
  <c r="DD395" i="5"/>
  <c r="FY395" i="5"/>
  <c r="GB395" i="5"/>
  <c r="BG395" i="5"/>
  <c r="BP395" i="5"/>
  <c r="GA395" i="5"/>
  <c r="IN395" i="5"/>
  <c r="FQ395" i="5"/>
  <c r="BH395" i="5"/>
  <c r="FH395" i="5"/>
  <c r="BY395" i="5"/>
  <c r="GG395" i="5"/>
  <c r="CU395" i="5"/>
  <c r="BQ395" i="5"/>
  <c r="CN395" i="5"/>
  <c r="DW395" i="5"/>
  <c r="FR395" i="5"/>
  <c r="EJ395" i="5"/>
  <c r="DE395" i="5"/>
  <c r="AZ395" i="5"/>
  <c r="HC395" i="5"/>
  <c r="HV395" i="5"/>
  <c r="ES395" i="5"/>
  <c r="R395" i="5"/>
  <c r="HQ395" i="5"/>
  <c r="HU395" i="5"/>
  <c r="GC395" i="5"/>
  <c r="S395" i="5"/>
  <c r="DB395" i="5"/>
  <c r="EI395" i="5"/>
  <c r="HO395" i="5"/>
  <c r="U395" i="5"/>
  <c r="H395" i="5"/>
  <c r="DI395" i="5"/>
  <c r="GZ395" i="5"/>
  <c r="DF395" i="5"/>
  <c r="BC395" i="5"/>
  <c r="BN395" i="5"/>
  <c r="FF395" i="5"/>
  <c r="GM395" i="5"/>
  <c r="K395" i="5"/>
  <c r="BJ395" i="5"/>
  <c r="IV395" i="5"/>
  <c r="BM395" i="5"/>
  <c r="BF395" i="5"/>
  <c r="DK395" i="5"/>
  <c r="HY395" i="5"/>
  <c r="DH395" i="5"/>
  <c r="CE395" i="5"/>
  <c r="AQ395" i="5"/>
  <c r="DU395" i="5"/>
  <c r="EV395" i="5"/>
  <c r="EO395" i="5"/>
  <c r="IK395" i="5"/>
  <c r="EC395" i="5"/>
  <c r="GD395" i="5"/>
  <c r="GH395" i="5"/>
  <c r="DV395" i="5"/>
  <c r="FG395" i="5"/>
  <c r="EA395" i="5"/>
  <c r="EE395" i="5"/>
  <c r="GU395" i="5"/>
  <c r="ER395" i="5"/>
  <c r="W395" i="5"/>
  <c r="CC395" i="5"/>
  <c r="Z395" i="5"/>
  <c r="AH395" i="5"/>
  <c r="BS395" i="5"/>
  <c r="GS395" i="5"/>
  <c r="EB395" i="5"/>
  <c r="BB395" i="5"/>
  <c r="DT395" i="5"/>
  <c r="M395" i="5"/>
  <c r="FZ395" i="5"/>
  <c r="FX395" i="5"/>
  <c r="GN395" i="5"/>
  <c r="CQ395" i="5"/>
  <c r="AU395" i="5"/>
  <c r="CP395" i="5"/>
  <c r="EP395" i="5"/>
  <c r="IQ395" i="5"/>
  <c r="IP395" i="5"/>
  <c r="AC395" i="5"/>
  <c r="GT395" i="5"/>
  <c r="AG395" i="5"/>
  <c r="T395" i="5"/>
  <c r="AD395" i="5"/>
  <c r="IC395" i="5"/>
  <c r="EQ395" i="5"/>
  <c r="E395" i="5"/>
  <c r="GR395" i="5"/>
  <c r="FC395" i="5"/>
  <c r="HR395" i="5"/>
  <c r="GL395" i="5"/>
  <c r="HP395" i="5"/>
  <c r="GV395" i="5"/>
  <c r="AB395" i="5"/>
  <c r="IJ395" i="5"/>
  <c r="AL395" i="5"/>
  <c r="IT395" i="5"/>
  <c r="FE395" i="5"/>
  <c r="GK395" i="5"/>
  <c r="DL395" i="5"/>
  <c r="GQ395" i="5"/>
  <c r="DO395" i="5"/>
  <c r="GI395" i="5"/>
  <c r="HJ395" i="5"/>
  <c r="HA395" i="5"/>
  <c r="EG395" i="5"/>
  <c r="IU395" i="5"/>
  <c r="CT395" i="5"/>
  <c r="GF395" i="5"/>
  <c r="Q395" i="5"/>
  <c r="HD395" i="5"/>
  <c r="V395" i="5"/>
  <c r="EN395" i="5"/>
  <c r="ED395" i="5"/>
  <c r="IH395" i="5"/>
  <c r="IE395" i="5"/>
  <c r="AE395" i="5"/>
  <c r="HS395" i="5"/>
  <c r="BR395" i="5"/>
  <c r="FT395" i="5"/>
  <c r="HF395" i="5"/>
  <c r="II395" i="5"/>
  <c r="HW395" i="5"/>
  <c r="HT395" i="5"/>
  <c r="DS395" i="5"/>
  <c r="J395" i="5"/>
  <c r="FK395" i="5"/>
  <c r="CO395" i="5"/>
  <c r="AK395" i="5"/>
  <c r="AR395" i="5"/>
  <c r="DN395" i="5"/>
  <c r="EU395" i="5"/>
  <c r="CZ395" i="5"/>
  <c r="DQ395" i="5"/>
  <c r="ET395" i="5"/>
  <c r="I395" i="5"/>
  <c r="EK395" i="5"/>
  <c r="O395" i="5"/>
  <c r="CS395" i="5"/>
  <c r="FN395" i="5"/>
  <c r="HI395" i="5"/>
  <c r="HN395" i="5"/>
  <c r="BI395" i="5"/>
  <c r="CG395" i="5"/>
  <c r="GX395" i="5"/>
  <c r="DA395" i="5"/>
  <c r="CM395" i="5"/>
  <c r="FM395" i="5"/>
  <c r="AA395" i="5"/>
  <c r="DC395" i="5"/>
  <c r="EH395" i="5"/>
  <c r="N395" i="5"/>
  <c r="AX395" i="5"/>
  <c r="BW395" i="5"/>
  <c r="DJ395" i="5"/>
  <c r="FJ395" i="5"/>
  <c r="FD395" i="5"/>
  <c r="AO395" i="5"/>
  <c r="HK395" i="5"/>
  <c r="BU395" i="5"/>
  <c r="AJ395" i="5"/>
  <c r="BL395" i="5"/>
  <c r="IG395" i="5"/>
  <c r="CK395" i="5"/>
  <c r="CJ395" i="5"/>
  <c r="EX395" i="5"/>
  <c r="BE395" i="5"/>
  <c r="FS395" i="5"/>
  <c r="DY395" i="5"/>
  <c r="BD395" i="5"/>
  <c r="AN395" i="5"/>
  <c r="EL395" i="5"/>
  <c r="FW395" i="5"/>
  <c r="AF395" i="5"/>
  <c r="FV395" i="5"/>
  <c r="CW395" i="5"/>
  <c r="DZ395" i="5"/>
  <c r="DP395" i="5"/>
  <c r="CL395" i="5"/>
  <c r="HZ395" i="5"/>
  <c r="FO395" i="5"/>
  <c r="GY395" i="5"/>
  <c r="HE395" i="5"/>
  <c r="EY395" i="5"/>
  <c r="IF395" i="5"/>
  <c r="DX395" i="5"/>
  <c r="AV395" i="5"/>
  <c r="IA395" i="5"/>
  <c r="BA395" i="5"/>
  <c r="AT395" i="5"/>
  <c r="FU395" i="5"/>
  <c r="BO395" i="5"/>
  <c r="CF395" i="5"/>
  <c r="BK395" i="5"/>
  <c r="DR395" i="5"/>
  <c r="GT407" i="5"/>
  <c r="HT407" i="5"/>
  <c r="HQ407" i="5"/>
  <c r="DO407" i="5"/>
  <c r="IF407" i="5"/>
  <c r="DG407" i="5"/>
  <c r="IE407" i="5"/>
  <c r="DQ407" i="5"/>
  <c r="EJ407" i="5"/>
  <c r="GN407" i="5"/>
  <c r="W407" i="5"/>
  <c r="IR407" i="5"/>
  <c r="GY407" i="5"/>
  <c r="EX407" i="5"/>
  <c r="HN407" i="5"/>
  <c r="IA407" i="5"/>
  <c r="EW407" i="5"/>
  <c r="DY407" i="5"/>
  <c r="CC407" i="5"/>
  <c r="CM407" i="5"/>
  <c r="CK407" i="5"/>
  <c r="K407" i="5"/>
  <c r="II407" i="5"/>
  <c r="AV407" i="5"/>
  <c r="FY407" i="5"/>
  <c r="HP407" i="5"/>
  <c r="CW407" i="5"/>
  <c r="CN407" i="5"/>
  <c r="GV407" i="5"/>
  <c r="AE407" i="5"/>
  <c r="FQ407" i="5"/>
  <c r="IG407" i="5"/>
  <c r="GF407" i="5"/>
  <c r="FW407" i="5"/>
  <c r="HM407" i="5"/>
  <c r="AQ407" i="5"/>
  <c r="AT407" i="5"/>
  <c r="AB407" i="5"/>
  <c r="HG407" i="5"/>
  <c r="BG407" i="5"/>
  <c r="FR407" i="5"/>
  <c r="IJ407" i="5"/>
  <c r="HW407" i="5"/>
  <c r="DR407" i="5"/>
  <c r="EM407" i="5"/>
  <c r="EP407" i="5"/>
  <c r="GW407" i="5"/>
  <c r="IO407" i="5"/>
  <c r="EI407" i="5"/>
  <c r="CH407" i="5"/>
  <c r="GR407" i="5"/>
  <c r="AC407" i="5"/>
  <c r="HO407" i="5"/>
  <c r="AJ407" i="5"/>
  <c r="IP407" i="5"/>
  <c r="DV407" i="5"/>
  <c r="M407" i="5"/>
  <c r="BY407" i="5"/>
  <c r="EU407" i="5"/>
  <c r="CF407" i="5"/>
  <c r="EE407" i="5"/>
  <c r="ID407" i="5"/>
  <c r="GK407" i="5"/>
  <c r="ED407" i="5"/>
  <c r="CP407" i="5"/>
  <c r="FT407" i="5"/>
  <c r="HE407" i="5"/>
  <c r="GQ407" i="5"/>
  <c r="O407" i="5"/>
  <c r="Y407" i="5"/>
  <c r="EA407" i="5"/>
  <c r="J407" i="5"/>
  <c r="BT407" i="5"/>
  <c r="FO407" i="5"/>
  <c r="L407" i="5"/>
  <c r="IM407" i="5"/>
  <c r="BL407" i="5"/>
  <c r="DF407" i="5"/>
  <c r="HU407" i="5"/>
  <c r="BQ407" i="5"/>
  <c r="BE407" i="5"/>
  <c r="AS407" i="5"/>
  <c r="BN407" i="5"/>
  <c r="EQ407" i="5"/>
  <c r="DD407" i="5"/>
  <c r="FM407" i="5"/>
  <c r="HF407" i="5"/>
  <c r="AY407" i="5"/>
  <c r="I407" i="5"/>
  <c r="DL407" i="5"/>
  <c r="HS407" i="5"/>
  <c r="Q407" i="5"/>
  <c r="FB407" i="5"/>
  <c r="AP407" i="5"/>
  <c r="FJ407" i="5"/>
  <c r="AL407" i="5"/>
  <c r="FI407" i="5"/>
  <c r="DE407" i="5"/>
  <c r="IN407" i="5"/>
  <c r="EZ407" i="5"/>
  <c r="T407" i="5"/>
  <c r="BO407" i="5"/>
  <c r="BR407" i="5"/>
  <c r="DN407" i="5"/>
  <c r="BF407" i="5"/>
  <c r="BC407" i="5"/>
  <c r="AG407" i="5"/>
  <c r="GX407" i="5"/>
  <c r="FH407" i="5"/>
  <c r="GD407" i="5"/>
  <c r="IS407" i="5"/>
  <c r="DU407" i="5"/>
  <c r="DK407" i="5"/>
  <c r="AN407" i="5"/>
  <c r="G407" i="5"/>
  <c r="FE407" i="5"/>
  <c r="AD407" i="5"/>
  <c r="AH407" i="5"/>
  <c r="BU407" i="5"/>
  <c r="GA407" i="5"/>
  <c r="ET407" i="5"/>
  <c r="FG407" i="5"/>
  <c r="DH407" i="5"/>
  <c r="EV407" i="5"/>
  <c r="EL407" i="5"/>
  <c r="AK407" i="5"/>
  <c r="FX407" i="5"/>
  <c r="CJ407" i="5"/>
  <c r="IC407" i="5"/>
  <c r="CX407" i="5"/>
  <c r="GB407" i="5"/>
  <c r="FN407" i="5"/>
  <c r="EN407" i="5"/>
  <c r="ER407" i="5"/>
  <c r="BZ407" i="5"/>
  <c r="E407" i="5"/>
  <c r="HK407" i="5"/>
  <c r="AR407" i="5"/>
  <c r="BV407" i="5"/>
  <c r="AF407" i="5"/>
  <c r="GC407" i="5"/>
  <c r="HD407" i="5"/>
  <c r="HA407" i="5"/>
  <c r="FP407" i="5"/>
  <c r="DW407" i="5"/>
  <c r="BP407" i="5"/>
  <c r="FF407" i="5"/>
  <c r="HL407" i="5"/>
  <c r="CD407" i="5"/>
  <c r="Z407" i="5"/>
  <c r="X407" i="5"/>
  <c r="GU407" i="5"/>
  <c r="HJ407" i="5"/>
  <c r="IK407" i="5"/>
  <c r="EC407" i="5"/>
  <c r="CO407" i="5"/>
  <c r="GP407" i="5"/>
  <c r="EO407" i="5"/>
  <c r="H407" i="5"/>
  <c r="HB407" i="5"/>
  <c r="U407" i="5"/>
  <c r="DM407" i="5"/>
  <c r="HY407" i="5"/>
  <c r="EH407" i="5"/>
  <c r="CB407" i="5"/>
  <c r="GO407" i="5"/>
  <c r="CI407" i="5"/>
  <c r="DZ407" i="5"/>
  <c r="R407" i="5"/>
  <c r="CT407" i="5"/>
  <c r="HR407" i="5"/>
  <c r="CV407" i="5"/>
  <c r="V407" i="5"/>
  <c r="BM407" i="5"/>
  <c r="FD407" i="5"/>
  <c r="CR407" i="5"/>
  <c r="CU407" i="5"/>
  <c r="EY407" i="5"/>
  <c r="DJ407" i="5"/>
  <c r="FC407" i="5"/>
  <c r="BH407" i="5"/>
  <c r="GH407" i="5"/>
  <c r="GJ407" i="5"/>
  <c r="CL407" i="5"/>
  <c r="BW407" i="5"/>
  <c r="EF407" i="5"/>
  <c r="FZ407" i="5"/>
  <c r="BJ407" i="5"/>
  <c r="IB407" i="5"/>
  <c r="CE407" i="5"/>
  <c r="IL407" i="5"/>
  <c r="GI407" i="5"/>
  <c r="CA407" i="5"/>
  <c r="DS407" i="5"/>
  <c r="CY407" i="5"/>
  <c r="HI407" i="5"/>
  <c r="N407" i="5"/>
  <c r="FU407" i="5"/>
  <c r="GL407" i="5"/>
  <c r="CQ407" i="5"/>
  <c r="AI407" i="5"/>
  <c r="EG407" i="5"/>
  <c r="IH407" i="5"/>
  <c r="FL407" i="5"/>
  <c r="HZ407" i="5"/>
  <c r="BI407" i="5"/>
  <c r="GM407" i="5"/>
  <c r="GS407" i="5"/>
  <c r="FA407" i="5"/>
  <c r="HV407" i="5"/>
  <c r="AX407" i="5"/>
  <c r="BS407" i="5"/>
  <c r="HH407" i="5"/>
  <c r="IQ407" i="5"/>
  <c r="GE407" i="5"/>
  <c r="FV407" i="5"/>
  <c r="DA407" i="5"/>
  <c r="DP407" i="5"/>
  <c r="BD407" i="5"/>
  <c r="AM407" i="5"/>
  <c r="DI407" i="5"/>
  <c r="DB407" i="5"/>
  <c r="DX407" i="5"/>
  <c r="HX407" i="5"/>
  <c r="CG407" i="5"/>
  <c r="BX407" i="5"/>
  <c r="AU407" i="5"/>
  <c r="IU407" i="5"/>
  <c r="CZ407" i="5"/>
  <c r="DC407" i="5"/>
  <c r="CS407" i="5"/>
  <c r="HC407" i="5"/>
  <c r="FK407" i="5"/>
  <c r="AZ407" i="5"/>
  <c r="GG407" i="5"/>
  <c r="S407" i="5"/>
  <c r="BA407" i="5"/>
  <c r="DT407" i="5"/>
  <c r="IV407" i="5"/>
  <c r="FS407" i="5"/>
  <c r="BB407" i="5"/>
  <c r="EB407" i="5"/>
  <c r="EK407" i="5"/>
  <c r="F407" i="5"/>
  <c r="AW407" i="5"/>
  <c r="AA407" i="5"/>
  <c r="AO407" i="5"/>
  <c r="BK407" i="5"/>
  <c r="ES407" i="5"/>
  <c r="GZ407" i="5"/>
  <c r="IT407" i="5"/>
  <c r="BM404" i="5"/>
  <c r="FF404" i="5"/>
  <c r="II404" i="5"/>
  <c r="N404" i="5"/>
  <c r="DL404" i="5"/>
  <c r="GX404" i="5"/>
  <c r="HR404" i="5"/>
  <c r="X404" i="5"/>
  <c r="HE404" i="5"/>
  <c r="DY404" i="5"/>
  <c r="AY404" i="5"/>
  <c r="IN404" i="5"/>
  <c r="EP404" i="5"/>
  <c r="DU404" i="5"/>
  <c r="AM404" i="5"/>
  <c r="BB404" i="5"/>
  <c r="BZ404" i="5"/>
  <c r="ID404" i="5"/>
  <c r="HH404" i="5"/>
  <c r="L404" i="5"/>
  <c r="IR404" i="5"/>
  <c r="FD404" i="5"/>
  <c r="G404" i="5"/>
  <c r="FX404" i="5"/>
  <c r="EQ404" i="5"/>
  <c r="BK404" i="5"/>
  <c r="AS404" i="5"/>
  <c r="CT404" i="5"/>
  <c r="DT404" i="5"/>
  <c r="HL404" i="5"/>
  <c r="J404" i="5"/>
  <c r="GO404" i="5"/>
  <c r="BQ404" i="5"/>
  <c r="BR404" i="5"/>
  <c r="EN404" i="5"/>
  <c r="FT404" i="5"/>
  <c r="AE404" i="5"/>
  <c r="AH404" i="5"/>
  <c r="BY404" i="5"/>
  <c r="HG404" i="5"/>
  <c r="DH404" i="5"/>
  <c r="FI404" i="5"/>
  <c r="BX404" i="5"/>
  <c r="GV404" i="5"/>
  <c r="EC404" i="5"/>
  <c r="GJ404" i="5"/>
  <c r="CV404" i="5"/>
  <c r="AR404" i="5"/>
  <c r="E404" i="5"/>
  <c r="CG404" i="5"/>
  <c r="BG404" i="5"/>
  <c r="GE404" i="5"/>
  <c r="EE404" i="5"/>
  <c r="AX404" i="5"/>
  <c r="F404" i="5"/>
  <c r="EG404" i="5"/>
  <c r="AZ404" i="5"/>
  <c r="CI404" i="5"/>
  <c r="CA404" i="5"/>
  <c r="AJ404" i="5"/>
  <c r="EA404" i="5"/>
  <c r="O404" i="5"/>
  <c r="BH404" i="5"/>
  <c r="BA404" i="5"/>
  <c r="FK404" i="5"/>
  <c r="EB404" i="5"/>
  <c r="IT404" i="5"/>
  <c r="DW404" i="5"/>
  <c r="HW404" i="5"/>
  <c r="FJ404" i="5"/>
  <c r="GZ404" i="5"/>
  <c r="AG404" i="5"/>
  <c r="HA404" i="5"/>
  <c r="T404" i="5"/>
  <c r="DZ404" i="5"/>
  <c r="U404" i="5"/>
  <c r="DD404" i="5"/>
  <c r="FH404" i="5"/>
  <c r="HC404" i="5"/>
  <c r="BD404" i="5"/>
  <c r="FY404" i="5"/>
  <c r="I404" i="5"/>
  <c r="GL404" i="5"/>
  <c r="V404" i="5"/>
  <c r="ED404" i="5"/>
  <c r="AC404" i="5"/>
  <c r="FA404" i="5"/>
  <c r="EL404" i="5"/>
  <c r="AD404" i="5"/>
  <c r="GB404" i="5"/>
  <c r="BP404" i="5"/>
  <c r="GQ404" i="5"/>
  <c r="GK404" i="5"/>
  <c r="FE404" i="5"/>
  <c r="ER404" i="5"/>
  <c r="CF404" i="5"/>
  <c r="EI404" i="5"/>
  <c r="GD404" i="5"/>
  <c r="IH404" i="5"/>
  <c r="EU404" i="5"/>
  <c r="AT404" i="5"/>
  <c r="IS404" i="5"/>
  <c r="CQ404" i="5"/>
  <c r="HU404" i="5"/>
  <c r="AU404" i="5"/>
  <c r="H404" i="5"/>
  <c r="FB404" i="5"/>
  <c r="IJ404" i="5"/>
  <c r="DE404" i="5"/>
  <c r="CU404" i="5"/>
  <c r="FL404" i="5"/>
  <c r="AI404" i="5"/>
  <c r="FN404" i="5"/>
  <c r="CR404" i="5"/>
  <c r="CO404" i="5"/>
  <c r="CY404" i="5"/>
  <c r="Z404" i="5"/>
  <c r="M404" i="5"/>
  <c r="EH404" i="5"/>
  <c r="CN404" i="5"/>
  <c r="FV404" i="5"/>
  <c r="CH404" i="5"/>
  <c r="FO404" i="5"/>
  <c r="GC404" i="5"/>
  <c r="AF404" i="5"/>
  <c r="BL404" i="5"/>
  <c r="IL404" i="5"/>
  <c r="BS404" i="5"/>
  <c r="HN404" i="5"/>
  <c r="HX404" i="5"/>
  <c r="ET404" i="5"/>
  <c r="FG404" i="5"/>
  <c r="GU404" i="5"/>
  <c r="IQ404" i="5"/>
  <c r="DS404" i="5"/>
  <c r="BO404" i="5"/>
  <c r="CC404" i="5"/>
  <c r="EZ404" i="5"/>
  <c r="CX404" i="5"/>
  <c r="BW404" i="5"/>
  <c r="R404" i="5"/>
  <c r="AB404" i="5"/>
  <c r="DM404" i="5"/>
  <c r="EW404" i="5"/>
  <c r="DP404" i="5"/>
  <c r="CJ404" i="5"/>
  <c r="IM404" i="5"/>
  <c r="DI404" i="5"/>
  <c r="IB404" i="5"/>
  <c r="GG404" i="5"/>
  <c r="GA404" i="5"/>
  <c r="EY404" i="5"/>
  <c r="DV404" i="5"/>
  <c r="IU404" i="5"/>
  <c r="IF404" i="5"/>
  <c r="Q404" i="5"/>
  <c r="BJ404" i="5"/>
  <c r="CK404" i="5"/>
  <c r="GS404" i="5"/>
  <c r="AQ404" i="5"/>
  <c r="HQ404" i="5"/>
  <c r="HM404" i="5"/>
  <c r="AO404" i="5"/>
  <c r="FC404" i="5"/>
  <c r="Y404" i="5"/>
  <c r="GM404" i="5"/>
  <c r="EV404" i="5"/>
  <c r="FR404" i="5"/>
  <c r="AL404" i="5"/>
  <c r="HO404" i="5"/>
  <c r="GT404" i="5"/>
  <c r="FW404" i="5"/>
  <c r="FP404" i="5"/>
  <c r="BI404" i="5"/>
  <c r="DQ404" i="5"/>
  <c r="DB404" i="5"/>
  <c r="CW404" i="5"/>
  <c r="FZ404" i="5"/>
  <c r="K404" i="5"/>
  <c r="IK404" i="5"/>
  <c r="HK404" i="5"/>
  <c r="AV404" i="5"/>
  <c r="EO404" i="5"/>
  <c r="CS404" i="5"/>
  <c r="AA404" i="5"/>
  <c r="GI404" i="5"/>
  <c r="EX404" i="5"/>
  <c r="BV404" i="5"/>
  <c r="BT404" i="5"/>
  <c r="FS404" i="5"/>
  <c r="GH404" i="5"/>
  <c r="DJ404" i="5"/>
  <c r="AK404" i="5"/>
  <c r="W404" i="5"/>
  <c r="CD404" i="5"/>
  <c r="CE404" i="5"/>
  <c r="CM404" i="5"/>
  <c r="EK404" i="5"/>
  <c r="HV404" i="5"/>
  <c r="DG404" i="5"/>
  <c r="GR404" i="5"/>
  <c r="BU404" i="5"/>
  <c r="DF404" i="5"/>
  <c r="FU404" i="5"/>
  <c r="IP404" i="5"/>
  <c r="HZ404" i="5"/>
  <c r="IV404" i="5"/>
  <c r="GF404" i="5"/>
  <c r="IG404" i="5"/>
  <c r="BN404" i="5"/>
  <c r="EM404" i="5"/>
  <c r="HY404" i="5"/>
  <c r="CZ404" i="5"/>
  <c r="IO404" i="5"/>
  <c r="GN404" i="5"/>
  <c r="CB404" i="5"/>
  <c r="HF404" i="5"/>
  <c r="DO404" i="5"/>
  <c r="DA404" i="5"/>
  <c r="GW404" i="5"/>
  <c r="DK404" i="5"/>
  <c r="IC404" i="5"/>
  <c r="BC404" i="5"/>
  <c r="AW404" i="5"/>
  <c r="HJ404" i="5"/>
  <c r="IE404" i="5"/>
  <c r="HD404" i="5"/>
  <c r="DX404" i="5"/>
  <c r="DC404" i="5"/>
  <c r="S404" i="5"/>
  <c r="EF404" i="5"/>
  <c r="HS404" i="5"/>
  <c r="HT404" i="5"/>
  <c r="AN404" i="5"/>
  <c r="GP404" i="5"/>
  <c r="HP404" i="5"/>
  <c r="AP404" i="5"/>
  <c r="FM404" i="5"/>
  <c r="FQ404" i="5"/>
  <c r="HB404" i="5"/>
  <c r="BE404" i="5"/>
  <c r="EJ404" i="5"/>
  <c r="CP404" i="5"/>
  <c r="CL404" i="5"/>
  <c r="DR404" i="5"/>
  <c r="GY404" i="5"/>
  <c r="HI404" i="5"/>
  <c r="DN404" i="5"/>
  <c r="IA404" i="5"/>
  <c r="ES404" i="5"/>
  <c r="BF404" i="5"/>
  <c r="CP425" i="5"/>
  <c r="AW425" i="5"/>
  <c r="FP425" i="5"/>
  <c r="BA425" i="5"/>
  <c r="EJ425" i="5"/>
  <c r="AP425" i="5"/>
  <c r="BU425" i="5"/>
  <c r="DG425" i="5"/>
  <c r="ED425" i="5"/>
  <c r="HD425" i="5"/>
  <c r="BL425" i="5"/>
  <c r="DW425" i="5"/>
  <c r="GA425" i="5"/>
  <c r="AO425" i="5"/>
  <c r="HQ425" i="5"/>
  <c r="EM425" i="5"/>
  <c r="AF425" i="5"/>
  <c r="AS425" i="5"/>
  <c r="DL425" i="5"/>
  <c r="FU425" i="5"/>
  <c r="IH425" i="5"/>
  <c r="DA425" i="5"/>
  <c r="ET425" i="5"/>
  <c r="IM425" i="5"/>
  <c r="IB425" i="5"/>
  <c r="ER425" i="5"/>
  <c r="BS425" i="5"/>
  <c r="HL425" i="5"/>
  <c r="FI425" i="5"/>
  <c r="GL425" i="5"/>
  <c r="FR425" i="5"/>
  <c r="ID425" i="5"/>
  <c r="CS425" i="5"/>
  <c r="BE425" i="5"/>
  <c r="IE425" i="5"/>
  <c r="AI425" i="5"/>
  <c r="GM425" i="5"/>
  <c r="EB425" i="5"/>
  <c r="IP425" i="5"/>
  <c r="M425" i="5"/>
  <c r="V425" i="5"/>
  <c r="IF425" i="5"/>
  <c r="DI425" i="5"/>
  <c r="AL425" i="5"/>
  <c r="FM425" i="5"/>
  <c r="FF425" i="5"/>
  <c r="DZ425" i="5"/>
  <c r="IO425" i="5"/>
  <c r="O425" i="5"/>
  <c r="EF425" i="5"/>
  <c r="HY425" i="5"/>
  <c r="FE425" i="5"/>
  <c r="EG425" i="5"/>
  <c r="EI425" i="5"/>
  <c r="EA425" i="5"/>
  <c r="AC425" i="5"/>
  <c r="R425" i="5"/>
  <c r="L425" i="5"/>
  <c r="I425" i="5"/>
  <c r="CM425" i="5"/>
  <c r="FA425" i="5"/>
  <c r="EP425" i="5"/>
  <c r="CX425" i="5"/>
  <c r="FV425" i="5"/>
  <c r="BC425" i="5"/>
  <c r="AU425" i="5"/>
  <c r="HK425" i="5"/>
  <c r="BI425" i="5"/>
  <c r="IN425" i="5"/>
  <c r="GP425" i="5"/>
  <c r="BG425" i="5"/>
  <c r="CO425" i="5"/>
  <c r="BP425" i="5"/>
  <c r="DD425" i="5"/>
  <c r="HH425" i="5"/>
  <c r="II425" i="5"/>
  <c r="DV425" i="5"/>
  <c r="FK425" i="5"/>
  <c r="Q425" i="5"/>
  <c r="GC425" i="5"/>
  <c r="EU425" i="5"/>
  <c r="IV425" i="5"/>
  <c r="FB425" i="5"/>
  <c r="GK425" i="5"/>
  <c r="GD425" i="5"/>
  <c r="AT425" i="5"/>
  <c r="CJ425" i="5"/>
  <c r="AM425" i="5"/>
  <c r="GH425" i="5"/>
  <c r="IG425" i="5"/>
  <c r="GX425" i="5"/>
  <c r="FN425" i="5"/>
  <c r="DH425" i="5"/>
  <c r="J425" i="5"/>
  <c r="EQ425" i="5"/>
  <c r="DN425" i="5"/>
  <c r="CK425" i="5"/>
  <c r="IL425" i="5"/>
  <c r="AA425" i="5"/>
  <c r="EW425" i="5"/>
  <c r="GI425" i="5"/>
  <c r="GN425" i="5"/>
  <c r="DF425" i="5"/>
  <c r="CD425" i="5"/>
  <c r="CI425" i="5"/>
  <c r="AB425" i="5"/>
  <c r="ES425" i="5"/>
  <c r="DJ425" i="5"/>
  <c r="IA425" i="5"/>
  <c r="AV425" i="5"/>
  <c r="CT425" i="5"/>
  <c r="GW425" i="5"/>
  <c r="HP425" i="5"/>
  <c r="BN425" i="5"/>
  <c r="DU425" i="5"/>
  <c r="HE425" i="5"/>
  <c r="HM425" i="5"/>
  <c r="IJ425" i="5"/>
  <c r="FD425" i="5"/>
  <c r="FT425" i="5"/>
  <c r="FG425" i="5"/>
  <c r="GQ425" i="5"/>
  <c r="DE425" i="5"/>
  <c r="AN425" i="5"/>
  <c r="DY425" i="5"/>
  <c r="EV425" i="5"/>
  <c r="IS425" i="5"/>
  <c r="CH425" i="5"/>
  <c r="BK425" i="5"/>
  <c r="EY425" i="5"/>
  <c r="FJ425" i="5"/>
  <c r="BJ425" i="5"/>
  <c r="AG425" i="5"/>
  <c r="BH425" i="5"/>
  <c r="FL425" i="5"/>
  <c r="BV425" i="5"/>
  <c r="AK425" i="5"/>
  <c r="U425" i="5"/>
  <c r="CY425" i="5"/>
  <c r="AH425" i="5"/>
  <c r="GE425" i="5"/>
  <c r="E425" i="5"/>
  <c r="HJ425" i="5"/>
  <c r="HT425" i="5"/>
  <c r="HV425" i="5"/>
  <c r="AR425" i="5"/>
  <c r="GY425" i="5"/>
  <c r="DQ425" i="5"/>
  <c r="BT425" i="5"/>
  <c r="CN425" i="5"/>
  <c r="HS425" i="5"/>
  <c r="BD425" i="5"/>
  <c r="DP425" i="5"/>
  <c r="HA425" i="5"/>
  <c r="CL425" i="5"/>
  <c r="IU425" i="5"/>
  <c r="HB425" i="5"/>
  <c r="GS425" i="5"/>
  <c r="CV425" i="5"/>
  <c r="CB425" i="5"/>
  <c r="EK425" i="5"/>
  <c r="BX425" i="5"/>
  <c r="BW425" i="5"/>
  <c r="S425" i="5"/>
  <c r="FS425" i="5"/>
  <c r="EO425" i="5"/>
  <c r="AY425" i="5"/>
  <c r="HU425" i="5"/>
  <c r="GV425" i="5"/>
  <c r="HR425" i="5"/>
  <c r="GJ425" i="5"/>
  <c r="DK425" i="5"/>
  <c r="FC425" i="5"/>
  <c r="BB425" i="5"/>
  <c r="GZ425" i="5"/>
  <c r="IT425" i="5"/>
  <c r="AZ425" i="5"/>
  <c r="CA425" i="5"/>
  <c r="FY425" i="5"/>
  <c r="BF425" i="5"/>
  <c r="HC425" i="5"/>
  <c r="Y425" i="5"/>
  <c r="K425" i="5"/>
  <c r="CE425" i="5"/>
  <c r="HF425" i="5"/>
  <c r="DR425" i="5"/>
  <c r="BO425" i="5"/>
  <c r="H425" i="5"/>
  <c r="FZ425" i="5"/>
  <c r="CZ425" i="5"/>
  <c r="DX425" i="5"/>
  <c r="BZ425" i="5"/>
  <c r="HZ425" i="5"/>
  <c r="HO425" i="5"/>
  <c r="F425" i="5"/>
  <c r="AJ425" i="5"/>
  <c r="EH425" i="5"/>
  <c r="AD425" i="5"/>
  <c r="FW425" i="5"/>
  <c r="W425" i="5"/>
  <c r="GR425" i="5"/>
  <c r="X425" i="5"/>
  <c r="BR425" i="5"/>
  <c r="EZ425" i="5"/>
  <c r="AQ425" i="5"/>
  <c r="EX425" i="5"/>
  <c r="GO425" i="5"/>
  <c r="HX425" i="5"/>
  <c r="DS425" i="5"/>
  <c r="EE425" i="5"/>
  <c r="FQ425" i="5"/>
  <c r="EL425" i="5"/>
  <c r="CC425" i="5"/>
  <c r="HN425" i="5"/>
  <c r="HW425" i="5"/>
  <c r="CU425" i="5"/>
  <c r="AX425" i="5"/>
  <c r="DT425" i="5"/>
  <c r="CQ425" i="5"/>
  <c r="BQ425" i="5"/>
  <c r="GT425" i="5"/>
  <c r="CF425" i="5"/>
  <c r="DB425" i="5"/>
  <c r="BY425" i="5"/>
  <c r="CW425" i="5"/>
  <c r="GG425" i="5"/>
  <c r="FH425" i="5"/>
  <c r="AE425" i="5"/>
  <c r="IK425" i="5"/>
  <c r="GF425" i="5"/>
  <c r="GU425" i="5"/>
  <c r="CG425" i="5"/>
  <c r="N425" i="5"/>
  <c r="IR425" i="5"/>
  <c r="BM425" i="5"/>
  <c r="Z425" i="5"/>
  <c r="G425" i="5"/>
  <c r="IC425" i="5"/>
  <c r="FO425" i="5"/>
  <c r="DO425" i="5"/>
  <c r="CR425" i="5"/>
  <c r="T425" i="5"/>
  <c r="HI425" i="5"/>
  <c r="HG425" i="5"/>
  <c r="DM425" i="5"/>
  <c r="EN425" i="5"/>
  <c r="FX425" i="5"/>
  <c r="IQ425" i="5"/>
  <c r="DC425" i="5"/>
  <c r="GB425" i="5"/>
  <c r="EC425" i="5"/>
  <c r="DN389" i="5"/>
  <c r="HV389" i="5"/>
  <c r="AS389" i="5"/>
  <c r="DR389" i="5"/>
  <c r="GU389" i="5"/>
  <c r="IV389" i="5"/>
  <c r="DX389" i="5"/>
  <c r="DF389" i="5"/>
  <c r="EO389" i="5"/>
  <c r="G389" i="5"/>
  <c r="AG389" i="5"/>
  <c r="BM389" i="5"/>
  <c r="FQ389" i="5"/>
  <c r="DU389" i="5"/>
  <c r="CZ389" i="5"/>
  <c r="GQ389" i="5"/>
  <c r="GH389" i="5"/>
  <c r="CX389" i="5"/>
  <c r="BY389" i="5"/>
  <c r="DI389" i="5"/>
  <c r="GJ389" i="5"/>
  <c r="IP389" i="5"/>
  <c r="BC389" i="5"/>
  <c r="HJ389" i="5"/>
  <c r="I389" i="5"/>
  <c r="IE389" i="5"/>
  <c r="HE389" i="5"/>
  <c r="CQ389" i="5"/>
  <c r="AZ389" i="5"/>
  <c r="GY389" i="5"/>
  <c r="EI389" i="5"/>
  <c r="FP389" i="5"/>
  <c r="FZ389" i="5"/>
  <c r="GF389" i="5"/>
  <c r="EX389" i="5"/>
  <c r="HL389" i="5"/>
  <c r="HH389" i="5"/>
  <c r="IL389" i="5"/>
  <c r="R389" i="5"/>
  <c r="IT389" i="5"/>
  <c r="DB389" i="5"/>
  <c r="CJ389" i="5"/>
  <c r="AD389" i="5"/>
  <c r="FT389" i="5"/>
  <c r="GR389" i="5"/>
  <c r="AC389" i="5"/>
  <c r="DM389" i="5"/>
  <c r="EJ389" i="5"/>
  <c r="AY389" i="5"/>
  <c r="BO389" i="5"/>
  <c r="GP389" i="5"/>
  <c r="BX389" i="5"/>
  <c r="BW389" i="5"/>
  <c r="BI389" i="5"/>
  <c r="FI389" i="5"/>
  <c r="CH389" i="5"/>
  <c r="FU389" i="5"/>
  <c r="II389" i="5"/>
  <c r="T389" i="5"/>
  <c r="FM389" i="5"/>
  <c r="IG389" i="5"/>
  <c r="AE389" i="5"/>
  <c r="AB389" i="5"/>
  <c r="CA389" i="5"/>
  <c r="AM389" i="5"/>
  <c r="CP389" i="5"/>
  <c r="BG389" i="5"/>
  <c r="HU389" i="5"/>
  <c r="DV389" i="5"/>
  <c r="GK389" i="5"/>
  <c r="GV389" i="5"/>
  <c r="BQ389" i="5"/>
  <c r="DZ389" i="5"/>
  <c r="DQ389" i="5"/>
  <c r="CB389" i="5"/>
  <c r="F389" i="5"/>
  <c r="W389" i="5"/>
  <c r="CW389" i="5"/>
  <c r="FR389" i="5"/>
  <c r="IM389" i="5"/>
  <c r="Y389" i="5"/>
  <c r="EU389" i="5"/>
  <c r="CN389" i="5"/>
  <c r="FH389" i="5"/>
  <c r="FD389" i="5"/>
  <c r="U389" i="5"/>
  <c r="HF389" i="5"/>
  <c r="CR389" i="5"/>
  <c r="FF389" i="5"/>
  <c r="HQ389" i="5"/>
  <c r="BH389" i="5"/>
  <c r="DL389" i="5"/>
  <c r="EN389" i="5"/>
  <c r="GN389" i="5"/>
  <c r="IO389" i="5"/>
  <c r="FN389" i="5"/>
  <c r="FJ389" i="5"/>
  <c r="EK389" i="5"/>
  <c r="E389" i="5"/>
  <c r="CF389" i="5"/>
  <c r="AP389" i="5"/>
  <c r="IN389" i="5"/>
  <c r="FY389" i="5"/>
  <c r="IA389" i="5"/>
  <c r="IS389" i="5"/>
  <c r="EM389" i="5"/>
  <c r="HG389" i="5"/>
  <c r="S389" i="5"/>
  <c r="HY389" i="5"/>
  <c r="H389" i="5"/>
  <c r="IK389" i="5"/>
  <c r="GB389" i="5"/>
  <c r="BN389" i="5"/>
  <c r="ED389" i="5"/>
  <c r="AL389" i="5"/>
  <c r="IB389" i="5"/>
  <c r="AH389" i="5"/>
  <c r="BV389" i="5"/>
  <c r="K389" i="5"/>
  <c r="Q389" i="5"/>
  <c r="GX389" i="5"/>
  <c r="FV389" i="5"/>
  <c r="GC389" i="5"/>
  <c r="GI389" i="5"/>
  <c r="CL389" i="5"/>
  <c r="CK389" i="5"/>
  <c r="AI389" i="5"/>
  <c r="Z389" i="5"/>
  <c r="BZ389" i="5"/>
  <c r="EL389" i="5"/>
  <c r="ES389" i="5"/>
  <c r="L389" i="5"/>
  <c r="DO389" i="5"/>
  <c r="EC389" i="5"/>
  <c r="HC389" i="5"/>
  <c r="DJ389" i="5"/>
  <c r="CY389" i="5"/>
  <c r="AK389" i="5"/>
  <c r="HS389" i="5"/>
  <c r="HX389" i="5"/>
  <c r="AF389" i="5"/>
  <c r="ER389" i="5"/>
  <c r="BS389" i="5"/>
  <c r="V389" i="5"/>
  <c r="CD389" i="5"/>
  <c r="DG389" i="5"/>
  <c r="EY389" i="5"/>
  <c r="BK389" i="5"/>
  <c r="IJ389" i="5"/>
  <c r="AO389" i="5"/>
  <c r="GO389" i="5"/>
  <c r="HO389" i="5"/>
  <c r="HP389" i="5"/>
  <c r="IQ389" i="5"/>
  <c r="CE389" i="5"/>
  <c r="HT389" i="5"/>
  <c r="CS389" i="5"/>
  <c r="CO389" i="5"/>
  <c r="DK389" i="5"/>
  <c r="AU389" i="5"/>
  <c r="BJ389" i="5"/>
  <c r="CU389" i="5"/>
  <c r="HN389" i="5"/>
  <c r="HK389" i="5"/>
  <c r="CI389" i="5"/>
  <c r="AR389" i="5"/>
  <c r="X389" i="5"/>
  <c r="BP389" i="5"/>
  <c r="J389" i="5"/>
  <c r="EQ389" i="5"/>
  <c r="GW389" i="5"/>
  <c r="EH389" i="5"/>
  <c r="FK389" i="5"/>
  <c r="ET389" i="5"/>
  <c r="IU389" i="5"/>
  <c r="GZ389" i="5"/>
  <c r="AA389" i="5"/>
  <c r="FC389" i="5"/>
  <c r="BB389" i="5"/>
  <c r="DT389" i="5"/>
  <c r="FO389" i="5"/>
  <c r="AQ389" i="5"/>
  <c r="EB389" i="5"/>
  <c r="AX389" i="5"/>
  <c r="N389" i="5"/>
  <c r="DS389" i="5"/>
  <c r="BU389" i="5"/>
  <c r="EE389" i="5"/>
  <c r="BT389" i="5"/>
  <c r="EF389" i="5"/>
  <c r="CV389" i="5"/>
  <c r="CC389" i="5"/>
  <c r="HZ389" i="5"/>
  <c r="BF389" i="5"/>
  <c r="M389" i="5"/>
  <c r="HW389" i="5"/>
  <c r="HI389" i="5"/>
  <c r="BR389" i="5"/>
  <c r="BE389" i="5"/>
  <c r="EV389" i="5"/>
  <c r="FX389" i="5"/>
  <c r="HD389" i="5"/>
  <c r="HA389" i="5"/>
  <c r="FL389" i="5"/>
  <c r="IC389" i="5"/>
  <c r="EA389" i="5"/>
  <c r="FE389" i="5"/>
  <c r="GE389" i="5"/>
  <c r="DH389" i="5"/>
  <c r="EZ389" i="5"/>
  <c r="FS389" i="5"/>
  <c r="DW389" i="5"/>
  <c r="CT389" i="5"/>
  <c r="EW389" i="5"/>
  <c r="HR389" i="5"/>
  <c r="DC389" i="5"/>
  <c r="FG389" i="5"/>
  <c r="DA389" i="5"/>
  <c r="GA389" i="5"/>
  <c r="FA389" i="5"/>
  <c r="GL389" i="5"/>
  <c r="BL389" i="5"/>
  <c r="GG389" i="5"/>
  <c r="DY389" i="5"/>
  <c r="FW389" i="5"/>
  <c r="FB389" i="5"/>
  <c r="O389" i="5"/>
  <c r="GS389" i="5"/>
  <c r="IF389" i="5"/>
  <c r="AW389" i="5"/>
  <c r="HM389" i="5"/>
  <c r="HB389" i="5"/>
  <c r="IR389" i="5"/>
  <c r="DE389" i="5"/>
  <c r="CG389" i="5"/>
  <c r="BD389" i="5"/>
  <c r="AJ389" i="5"/>
  <c r="EG389" i="5"/>
  <c r="GD389" i="5"/>
  <c r="EP389" i="5"/>
  <c r="GM389" i="5"/>
  <c r="DP389" i="5"/>
  <c r="GT389" i="5"/>
  <c r="AT389" i="5"/>
  <c r="DD389" i="5"/>
  <c r="IH389" i="5"/>
  <c r="AV389" i="5"/>
  <c r="BA389" i="5"/>
  <c r="CM389" i="5"/>
  <c r="AN389" i="5"/>
  <c r="ID389" i="5"/>
  <c r="I381" i="5"/>
  <c r="F381" i="5"/>
  <c r="G381" i="5"/>
  <c r="E381" i="5"/>
  <c r="M381" i="5"/>
  <c r="O381" i="5"/>
  <c r="K381" i="5"/>
  <c r="N381" i="5"/>
  <c r="J381" i="5"/>
  <c r="L381" i="5"/>
  <c r="H381" i="5"/>
  <c r="DH409" i="5"/>
  <c r="R409" i="5"/>
  <c r="EA409" i="5"/>
  <c r="BQ409" i="5"/>
  <c r="EH409" i="5"/>
  <c r="AB409" i="5"/>
  <c r="ID409" i="5"/>
  <c r="GO409" i="5"/>
  <c r="HY409" i="5"/>
  <c r="IA409" i="5"/>
  <c r="AN409" i="5"/>
  <c r="M409" i="5"/>
  <c r="DF409" i="5"/>
  <c r="HZ409" i="5"/>
  <c r="L409" i="5"/>
  <c r="AL409" i="5"/>
  <c r="HM409" i="5"/>
  <c r="DM409" i="5"/>
  <c r="CC409" i="5"/>
  <c r="AO409" i="5"/>
  <c r="AJ409" i="5"/>
  <c r="AH409" i="5"/>
  <c r="DG409" i="5"/>
  <c r="DX409" i="5"/>
  <c r="CP409" i="5"/>
  <c r="FY409" i="5"/>
  <c r="BJ409" i="5"/>
  <c r="EU409" i="5"/>
  <c r="HN409" i="5"/>
  <c r="DY409" i="5"/>
  <c r="IB409" i="5"/>
  <c r="CG409" i="5"/>
  <c r="DD409" i="5"/>
  <c r="IG409" i="5"/>
  <c r="GQ409" i="5"/>
  <c r="DS409" i="5"/>
  <c r="BA409" i="5"/>
  <c r="GM409" i="5"/>
  <c r="EX409" i="5"/>
  <c r="AQ409" i="5"/>
  <c r="GC409" i="5"/>
  <c r="IO409" i="5"/>
  <c r="DP409" i="5"/>
  <c r="DE409" i="5"/>
  <c r="FK409" i="5"/>
  <c r="HH409" i="5"/>
  <c r="CH409" i="5"/>
  <c r="GU409" i="5"/>
  <c r="BZ409" i="5"/>
  <c r="ET409" i="5"/>
  <c r="CF409" i="5"/>
  <c r="ES409" i="5"/>
  <c r="EM409" i="5"/>
  <c r="CS409" i="5"/>
  <c r="HS409" i="5"/>
  <c r="BP409" i="5"/>
  <c r="IR409" i="5"/>
  <c r="DQ409" i="5"/>
  <c r="IF409" i="5"/>
  <c r="FD409" i="5"/>
  <c r="GW409" i="5"/>
  <c r="EC409" i="5"/>
  <c r="HP409" i="5"/>
  <c r="CT409" i="5"/>
  <c r="F409" i="5"/>
  <c r="FF409" i="5"/>
  <c r="BO409" i="5"/>
  <c r="I409" i="5"/>
  <c r="GB409" i="5"/>
  <c r="HR409" i="5"/>
  <c r="AM409" i="5"/>
  <c r="FR409" i="5"/>
  <c r="HI409" i="5"/>
  <c r="GK409" i="5"/>
  <c r="ER409" i="5"/>
  <c r="FS409" i="5"/>
  <c r="EV409" i="5"/>
  <c r="AR409" i="5"/>
  <c r="GI409" i="5"/>
  <c r="GL409" i="5"/>
  <c r="EL409" i="5"/>
  <c r="AZ409" i="5"/>
  <c r="BG409" i="5"/>
  <c r="BE409" i="5"/>
  <c r="EW409" i="5"/>
  <c r="AE409" i="5"/>
  <c r="DV409" i="5"/>
  <c r="EY409" i="5"/>
  <c r="FO409" i="5"/>
  <c r="HX409" i="5"/>
  <c r="II409" i="5"/>
  <c r="IT409" i="5"/>
  <c r="FQ409" i="5"/>
  <c r="BC409" i="5"/>
  <c r="GZ409" i="5"/>
  <c r="EI409" i="5"/>
  <c r="EE409" i="5"/>
  <c r="EB409" i="5"/>
  <c r="HW409" i="5"/>
  <c r="CJ409" i="5"/>
  <c r="EG409" i="5"/>
  <c r="GV409" i="5"/>
  <c r="Q409" i="5"/>
  <c r="DI409" i="5"/>
  <c r="AF409" i="5"/>
  <c r="IS409" i="5"/>
  <c r="IU409" i="5"/>
  <c r="HA409" i="5"/>
  <c r="AV409" i="5"/>
  <c r="H409" i="5"/>
  <c r="IK409" i="5"/>
  <c r="HO409" i="5"/>
  <c r="BL409" i="5"/>
  <c r="DU409" i="5"/>
  <c r="FV409" i="5"/>
  <c r="BR409" i="5"/>
  <c r="EP409" i="5"/>
  <c r="HC409" i="5"/>
  <c r="DA409" i="5"/>
  <c r="BH409" i="5"/>
  <c r="HU409" i="5"/>
  <c r="S409" i="5"/>
  <c r="FN409" i="5"/>
  <c r="HJ409" i="5"/>
  <c r="AU409" i="5"/>
  <c r="CW409" i="5"/>
  <c r="BX409" i="5"/>
  <c r="BW409" i="5"/>
  <c r="E409" i="5"/>
  <c r="FZ409" i="5"/>
  <c r="W409" i="5"/>
  <c r="GT409" i="5"/>
  <c r="IC409" i="5"/>
  <c r="DC409" i="5"/>
  <c r="EF409" i="5"/>
  <c r="FI409" i="5"/>
  <c r="GF409" i="5"/>
  <c r="HB409" i="5"/>
  <c r="FJ409" i="5"/>
  <c r="CN409" i="5"/>
  <c r="GD409" i="5"/>
  <c r="FG409" i="5"/>
  <c r="IM409" i="5"/>
  <c r="HF409" i="5"/>
  <c r="BK409" i="5"/>
  <c r="GP409" i="5"/>
  <c r="BN409" i="5"/>
  <c r="FA409" i="5"/>
  <c r="IL409" i="5"/>
  <c r="GA409" i="5"/>
  <c r="CI409" i="5"/>
  <c r="BI409" i="5"/>
  <c r="AK409" i="5"/>
  <c r="FX409" i="5"/>
  <c r="BB409" i="5"/>
  <c r="DN409" i="5"/>
  <c r="DL409" i="5"/>
  <c r="O409" i="5"/>
  <c r="HL409" i="5"/>
  <c r="GJ409" i="5"/>
  <c r="HE409" i="5"/>
  <c r="HK409" i="5"/>
  <c r="CD409" i="5"/>
  <c r="CV409" i="5"/>
  <c r="FB409" i="5"/>
  <c r="G409" i="5"/>
  <c r="AA409" i="5"/>
  <c r="EN409" i="5"/>
  <c r="AI409" i="5"/>
  <c r="K409" i="5"/>
  <c r="HQ409" i="5"/>
  <c r="HT409" i="5"/>
  <c r="IN409" i="5"/>
  <c r="CY409" i="5"/>
  <c r="EZ409" i="5"/>
  <c r="BM409" i="5"/>
  <c r="Y409" i="5"/>
  <c r="DK409" i="5"/>
  <c r="IV409" i="5"/>
  <c r="CZ409" i="5"/>
  <c r="EQ409" i="5"/>
  <c r="BY409" i="5"/>
  <c r="FL409" i="5"/>
  <c r="BD409" i="5"/>
  <c r="AP409" i="5"/>
  <c r="CL409" i="5"/>
  <c r="ED409" i="5"/>
  <c r="U409" i="5"/>
  <c r="IJ409" i="5"/>
  <c r="FE409" i="5"/>
  <c r="AX409" i="5"/>
  <c r="GY409" i="5"/>
  <c r="BS409" i="5"/>
  <c r="FH409" i="5"/>
  <c r="GX409" i="5"/>
  <c r="CQ409" i="5"/>
  <c r="AS409" i="5"/>
  <c r="EJ409" i="5"/>
  <c r="AC409" i="5"/>
  <c r="AW409" i="5"/>
  <c r="CM409" i="5"/>
  <c r="DW409" i="5"/>
  <c r="CB409" i="5"/>
  <c r="HD409" i="5"/>
  <c r="CR409" i="5"/>
  <c r="V409" i="5"/>
  <c r="AG409" i="5"/>
  <c r="GR409" i="5"/>
  <c r="DZ409" i="5"/>
  <c r="FP409" i="5"/>
  <c r="IH409" i="5"/>
  <c r="DO409" i="5"/>
  <c r="GE409" i="5"/>
  <c r="BF409" i="5"/>
  <c r="T409" i="5"/>
  <c r="CO409" i="5"/>
  <c r="Z409" i="5"/>
  <c r="CX409" i="5"/>
  <c r="AD409" i="5"/>
  <c r="IP409" i="5"/>
  <c r="EO409" i="5"/>
  <c r="DR409" i="5"/>
  <c r="AY409" i="5"/>
  <c r="HV409" i="5"/>
  <c r="GH409" i="5"/>
  <c r="HG409" i="5"/>
  <c r="BT409" i="5"/>
  <c r="FU409" i="5"/>
  <c r="IE409" i="5"/>
  <c r="FT409" i="5"/>
  <c r="FC409" i="5"/>
  <c r="FM409" i="5"/>
  <c r="N409" i="5"/>
  <c r="CA409" i="5"/>
  <c r="CU409" i="5"/>
  <c r="DT409" i="5"/>
  <c r="X409" i="5"/>
  <c r="DB409" i="5"/>
  <c r="CE409" i="5"/>
  <c r="BV409" i="5"/>
  <c r="AT409" i="5"/>
  <c r="FW409" i="5"/>
  <c r="GS409" i="5"/>
  <c r="J409" i="5"/>
  <c r="IQ409" i="5"/>
  <c r="BU409" i="5"/>
  <c r="EK409" i="5"/>
  <c r="GG409" i="5"/>
  <c r="CK409" i="5"/>
  <c r="DJ409" i="5"/>
  <c r="GN409" i="5"/>
  <c r="BM398" i="5"/>
  <c r="GF398" i="5"/>
  <c r="AJ398" i="5"/>
  <c r="AC398" i="5"/>
  <c r="HX398" i="5"/>
  <c r="AW398" i="5"/>
  <c r="BL398" i="5"/>
  <c r="FU398" i="5"/>
  <c r="DL398" i="5"/>
  <c r="CE398" i="5"/>
  <c r="R398" i="5"/>
  <c r="S398" i="5"/>
  <c r="DS398" i="5"/>
  <c r="EN398" i="5"/>
  <c r="AF398" i="5"/>
  <c r="BW398" i="5"/>
  <c r="HA398" i="5"/>
  <c r="BC398" i="5"/>
  <c r="HN398" i="5"/>
  <c r="GN398" i="5"/>
  <c r="EJ398" i="5"/>
  <c r="I398" i="5"/>
  <c r="FL398" i="5"/>
  <c r="FD398" i="5"/>
  <c r="EO398" i="5"/>
  <c r="H398" i="5"/>
  <c r="HI398" i="5"/>
  <c r="CY398" i="5"/>
  <c r="BZ398" i="5"/>
  <c r="DF398" i="5"/>
  <c r="BN398" i="5"/>
  <c r="V398" i="5"/>
  <c r="FO398" i="5"/>
  <c r="DT398" i="5"/>
  <c r="GD398" i="5"/>
  <c r="ET398" i="5"/>
  <c r="BS398" i="5"/>
  <c r="AP398" i="5"/>
  <c r="EW398" i="5"/>
  <c r="HP398" i="5"/>
  <c r="GZ398" i="5"/>
  <c r="GS398" i="5"/>
  <c r="II398" i="5"/>
  <c r="FY398" i="5"/>
  <c r="BK398" i="5"/>
  <c r="DQ398" i="5"/>
  <c r="CQ398" i="5"/>
  <c r="CW398" i="5"/>
  <c r="GR398" i="5"/>
  <c r="EK398" i="5"/>
  <c r="HM398" i="5"/>
  <c r="E398" i="5"/>
  <c r="GC398" i="5"/>
  <c r="AT398" i="5"/>
  <c r="CK398" i="5"/>
  <c r="BF398" i="5"/>
  <c r="IK398" i="5"/>
  <c r="CD398" i="5"/>
  <c r="HW398" i="5"/>
  <c r="CN398" i="5"/>
  <c r="M398" i="5"/>
  <c r="AA398" i="5"/>
  <c r="BO398" i="5"/>
  <c r="FX398" i="5"/>
  <c r="EQ398" i="5"/>
  <c r="IO398" i="5"/>
  <c r="FF398" i="5"/>
  <c r="EE398" i="5"/>
  <c r="DU398" i="5"/>
  <c r="CO398" i="5"/>
  <c r="IV398" i="5"/>
  <c r="FR398" i="5"/>
  <c r="HR398" i="5"/>
  <c r="FQ398" i="5"/>
  <c r="GI398" i="5"/>
  <c r="HZ398" i="5"/>
  <c r="DJ398" i="5"/>
  <c r="HD398" i="5"/>
  <c r="CA398" i="5"/>
  <c r="BU398" i="5"/>
  <c r="IA398" i="5"/>
  <c r="BQ398" i="5"/>
  <c r="HV398" i="5"/>
  <c r="DC398" i="5"/>
  <c r="GT398" i="5"/>
  <c r="DB398" i="5"/>
  <c r="HH398" i="5"/>
  <c r="GY398" i="5"/>
  <c r="FK398" i="5"/>
  <c r="AD398" i="5"/>
  <c r="BA398" i="5"/>
  <c r="ES398" i="5"/>
  <c r="IJ398" i="5"/>
  <c r="GH398" i="5"/>
  <c r="DI398" i="5"/>
  <c r="HO398" i="5"/>
  <c r="HB398" i="5"/>
  <c r="FI398" i="5"/>
  <c r="HU398" i="5"/>
  <c r="IL398" i="5"/>
  <c r="GK398" i="5"/>
  <c r="DP398" i="5"/>
  <c r="FE398" i="5"/>
  <c r="ER398" i="5"/>
  <c r="HF398" i="5"/>
  <c r="GA398" i="5"/>
  <c r="DN398" i="5"/>
  <c r="CP398" i="5"/>
  <c r="HS398" i="5"/>
  <c r="ID398" i="5"/>
  <c r="BH398" i="5"/>
  <c r="BG398" i="5"/>
  <c r="Q398" i="5"/>
  <c r="AN398" i="5"/>
  <c r="X398" i="5"/>
  <c r="IP398" i="5"/>
  <c r="IQ398" i="5"/>
  <c r="DE398" i="5"/>
  <c r="EU398" i="5"/>
  <c r="FP398" i="5"/>
  <c r="CS398" i="5"/>
  <c r="G398" i="5"/>
  <c r="K398" i="5"/>
  <c r="FN398" i="5"/>
  <c r="GV398" i="5"/>
  <c r="FH398" i="5"/>
  <c r="CG398" i="5"/>
  <c r="BV398" i="5"/>
  <c r="EH398" i="5"/>
  <c r="DY398" i="5"/>
  <c r="HQ398" i="5"/>
  <c r="Z398" i="5"/>
  <c r="HK398" i="5"/>
  <c r="GL398" i="5"/>
  <c r="CH398" i="5"/>
  <c r="EL398" i="5"/>
  <c r="BI398" i="5"/>
  <c r="IR398" i="5"/>
  <c r="AM398" i="5"/>
  <c r="AY398" i="5"/>
  <c r="CV398" i="5"/>
  <c r="CR398" i="5"/>
  <c r="CC398" i="5"/>
  <c r="HC398" i="5"/>
  <c r="N398" i="5"/>
  <c r="CB398" i="5"/>
  <c r="CT398" i="5"/>
  <c r="BX398" i="5"/>
  <c r="CF398" i="5"/>
  <c r="F398" i="5"/>
  <c r="DD398" i="5"/>
  <c r="GM398" i="5"/>
  <c r="IN398" i="5"/>
  <c r="CU398" i="5"/>
  <c r="FS398" i="5"/>
  <c r="GB398" i="5"/>
  <c r="O398" i="5"/>
  <c r="IH398" i="5"/>
  <c r="L398" i="5"/>
  <c r="W398" i="5"/>
  <c r="CL398" i="5"/>
  <c r="HJ398" i="5"/>
  <c r="GP398" i="5"/>
  <c r="AK398" i="5"/>
  <c r="EZ398" i="5"/>
  <c r="BB398" i="5"/>
  <c r="GQ398" i="5"/>
  <c r="FW398" i="5"/>
  <c r="CM398" i="5"/>
  <c r="DK398" i="5"/>
  <c r="AV398" i="5"/>
  <c r="HT398" i="5"/>
  <c r="EC398" i="5"/>
  <c r="EX398" i="5"/>
  <c r="AI398" i="5"/>
  <c r="DM398" i="5"/>
  <c r="EP398" i="5"/>
  <c r="U398" i="5"/>
  <c r="EA398" i="5"/>
  <c r="DZ398" i="5"/>
  <c r="IG398" i="5"/>
  <c r="AH398" i="5"/>
  <c r="AQ398" i="5"/>
  <c r="GU398" i="5"/>
  <c r="FM398" i="5"/>
  <c r="FG398" i="5"/>
  <c r="IT398" i="5"/>
  <c r="BP398" i="5"/>
  <c r="BY398" i="5"/>
  <c r="BD398" i="5"/>
  <c r="AS398" i="5"/>
  <c r="AU398" i="5"/>
  <c r="EY398" i="5"/>
  <c r="AX398" i="5"/>
  <c r="DO398" i="5"/>
  <c r="FB398" i="5"/>
  <c r="FZ398" i="5"/>
  <c r="FT398" i="5"/>
  <c r="AG398" i="5"/>
  <c r="EI398" i="5"/>
  <c r="AB398" i="5"/>
  <c r="BJ398" i="5"/>
  <c r="Y398" i="5"/>
  <c r="DX398" i="5"/>
  <c r="FC398" i="5"/>
  <c r="IF398" i="5"/>
  <c r="DA398" i="5"/>
  <c r="EV398" i="5"/>
  <c r="EG398" i="5"/>
  <c r="CX398" i="5"/>
  <c r="GJ398" i="5"/>
  <c r="BR398" i="5"/>
  <c r="EF398" i="5"/>
  <c r="DR398" i="5"/>
  <c r="IE398" i="5"/>
  <c r="GW398" i="5"/>
  <c r="IM398" i="5"/>
  <c r="AL398" i="5"/>
  <c r="CZ398" i="5"/>
  <c r="AO398" i="5"/>
  <c r="AE398" i="5"/>
  <c r="GE398" i="5"/>
  <c r="EM398" i="5"/>
  <c r="EB398" i="5"/>
  <c r="BE398" i="5"/>
  <c r="IC398" i="5"/>
  <c r="GG398" i="5"/>
  <c r="J398" i="5"/>
  <c r="AZ398" i="5"/>
  <c r="IU398" i="5"/>
  <c r="FV398" i="5"/>
  <c r="GX398" i="5"/>
  <c r="HG398" i="5"/>
  <c r="FJ398" i="5"/>
  <c r="ED398" i="5"/>
  <c r="AR398" i="5"/>
  <c r="DW398" i="5"/>
  <c r="DV398" i="5"/>
  <c r="DH398" i="5"/>
  <c r="BT398" i="5"/>
  <c r="FA398" i="5"/>
  <c r="CJ398" i="5"/>
  <c r="CI398" i="5"/>
  <c r="HL398" i="5"/>
  <c r="HY398" i="5"/>
  <c r="GO398" i="5"/>
  <c r="T398" i="5"/>
  <c r="HE398" i="5"/>
  <c r="IS398" i="5"/>
  <c r="IB398" i="5"/>
  <c r="DG398" i="5"/>
  <c r="CZ386" i="5"/>
  <c r="FV386" i="5"/>
  <c r="R386" i="5"/>
  <c r="DE386" i="5"/>
  <c r="II386" i="5"/>
  <c r="HO386" i="5"/>
  <c r="HI386" i="5"/>
  <c r="AO386" i="5"/>
  <c r="FN386" i="5"/>
  <c r="GM386" i="5"/>
  <c r="AP386" i="5"/>
  <c r="IB386" i="5"/>
  <c r="GR386" i="5"/>
  <c r="CO386" i="5"/>
  <c r="CH386" i="5"/>
  <c r="GN386" i="5"/>
  <c r="BB386" i="5"/>
  <c r="EM386" i="5"/>
  <c r="FW386" i="5"/>
  <c r="FR386" i="5"/>
  <c r="EW386" i="5"/>
  <c r="IR386" i="5"/>
  <c r="AU386" i="5"/>
  <c r="AD386" i="5"/>
  <c r="GQ386" i="5"/>
  <c r="CE386" i="5"/>
  <c r="ID386" i="5"/>
  <c r="DZ386" i="5"/>
  <c r="DL386" i="5"/>
  <c r="DM386" i="5"/>
  <c r="BI386" i="5"/>
  <c r="GL386" i="5"/>
  <c r="BV386" i="5"/>
  <c r="BA386" i="5"/>
  <c r="HN386" i="5"/>
  <c r="HB386" i="5"/>
  <c r="IJ386" i="5"/>
  <c r="V386" i="5"/>
  <c r="HY386" i="5"/>
  <c r="CT386" i="5"/>
  <c r="EN386" i="5"/>
  <c r="IT386" i="5"/>
  <c r="DJ386" i="5"/>
  <c r="DS386" i="5"/>
  <c r="HJ386" i="5"/>
  <c r="HW386" i="5"/>
  <c r="GP386" i="5"/>
  <c r="GS386" i="5"/>
  <c r="GW386" i="5"/>
  <c r="AL386" i="5"/>
  <c r="BG386" i="5"/>
  <c r="FJ386" i="5"/>
  <c r="ET386" i="5"/>
  <c r="G386" i="5"/>
  <c r="EU386" i="5"/>
  <c r="EH386" i="5"/>
  <c r="BC386" i="5"/>
  <c r="CR386" i="5"/>
  <c r="DP386" i="5"/>
  <c r="IV386" i="5"/>
  <c r="EL386" i="5"/>
  <c r="AG386" i="5"/>
  <c r="Q386" i="5"/>
  <c r="DH386" i="5"/>
  <c r="HF386" i="5"/>
  <c r="EC386" i="5"/>
  <c r="FE386" i="5"/>
  <c r="EV386" i="5"/>
  <c r="AK386" i="5"/>
  <c r="E386" i="5"/>
  <c r="GE386" i="5"/>
  <c r="ER386" i="5"/>
  <c r="AE386" i="5"/>
  <c r="FM386" i="5"/>
  <c r="DA386" i="5"/>
  <c r="HR386" i="5"/>
  <c r="H386" i="5"/>
  <c r="CP386" i="5"/>
  <c r="DT386" i="5"/>
  <c r="GT386" i="5"/>
  <c r="CY386" i="5"/>
  <c r="GU386" i="5"/>
  <c r="CW386" i="5"/>
  <c r="CA386" i="5"/>
  <c r="CN386" i="5"/>
  <c r="BS386" i="5"/>
  <c r="AF386" i="5"/>
  <c r="CJ386" i="5"/>
  <c r="AM386" i="5"/>
  <c r="HP386" i="5"/>
  <c r="IA386" i="5"/>
  <c r="IG386" i="5"/>
  <c r="FK386" i="5"/>
  <c r="M386" i="5"/>
  <c r="DX386" i="5"/>
  <c r="HG386" i="5"/>
  <c r="BW386" i="5"/>
  <c r="BM386" i="5"/>
  <c r="HM386" i="5"/>
  <c r="O386" i="5"/>
  <c r="CU386" i="5"/>
  <c r="DO386" i="5"/>
  <c r="CD386" i="5"/>
  <c r="BR386" i="5"/>
  <c r="FQ386" i="5"/>
  <c r="EO386" i="5"/>
  <c r="AJ386" i="5"/>
  <c r="W386" i="5"/>
  <c r="EQ386" i="5"/>
  <c r="HQ386" i="5"/>
  <c r="BX386" i="5"/>
  <c r="HK386" i="5"/>
  <c r="AT386" i="5"/>
  <c r="IH386" i="5"/>
  <c r="HC386" i="5"/>
  <c r="FH386" i="5"/>
  <c r="DF386" i="5"/>
  <c r="L386" i="5"/>
  <c r="IQ386" i="5"/>
  <c r="BK386" i="5"/>
  <c r="CL386" i="5"/>
  <c r="CC386" i="5"/>
  <c r="AR386" i="5"/>
  <c r="BQ386" i="5"/>
  <c r="DI386" i="5"/>
  <c r="CS386" i="5"/>
  <c r="IM386" i="5"/>
  <c r="FY386" i="5"/>
  <c r="EP386" i="5"/>
  <c r="FT386" i="5"/>
  <c r="CQ386" i="5"/>
  <c r="IF386" i="5"/>
  <c r="DW386" i="5"/>
  <c r="BZ386" i="5"/>
  <c r="HE386" i="5"/>
  <c r="GC386" i="5"/>
  <c r="EI386" i="5"/>
  <c r="FP386" i="5"/>
  <c r="DK386" i="5"/>
  <c r="IL386" i="5"/>
  <c r="X386" i="5"/>
  <c r="AV386" i="5"/>
  <c r="GH386" i="5"/>
  <c r="HD386" i="5"/>
  <c r="CX386" i="5"/>
  <c r="GY386" i="5"/>
  <c r="DQ386" i="5"/>
  <c r="BT386" i="5"/>
  <c r="HV386" i="5"/>
  <c r="GX386" i="5"/>
  <c r="GK386" i="5"/>
  <c r="CV386" i="5"/>
  <c r="DN386" i="5"/>
  <c r="T386" i="5"/>
  <c r="J386" i="5"/>
  <c r="GO386" i="5"/>
  <c r="U386" i="5"/>
  <c r="BH386" i="5"/>
  <c r="CG386" i="5"/>
  <c r="DR386" i="5"/>
  <c r="HZ386" i="5"/>
  <c r="GZ386" i="5"/>
  <c r="BP386" i="5"/>
  <c r="IO386" i="5"/>
  <c r="AI386" i="5"/>
  <c r="CM386" i="5"/>
  <c r="GB386" i="5"/>
  <c r="AA386" i="5"/>
  <c r="GJ386" i="5"/>
  <c r="CI386" i="5"/>
  <c r="N386" i="5"/>
  <c r="AN386" i="5"/>
  <c r="DY386" i="5"/>
  <c r="CK386" i="5"/>
  <c r="S386" i="5"/>
  <c r="BY386" i="5"/>
  <c r="EE386" i="5"/>
  <c r="DB386" i="5"/>
  <c r="GD386" i="5"/>
  <c r="FC386" i="5"/>
  <c r="EK386" i="5"/>
  <c r="BJ386" i="5"/>
  <c r="Z386" i="5"/>
  <c r="ES386" i="5"/>
  <c r="AQ386" i="5"/>
  <c r="AH386" i="5"/>
  <c r="K386" i="5"/>
  <c r="AX386" i="5"/>
  <c r="HH386" i="5"/>
  <c r="AZ386" i="5"/>
  <c r="HU386" i="5"/>
  <c r="F386" i="5"/>
  <c r="CF386" i="5"/>
  <c r="DU386" i="5"/>
  <c r="DG386" i="5"/>
  <c r="GA386" i="5"/>
  <c r="IS386" i="5"/>
  <c r="GF386" i="5"/>
  <c r="IN386" i="5"/>
  <c r="FF386" i="5"/>
  <c r="EB386" i="5"/>
  <c r="FB386" i="5"/>
  <c r="GI386" i="5"/>
  <c r="HX386" i="5"/>
  <c r="IK386" i="5"/>
  <c r="FS386" i="5"/>
  <c r="I386" i="5"/>
  <c r="FO386" i="5"/>
  <c r="IP386" i="5"/>
  <c r="HA386" i="5"/>
  <c r="DD386" i="5"/>
  <c r="BD386" i="5"/>
  <c r="EG386" i="5"/>
  <c r="EX386" i="5"/>
  <c r="BO386" i="5"/>
  <c r="GV386" i="5"/>
  <c r="FI386" i="5"/>
  <c r="BE386" i="5"/>
  <c r="BN386" i="5"/>
  <c r="FU386" i="5"/>
  <c r="FL386" i="5"/>
  <c r="DC386" i="5"/>
  <c r="IE386" i="5"/>
  <c r="HT386" i="5"/>
  <c r="ED386" i="5"/>
  <c r="Y386" i="5"/>
  <c r="CB386" i="5"/>
  <c r="EZ386" i="5"/>
  <c r="DV386" i="5"/>
  <c r="AB386" i="5"/>
  <c r="FG386" i="5"/>
  <c r="EA386" i="5"/>
  <c r="EF386" i="5"/>
  <c r="FD386" i="5"/>
  <c r="BF386" i="5"/>
  <c r="AC386" i="5"/>
  <c r="HL386" i="5"/>
  <c r="EY386" i="5"/>
  <c r="FZ386" i="5"/>
  <c r="AS386" i="5"/>
  <c r="IC386" i="5"/>
  <c r="FA386" i="5"/>
  <c r="IU386" i="5"/>
  <c r="AW386" i="5"/>
  <c r="BU386" i="5"/>
  <c r="HS386" i="5"/>
  <c r="GG386" i="5"/>
  <c r="EJ386" i="5"/>
  <c r="AY386" i="5"/>
  <c r="FX386" i="5"/>
  <c r="BL386" i="5"/>
  <c r="AA420" i="5"/>
  <c r="HM420" i="5"/>
  <c r="Y420" i="5"/>
  <c r="EO420" i="5"/>
  <c r="AV420" i="5"/>
  <c r="BQ420" i="5"/>
  <c r="GP420" i="5"/>
  <c r="HS420" i="5"/>
  <c r="IB420" i="5"/>
  <c r="FX420" i="5"/>
  <c r="AZ420" i="5"/>
  <c r="AD420" i="5"/>
  <c r="R420" i="5"/>
  <c r="AC420" i="5"/>
  <c r="FJ420" i="5"/>
  <c r="BA420" i="5"/>
  <c r="FU420" i="5"/>
  <c r="HL420" i="5"/>
  <c r="AR420" i="5"/>
  <c r="HZ420" i="5"/>
  <c r="FS420" i="5"/>
  <c r="AY420" i="5"/>
  <c r="II420" i="5"/>
  <c r="HC420" i="5"/>
  <c r="GX420" i="5"/>
  <c r="CB420" i="5"/>
  <c r="IU420" i="5"/>
  <c r="O420" i="5"/>
  <c r="BW420" i="5"/>
  <c r="DT420" i="5"/>
  <c r="BK420" i="5"/>
  <c r="HV420" i="5"/>
  <c r="GS420" i="5"/>
  <c r="GV420" i="5"/>
  <c r="HY420" i="5"/>
  <c r="EC420" i="5"/>
  <c r="FA420" i="5"/>
  <c r="FO420" i="5"/>
  <c r="S420" i="5"/>
  <c r="GR420" i="5"/>
  <c r="DJ420" i="5"/>
  <c r="H420" i="5"/>
  <c r="HI420" i="5"/>
  <c r="HW420" i="5"/>
  <c r="IV420" i="5"/>
  <c r="DR420" i="5"/>
  <c r="IK420" i="5"/>
  <c r="AI420" i="5"/>
  <c r="CD420" i="5"/>
  <c r="IL420" i="5"/>
  <c r="G420" i="5"/>
  <c r="GM420" i="5"/>
  <c r="DG420" i="5"/>
  <c r="FB420" i="5"/>
  <c r="CK420" i="5"/>
  <c r="CP420" i="5"/>
  <c r="DY420" i="5"/>
  <c r="ET420" i="5"/>
  <c r="EP420" i="5"/>
  <c r="HH420" i="5"/>
  <c r="IT420" i="5"/>
  <c r="GH420" i="5"/>
  <c r="AJ420" i="5"/>
  <c r="GZ420" i="5"/>
  <c r="GL420" i="5"/>
  <c r="IR420" i="5"/>
  <c r="CI420" i="5"/>
  <c r="EY420" i="5"/>
  <c r="BY420" i="5"/>
  <c r="HG420" i="5"/>
  <c r="BP420" i="5"/>
  <c r="EN420" i="5"/>
  <c r="GG420" i="5"/>
  <c r="DX420" i="5"/>
  <c r="EG420" i="5"/>
  <c r="CA420" i="5"/>
  <c r="GA420" i="5"/>
  <c r="HQ420" i="5"/>
  <c r="IP420" i="5"/>
  <c r="DQ420" i="5"/>
  <c r="AS420" i="5"/>
  <c r="CG420" i="5"/>
  <c r="HP420" i="5"/>
  <c r="AB420" i="5"/>
  <c r="CJ420" i="5"/>
  <c r="FF420" i="5"/>
  <c r="CY420" i="5"/>
  <c r="ER420" i="5"/>
  <c r="EH420" i="5"/>
  <c r="BH420" i="5"/>
  <c r="AH420" i="5"/>
  <c r="DI420" i="5"/>
  <c r="U420" i="5"/>
  <c r="FH420" i="5"/>
  <c r="FC420" i="5"/>
  <c r="BT420" i="5"/>
  <c r="HT420" i="5"/>
  <c r="CV420" i="5"/>
  <c r="DD420" i="5"/>
  <c r="IO420" i="5"/>
  <c r="GI420" i="5"/>
  <c r="HD420" i="5"/>
  <c r="DZ420" i="5"/>
  <c r="BB420" i="5"/>
  <c r="BL420" i="5"/>
  <c r="Q420" i="5"/>
  <c r="FV420" i="5"/>
  <c r="CQ420" i="5"/>
  <c r="FW420" i="5"/>
  <c r="EV420" i="5"/>
  <c r="CM420" i="5"/>
  <c r="DL420" i="5"/>
  <c r="M420" i="5"/>
  <c r="GU420" i="5"/>
  <c r="AT420" i="5"/>
  <c r="GE420" i="5"/>
  <c r="FL420" i="5"/>
  <c r="GC420" i="5"/>
  <c r="AP420" i="5"/>
  <c r="FT420" i="5"/>
  <c r="DN420" i="5"/>
  <c r="FP420" i="5"/>
  <c r="AK420" i="5"/>
  <c r="ED420" i="5"/>
  <c r="GW420" i="5"/>
  <c r="EK420" i="5"/>
  <c r="BU420" i="5"/>
  <c r="IA420" i="5"/>
  <c r="L420" i="5"/>
  <c r="DM420" i="5"/>
  <c r="HN420" i="5"/>
  <c r="DO420" i="5"/>
  <c r="DP420" i="5"/>
  <c r="HK420" i="5"/>
  <c r="AW420" i="5"/>
  <c r="CL420" i="5"/>
  <c r="BF420" i="5"/>
  <c r="HB420" i="5"/>
  <c r="CN420" i="5"/>
  <c r="EF420" i="5"/>
  <c r="EU420" i="5"/>
  <c r="FI420" i="5"/>
  <c r="CZ420" i="5"/>
  <c r="DC420" i="5"/>
  <c r="HU420" i="5"/>
  <c r="AL420" i="5"/>
  <c r="FN420" i="5"/>
  <c r="AF420" i="5"/>
  <c r="IQ420" i="5"/>
  <c r="GJ420" i="5"/>
  <c r="ID420" i="5"/>
  <c r="DA420" i="5"/>
  <c r="ES420" i="5"/>
  <c r="DF420" i="5"/>
  <c r="AN420" i="5"/>
  <c r="HF420" i="5"/>
  <c r="AG420" i="5"/>
  <c r="DK420" i="5"/>
  <c r="AO420" i="5"/>
  <c r="EQ420" i="5"/>
  <c r="CO420" i="5"/>
  <c r="DV420" i="5"/>
  <c r="CH420" i="5"/>
  <c r="HR420" i="5"/>
  <c r="FK420" i="5"/>
  <c r="BJ420" i="5"/>
  <c r="J420" i="5"/>
  <c r="IJ420" i="5"/>
  <c r="CX420" i="5"/>
  <c r="Z420" i="5"/>
  <c r="EW420" i="5"/>
  <c r="GD420" i="5"/>
  <c r="IE420" i="5"/>
  <c r="DW420" i="5"/>
  <c r="BE420" i="5"/>
  <c r="DB420" i="5"/>
  <c r="HJ420" i="5"/>
  <c r="CE420" i="5"/>
  <c r="DU420" i="5"/>
  <c r="FQ420" i="5"/>
  <c r="AE420" i="5"/>
  <c r="BR420" i="5"/>
  <c r="FM420" i="5"/>
  <c r="IS420" i="5"/>
  <c r="DE420" i="5"/>
  <c r="CW420" i="5"/>
  <c r="N420" i="5"/>
  <c r="BS420" i="5"/>
  <c r="CC420" i="5"/>
  <c r="CR420" i="5"/>
  <c r="AQ420" i="5"/>
  <c r="HX420" i="5"/>
  <c r="DH420" i="5"/>
  <c r="K420" i="5"/>
  <c r="W420" i="5"/>
  <c r="GK420" i="5"/>
  <c r="IF420" i="5"/>
  <c r="GN420" i="5"/>
  <c r="CT420" i="5"/>
  <c r="CU420" i="5"/>
  <c r="E420" i="5"/>
  <c r="DS420" i="5"/>
  <c r="GQ420" i="5"/>
  <c r="HE420" i="5"/>
  <c r="FE420" i="5"/>
  <c r="IH420" i="5"/>
  <c r="T420" i="5"/>
  <c r="BI420" i="5"/>
  <c r="EJ420" i="5"/>
  <c r="GF420" i="5"/>
  <c r="IM420" i="5"/>
  <c r="CF420" i="5"/>
  <c r="BG420" i="5"/>
  <c r="EM420" i="5"/>
  <c r="BM420" i="5"/>
  <c r="BZ420" i="5"/>
  <c r="I420" i="5"/>
  <c r="FY420" i="5"/>
  <c r="GY420" i="5"/>
  <c r="BC420" i="5"/>
  <c r="EE420" i="5"/>
  <c r="V420" i="5"/>
  <c r="GB420" i="5"/>
  <c r="IG420" i="5"/>
  <c r="EB420" i="5"/>
  <c r="IN420" i="5"/>
  <c r="GT420" i="5"/>
  <c r="BV420" i="5"/>
  <c r="EZ420" i="5"/>
  <c r="BO420" i="5"/>
  <c r="FR420" i="5"/>
  <c r="BD420" i="5"/>
  <c r="FZ420" i="5"/>
  <c r="HO420" i="5"/>
  <c r="IC420" i="5"/>
  <c r="AU420" i="5"/>
  <c r="GO420" i="5"/>
  <c r="BN420" i="5"/>
  <c r="HA420" i="5"/>
  <c r="BX420" i="5"/>
  <c r="EA420" i="5"/>
  <c r="AX420" i="5"/>
  <c r="EL420" i="5"/>
  <c r="EX420" i="5"/>
  <c r="FG420" i="5"/>
  <c r="CS420" i="5"/>
  <c r="AM420" i="5"/>
  <c r="FD420" i="5"/>
  <c r="X420" i="5"/>
  <c r="EI420" i="5"/>
  <c r="F420" i="5"/>
  <c r="EH400" i="5"/>
  <c r="CP400" i="5"/>
  <c r="AM400" i="5"/>
  <c r="DW400" i="5"/>
  <c r="CQ400" i="5"/>
  <c r="BL400" i="5"/>
  <c r="L400" i="5"/>
  <c r="DL400" i="5"/>
  <c r="HD400" i="5"/>
  <c r="GV400" i="5"/>
  <c r="DN400" i="5"/>
  <c r="GO400" i="5"/>
  <c r="Z400" i="5"/>
  <c r="BQ400" i="5"/>
  <c r="G400" i="5"/>
  <c r="EN400" i="5"/>
  <c r="DS400" i="5"/>
  <c r="GL400" i="5"/>
  <c r="IO400" i="5"/>
  <c r="F400" i="5"/>
  <c r="EW400" i="5"/>
  <c r="AG400" i="5"/>
  <c r="IH400" i="5"/>
  <c r="FX400" i="5"/>
  <c r="DB400" i="5"/>
  <c r="AT400" i="5"/>
  <c r="E400" i="5"/>
  <c r="AS400" i="5"/>
  <c r="DX400" i="5"/>
  <c r="HU400" i="5"/>
  <c r="GT400" i="5"/>
  <c r="IK400" i="5"/>
  <c r="GE400" i="5"/>
  <c r="EF400" i="5"/>
  <c r="S400" i="5"/>
  <c r="GM400" i="5"/>
  <c r="HV400" i="5"/>
  <c r="DR400" i="5"/>
  <c r="GN400" i="5"/>
  <c r="FH400" i="5"/>
  <c r="CU400" i="5"/>
  <c r="CV400" i="5"/>
  <c r="HC400" i="5"/>
  <c r="CA400" i="5"/>
  <c r="BA400" i="5"/>
  <c r="EB400" i="5"/>
  <c r="EV400" i="5"/>
  <c r="BS400" i="5"/>
  <c r="BY400" i="5"/>
  <c r="AJ400" i="5"/>
  <c r="BN400" i="5"/>
  <c r="IN400" i="5"/>
  <c r="FG400" i="5"/>
  <c r="BW400" i="5"/>
  <c r="DI400" i="5"/>
  <c r="AR400" i="5"/>
  <c r="HF400" i="5"/>
  <c r="X400" i="5"/>
  <c r="AQ400" i="5"/>
  <c r="CE400" i="5"/>
  <c r="BH400" i="5"/>
  <c r="IV400" i="5"/>
  <c r="DD400" i="5"/>
  <c r="HA400" i="5"/>
  <c r="EM400" i="5"/>
  <c r="AF400" i="5"/>
  <c r="EI400" i="5"/>
  <c r="FT400" i="5"/>
  <c r="HE400" i="5"/>
  <c r="ER400" i="5"/>
  <c r="FS400" i="5"/>
  <c r="GB400" i="5"/>
  <c r="O400" i="5"/>
  <c r="HG400" i="5"/>
  <c r="BU400" i="5"/>
  <c r="EZ400" i="5"/>
  <c r="FC400" i="5"/>
  <c r="AC400" i="5"/>
  <c r="DG400" i="5"/>
  <c r="DE400" i="5"/>
  <c r="AV400" i="5"/>
  <c r="GR400" i="5"/>
  <c r="EL400" i="5"/>
  <c r="GU400" i="5"/>
  <c r="EC400" i="5"/>
  <c r="BX400" i="5"/>
  <c r="FY400" i="5"/>
  <c r="AI400" i="5"/>
  <c r="AN400" i="5"/>
  <c r="N400" i="5"/>
  <c r="EO400" i="5"/>
  <c r="EA400" i="5"/>
  <c r="HN400" i="5"/>
  <c r="FU400" i="5"/>
  <c r="DV400" i="5"/>
  <c r="DJ400" i="5"/>
  <c r="CD400" i="5"/>
  <c r="AU400" i="5"/>
  <c r="HO400" i="5"/>
  <c r="GI400" i="5"/>
  <c r="DY400" i="5"/>
  <c r="FW400" i="5"/>
  <c r="CY400" i="5"/>
  <c r="CS400" i="5"/>
  <c r="HB400" i="5"/>
  <c r="IT400" i="5"/>
  <c r="BC400" i="5"/>
  <c r="FR400" i="5"/>
  <c r="DF400" i="5"/>
  <c r="HT400" i="5"/>
  <c r="IQ400" i="5"/>
  <c r="BT400" i="5"/>
  <c r="DK400" i="5"/>
  <c r="DT400" i="5"/>
  <c r="CN400" i="5"/>
  <c r="FQ400" i="5"/>
  <c r="CC400" i="5"/>
  <c r="K400" i="5"/>
  <c r="CT400" i="5"/>
  <c r="AD400" i="5"/>
  <c r="IM400" i="5"/>
  <c r="ID400" i="5"/>
  <c r="AZ400" i="5"/>
  <c r="CJ400" i="5"/>
  <c r="EP400" i="5"/>
  <c r="DQ400" i="5"/>
  <c r="FL400" i="5"/>
  <c r="FZ400" i="5"/>
  <c r="I400" i="5"/>
  <c r="AW400" i="5"/>
  <c r="GP400" i="5"/>
  <c r="DH400" i="5"/>
  <c r="BK400" i="5"/>
  <c r="EK400" i="5"/>
  <c r="AL400" i="5"/>
  <c r="HX400" i="5"/>
  <c r="HK400" i="5"/>
  <c r="GY400" i="5"/>
  <c r="CO400" i="5"/>
  <c r="AY400" i="5"/>
  <c r="FF400" i="5"/>
  <c r="AX400" i="5"/>
  <c r="HL400" i="5"/>
  <c r="U400" i="5"/>
  <c r="R400" i="5"/>
  <c r="BV400" i="5"/>
  <c r="GJ400" i="5"/>
  <c r="FE400" i="5"/>
  <c r="CK400" i="5"/>
  <c r="BO400" i="5"/>
  <c r="IL400" i="5"/>
  <c r="IA400" i="5"/>
  <c r="BB400" i="5"/>
  <c r="CB400" i="5"/>
  <c r="CF400" i="5"/>
  <c r="ES400" i="5"/>
  <c r="W400" i="5"/>
  <c r="EX400" i="5"/>
  <c r="BR400" i="5"/>
  <c r="ED400" i="5"/>
  <c r="GW400" i="5"/>
  <c r="GC400" i="5"/>
  <c r="AA400" i="5"/>
  <c r="CW400" i="5"/>
  <c r="ET400" i="5"/>
  <c r="GS400" i="5"/>
  <c r="FP400" i="5"/>
  <c r="FD400" i="5"/>
  <c r="GF400" i="5"/>
  <c r="DM400" i="5"/>
  <c r="FM400" i="5"/>
  <c r="FJ400" i="5"/>
  <c r="FN400" i="5"/>
  <c r="HS400" i="5"/>
  <c r="IR400" i="5"/>
  <c r="IG400" i="5"/>
  <c r="AB400" i="5"/>
  <c r="DP400" i="5"/>
  <c r="AP400" i="5"/>
  <c r="T400" i="5"/>
  <c r="CH400" i="5"/>
  <c r="EQ400" i="5"/>
  <c r="CM400" i="5"/>
  <c r="Q400" i="5"/>
  <c r="BJ400" i="5"/>
  <c r="FB400" i="5"/>
  <c r="HP400" i="5"/>
  <c r="BE400" i="5"/>
  <c r="DZ400" i="5"/>
  <c r="EE400" i="5"/>
  <c r="BD400" i="5"/>
  <c r="IS400" i="5"/>
  <c r="FK400" i="5"/>
  <c r="CG400" i="5"/>
  <c r="AH400" i="5"/>
  <c r="IE400" i="5"/>
  <c r="HR400" i="5"/>
  <c r="BI400" i="5"/>
  <c r="EJ400" i="5"/>
  <c r="AO400" i="5"/>
  <c r="FA400" i="5"/>
  <c r="HZ400" i="5"/>
  <c r="GK400" i="5"/>
  <c r="EU400" i="5"/>
  <c r="HW400" i="5"/>
  <c r="CI400" i="5"/>
  <c r="M400" i="5"/>
  <c r="BP400" i="5"/>
  <c r="HQ400" i="5"/>
  <c r="II400" i="5"/>
  <c r="HY400" i="5"/>
  <c r="CL400" i="5"/>
  <c r="IU400" i="5"/>
  <c r="BG400" i="5"/>
  <c r="BM400" i="5"/>
  <c r="DO400" i="5"/>
  <c r="CZ400" i="5"/>
  <c r="BZ400" i="5"/>
  <c r="CR400" i="5"/>
  <c r="FI400" i="5"/>
  <c r="DU400" i="5"/>
  <c r="HM400" i="5"/>
  <c r="IF400" i="5"/>
  <c r="DA400" i="5"/>
  <c r="GQ400" i="5"/>
  <c r="EY400" i="5"/>
  <c r="H400" i="5"/>
  <c r="EG400" i="5"/>
  <c r="HJ400" i="5"/>
  <c r="IB400" i="5"/>
  <c r="IP400" i="5"/>
  <c r="GX400" i="5"/>
  <c r="J400" i="5"/>
  <c r="AE400" i="5"/>
  <c r="HH400" i="5"/>
  <c r="IC400" i="5"/>
  <c r="V400" i="5"/>
  <c r="IJ400" i="5"/>
  <c r="AK400" i="5"/>
  <c r="Y400" i="5"/>
  <c r="GA400" i="5"/>
  <c r="CX400" i="5"/>
  <c r="FO400" i="5"/>
  <c r="GD400" i="5"/>
  <c r="GG400" i="5"/>
  <c r="GZ400" i="5"/>
  <c r="GH400" i="5"/>
  <c r="BF400" i="5"/>
  <c r="FV400" i="5"/>
  <c r="HI400" i="5"/>
  <c r="DC400" i="5"/>
  <c r="EN391" i="5"/>
  <c r="FM391" i="5"/>
  <c r="IB391" i="5"/>
  <c r="HT391" i="5"/>
  <c r="AT391" i="5"/>
  <c r="CG391" i="5"/>
  <c r="CI391" i="5"/>
  <c r="EE391" i="5"/>
  <c r="GD391" i="5"/>
  <c r="K391" i="5"/>
  <c r="IU391" i="5"/>
  <c r="DX391" i="5"/>
  <c r="DW391" i="5"/>
  <c r="H391" i="5"/>
  <c r="DO391" i="5"/>
  <c r="EB391" i="5"/>
  <c r="T391" i="5"/>
  <c r="HY391" i="5"/>
  <c r="AE391" i="5"/>
  <c r="R391" i="5"/>
  <c r="FO391" i="5"/>
  <c r="HW391" i="5"/>
  <c r="GJ391" i="5"/>
  <c r="EV391" i="5"/>
  <c r="O391" i="5"/>
  <c r="CK391" i="5"/>
  <c r="ES391" i="5"/>
  <c r="FB391" i="5"/>
  <c r="FL391" i="5"/>
  <c r="AM391" i="5"/>
  <c r="AJ391" i="5"/>
  <c r="EG391" i="5"/>
  <c r="IR391" i="5"/>
  <c r="IA391" i="5"/>
  <c r="DT391" i="5"/>
  <c r="HH391" i="5"/>
  <c r="Q391" i="5"/>
  <c r="HF391" i="5"/>
  <c r="GG391" i="5"/>
  <c r="AB391" i="5"/>
  <c r="BW391" i="5"/>
  <c r="DF391" i="5"/>
  <c r="IN391" i="5"/>
  <c r="IM391" i="5"/>
  <c r="HZ391" i="5"/>
  <c r="CQ391" i="5"/>
  <c r="CW391" i="5"/>
  <c r="CY391" i="5"/>
  <c r="ER391" i="5"/>
  <c r="DY391" i="5"/>
  <c r="GH391" i="5"/>
  <c r="AC391" i="5"/>
  <c r="AS391" i="5"/>
  <c r="EJ391" i="5"/>
  <c r="FI391" i="5"/>
  <c r="FU391" i="5"/>
  <c r="DJ391" i="5"/>
  <c r="EZ391" i="5"/>
  <c r="AU391" i="5"/>
  <c r="BL391" i="5"/>
  <c r="FZ391" i="5"/>
  <c r="EQ391" i="5"/>
  <c r="GE391" i="5"/>
  <c r="BR391" i="5"/>
  <c r="BQ391" i="5"/>
  <c r="ED391" i="5"/>
  <c r="BO391" i="5"/>
  <c r="CN391" i="5"/>
  <c r="BN391" i="5"/>
  <c r="Y391" i="5"/>
  <c r="AF391" i="5"/>
  <c r="EX391" i="5"/>
  <c r="CH391" i="5"/>
  <c r="HU391" i="5"/>
  <c r="AI391" i="5"/>
  <c r="GX391" i="5"/>
  <c r="M391" i="5"/>
  <c r="GZ391" i="5"/>
  <c r="AH391" i="5"/>
  <c r="EF391" i="5"/>
  <c r="GT391" i="5"/>
  <c r="HA391" i="5"/>
  <c r="AD391" i="5"/>
  <c r="FA391" i="5"/>
  <c r="HI391" i="5"/>
  <c r="EY391" i="5"/>
  <c r="EM391" i="5"/>
  <c r="EC391" i="5"/>
  <c r="IH391" i="5"/>
  <c r="HR391" i="5"/>
  <c r="DM391" i="5"/>
  <c r="DL391" i="5"/>
  <c r="IF391" i="5"/>
  <c r="CC391" i="5"/>
  <c r="BS391" i="5"/>
  <c r="AL391" i="5"/>
  <c r="FX391" i="5"/>
  <c r="BY391" i="5"/>
  <c r="FH391" i="5"/>
  <c r="BI391" i="5"/>
  <c r="AG391" i="5"/>
  <c r="F391" i="5"/>
  <c r="GL391" i="5"/>
  <c r="BD391" i="5"/>
  <c r="HE391" i="5"/>
  <c r="DB391" i="5"/>
  <c r="EK391" i="5"/>
  <c r="L391" i="5"/>
  <c r="X391" i="5"/>
  <c r="CJ391" i="5"/>
  <c r="HP391" i="5"/>
  <c r="ID391" i="5"/>
  <c r="FT391" i="5"/>
  <c r="HO391" i="5"/>
  <c r="HK391" i="5"/>
  <c r="FR391" i="5"/>
  <c r="GK391" i="5"/>
  <c r="HB391" i="5"/>
  <c r="BV391" i="5"/>
  <c r="EH391" i="5"/>
  <c r="FD391" i="5"/>
  <c r="HG391" i="5"/>
  <c r="HV391" i="5"/>
  <c r="CT391" i="5"/>
  <c r="CO391" i="5"/>
  <c r="GW391" i="5"/>
  <c r="BK391" i="5"/>
  <c r="CF391" i="5"/>
  <c r="BJ391" i="5"/>
  <c r="GO391" i="5"/>
  <c r="AN391" i="5"/>
  <c r="BZ391" i="5"/>
  <c r="CL391" i="5"/>
  <c r="AW391" i="5"/>
  <c r="II391" i="5"/>
  <c r="FC391" i="5"/>
  <c r="GY391" i="5"/>
  <c r="IL391" i="5"/>
  <c r="FP391" i="5"/>
  <c r="GA391" i="5"/>
  <c r="DC391" i="5"/>
  <c r="IG391" i="5"/>
  <c r="FN391" i="5"/>
  <c r="EU391" i="5"/>
  <c r="EW391" i="5"/>
  <c r="BM391" i="5"/>
  <c r="DV391" i="5"/>
  <c r="FJ391" i="5"/>
  <c r="DQ391" i="5"/>
  <c r="IE391" i="5"/>
  <c r="GP391" i="5"/>
  <c r="U391" i="5"/>
  <c r="GI391" i="5"/>
  <c r="CS391" i="5"/>
  <c r="HC391" i="5"/>
  <c r="BX391" i="5"/>
  <c r="FY391" i="5"/>
  <c r="GC391" i="5"/>
  <c r="AX391" i="5"/>
  <c r="ET391" i="5"/>
  <c r="HN391" i="5"/>
  <c r="DI391" i="5"/>
  <c r="FV391" i="5"/>
  <c r="EO391" i="5"/>
  <c r="BF391" i="5"/>
  <c r="DD391" i="5"/>
  <c r="DU391" i="5"/>
  <c r="EP391" i="5"/>
  <c r="GV391" i="5"/>
  <c r="Z391" i="5"/>
  <c r="EI391" i="5"/>
  <c r="AY391" i="5"/>
  <c r="GQ391" i="5"/>
  <c r="DA391" i="5"/>
  <c r="FE391" i="5"/>
  <c r="FF391" i="5"/>
  <c r="N391" i="5"/>
  <c r="AQ391" i="5"/>
  <c r="BH391" i="5"/>
  <c r="DE391" i="5"/>
  <c r="IC391" i="5"/>
  <c r="GS391" i="5"/>
  <c r="IQ391" i="5"/>
  <c r="BU391" i="5"/>
  <c r="HD391" i="5"/>
  <c r="FG391" i="5"/>
  <c r="I391" i="5"/>
  <c r="IP391" i="5"/>
  <c r="GR391" i="5"/>
  <c r="HJ391" i="5"/>
  <c r="E391" i="5"/>
  <c r="G391" i="5"/>
  <c r="BP391" i="5"/>
  <c r="BC391" i="5"/>
  <c r="BA391" i="5"/>
  <c r="CZ391" i="5"/>
  <c r="FQ391" i="5"/>
  <c r="CM391" i="5"/>
  <c r="CP391" i="5"/>
  <c r="CB391" i="5"/>
  <c r="BB391" i="5"/>
  <c r="CE391" i="5"/>
  <c r="GN391" i="5"/>
  <c r="AK391" i="5"/>
  <c r="J391" i="5"/>
  <c r="DN391" i="5"/>
  <c r="HS391" i="5"/>
  <c r="CD391" i="5"/>
  <c r="FK391" i="5"/>
  <c r="HX391" i="5"/>
  <c r="GU391" i="5"/>
  <c r="FS391" i="5"/>
  <c r="IV391" i="5"/>
  <c r="GB391" i="5"/>
  <c r="BG391" i="5"/>
  <c r="HM391" i="5"/>
  <c r="GF391" i="5"/>
  <c r="W391" i="5"/>
  <c r="DR391" i="5"/>
  <c r="AV391" i="5"/>
  <c r="CX391" i="5"/>
  <c r="V391" i="5"/>
  <c r="AP391" i="5"/>
  <c r="IK391" i="5"/>
  <c r="IT391" i="5"/>
  <c r="AO391" i="5"/>
  <c r="CU391" i="5"/>
  <c r="IJ391" i="5"/>
  <c r="DK391" i="5"/>
  <c r="DH391" i="5"/>
  <c r="DP391" i="5"/>
  <c r="HL391" i="5"/>
  <c r="EA391" i="5"/>
  <c r="CA391" i="5"/>
  <c r="S391" i="5"/>
  <c r="CV391" i="5"/>
  <c r="HQ391" i="5"/>
  <c r="FW391" i="5"/>
  <c r="AZ391" i="5"/>
  <c r="AA391" i="5"/>
  <c r="AR391" i="5"/>
  <c r="CR391" i="5"/>
  <c r="DS391" i="5"/>
  <c r="BT391" i="5"/>
  <c r="DZ391" i="5"/>
  <c r="IO391" i="5"/>
  <c r="DG391" i="5"/>
  <c r="IS391" i="5"/>
  <c r="EL391" i="5"/>
  <c r="BE391" i="5"/>
  <c r="GM391" i="5"/>
  <c r="BU399" i="5"/>
  <c r="AL399" i="5"/>
  <c r="AF399" i="5"/>
  <c r="IA399" i="5"/>
  <c r="HN399" i="5"/>
  <c r="CV399" i="5"/>
  <c r="IO399" i="5"/>
  <c r="T399" i="5"/>
  <c r="GX399" i="5"/>
  <c r="IF399" i="5"/>
  <c r="AH399" i="5"/>
  <c r="DY399" i="5"/>
  <c r="GR399" i="5"/>
  <c r="HW399" i="5"/>
  <c r="HZ399" i="5"/>
  <c r="CU399" i="5"/>
  <c r="EP399" i="5"/>
  <c r="GW399" i="5"/>
  <c r="FJ399" i="5"/>
  <c r="AC399" i="5"/>
  <c r="GJ399" i="5"/>
  <c r="H399" i="5"/>
  <c r="DW399" i="5"/>
  <c r="IJ399" i="5"/>
  <c r="IU399" i="5"/>
  <c r="FG399" i="5"/>
  <c r="Y399" i="5"/>
  <c r="BH399" i="5"/>
  <c r="HM399" i="5"/>
  <c r="F399" i="5"/>
  <c r="BZ399" i="5"/>
  <c r="BV399" i="5"/>
  <c r="AA399" i="5"/>
  <c r="AK399" i="5"/>
  <c r="DH399" i="5"/>
  <c r="HL399" i="5"/>
  <c r="O399" i="5"/>
  <c r="BO399" i="5"/>
  <c r="CC399" i="5"/>
  <c r="CT399" i="5"/>
  <c r="FQ399" i="5"/>
  <c r="FS399" i="5"/>
  <c r="GF399" i="5"/>
  <c r="EM399" i="5"/>
  <c r="DX399" i="5"/>
  <c r="EZ399" i="5"/>
  <c r="AI399" i="5"/>
  <c r="ER399" i="5"/>
  <c r="BM399" i="5"/>
  <c r="HY399" i="5"/>
  <c r="EN399" i="5"/>
  <c r="Z399" i="5"/>
  <c r="DK399" i="5"/>
  <c r="FW399" i="5"/>
  <c r="BX399" i="5"/>
  <c r="HJ399" i="5"/>
  <c r="AE399" i="5"/>
  <c r="CB399" i="5"/>
  <c r="EJ399" i="5"/>
  <c r="ID399" i="5"/>
  <c r="FX399" i="5"/>
  <c r="EX399" i="5"/>
  <c r="IR399" i="5"/>
  <c r="CZ399" i="5"/>
  <c r="GT399" i="5"/>
  <c r="EL399" i="5"/>
  <c r="EO399" i="5"/>
  <c r="BW399" i="5"/>
  <c r="M399" i="5"/>
  <c r="EG399" i="5"/>
  <c r="E399" i="5"/>
  <c r="AR399" i="5"/>
  <c r="DC399" i="5"/>
  <c r="J399" i="5"/>
  <c r="HV399" i="5"/>
  <c r="EF399" i="5"/>
  <c r="FH399" i="5"/>
  <c r="AM399" i="5"/>
  <c r="BI399" i="5"/>
  <c r="DJ399" i="5"/>
  <c r="DQ399" i="5"/>
  <c r="AB399" i="5"/>
  <c r="CE399" i="5"/>
  <c r="IK399" i="5"/>
  <c r="HD399" i="5"/>
  <c r="DV399" i="5"/>
  <c r="HR399" i="5"/>
  <c r="BP399" i="5"/>
  <c r="DT399" i="5"/>
  <c r="AX399" i="5"/>
  <c r="EW399" i="5"/>
  <c r="CK399" i="5"/>
  <c r="BQ399" i="5"/>
  <c r="FB399" i="5"/>
  <c r="DL399" i="5"/>
  <c r="GO399" i="5"/>
  <c r="FU399" i="5"/>
  <c r="BD399" i="5"/>
  <c r="CL399" i="5"/>
  <c r="EH399" i="5"/>
  <c r="AY399" i="5"/>
  <c r="HS399" i="5"/>
  <c r="EA399" i="5"/>
  <c r="EE399" i="5"/>
  <c r="W399" i="5"/>
  <c r="FV399" i="5"/>
  <c r="FZ399" i="5"/>
  <c r="BJ399" i="5"/>
  <c r="EB399" i="5"/>
  <c r="DA399" i="5"/>
  <c r="CX399" i="5"/>
  <c r="DI399" i="5"/>
  <c r="ED399" i="5"/>
  <c r="CR399" i="5"/>
  <c r="HU399" i="5"/>
  <c r="BR399" i="5"/>
  <c r="IV399" i="5"/>
  <c r="BL399" i="5"/>
  <c r="FF399" i="5"/>
  <c r="BC399" i="5"/>
  <c r="DR399" i="5"/>
  <c r="DM399" i="5"/>
  <c r="X399" i="5"/>
  <c r="IL399" i="5"/>
  <c r="CH399" i="5"/>
  <c r="CO399" i="5"/>
  <c r="DO399" i="5"/>
  <c r="ET399" i="5"/>
  <c r="BN399" i="5"/>
  <c r="AW399" i="5"/>
  <c r="R399" i="5"/>
  <c r="AV399" i="5"/>
  <c r="GE399" i="5"/>
  <c r="FT399" i="5"/>
  <c r="CY399" i="5"/>
  <c r="EI399" i="5"/>
  <c r="DZ399" i="5"/>
  <c r="EY399" i="5"/>
  <c r="IE399" i="5"/>
  <c r="U399" i="5"/>
  <c r="DF399" i="5"/>
  <c r="HI399" i="5"/>
  <c r="G399" i="5"/>
  <c r="GQ399" i="5"/>
  <c r="EK399" i="5"/>
  <c r="IS399" i="5"/>
  <c r="AU399" i="5"/>
  <c r="BS399" i="5"/>
  <c r="GB399" i="5"/>
  <c r="BF399" i="5"/>
  <c r="ES399" i="5"/>
  <c r="AJ399" i="5"/>
  <c r="GK399" i="5"/>
  <c r="DU399" i="5"/>
  <c r="CW399" i="5"/>
  <c r="IQ399" i="5"/>
  <c r="DE399" i="5"/>
  <c r="CM399" i="5"/>
  <c r="Q399" i="5"/>
  <c r="GI399" i="5"/>
  <c r="DB399" i="5"/>
  <c r="BE399" i="5"/>
  <c r="CA399" i="5"/>
  <c r="HG399" i="5"/>
  <c r="DN399" i="5"/>
  <c r="AP399" i="5"/>
  <c r="CJ399" i="5"/>
  <c r="HO399" i="5"/>
  <c r="CN399" i="5"/>
  <c r="EV399" i="5"/>
  <c r="FR399" i="5"/>
  <c r="GL399" i="5"/>
  <c r="N399" i="5"/>
  <c r="IP399" i="5"/>
  <c r="GM399" i="5"/>
  <c r="FM399" i="5"/>
  <c r="EC399" i="5"/>
  <c r="BA399" i="5"/>
  <c r="FC399" i="5"/>
  <c r="AN399" i="5"/>
  <c r="V399" i="5"/>
  <c r="FL399" i="5"/>
  <c r="GC399" i="5"/>
  <c r="BY399" i="5"/>
  <c r="FI399" i="5"/>
  <c r="DS399" i="5"/>
  <c r="FE399" i="5"/>
  <c r="BK399" i="5"/>
  <c r="S399" i="5"/>
  <c r="FD399" i="5"/>
  <c r="L399" i="5"/>
  <c r="BG399" i="5"/>
  <c r="CF399" i="5"/>
  <c r="FY399" i="5"/>
  <c r="DP399" i="5"/>
  <c r="CP399" i="5"/>
  <c r="AD399" i="5"/>
  <c r="AT399" i="5"/>
  <c r="HC399" i="5"/>
  <c r="I399" i="5"/>
  <c r="IH399" i="5"/>
  <c r="GU399" i="5"/>
  <c r="EU399" i="5"/>
  <c r="CS399" i="5"/>
  <c r="AS399" i="5"/>
  <c r="FA399" i="5"/>
  <c r="IN399" i="5"/>
  <c r="IM399" i="5"/>
  <c r="HX399" i="5"/>
  <c r="FO399" i="5"/>
  <c r="CD399" i="5"/>
  <c r="AG399" i="5"/>
  <c r="GH399" i="5"/>
  <c r="GP399" i="5"/>
  <c r="FN399" i="5"/>
  <c r="GY399" i="5"/>
  <c r="GD399" i="5"/>
  <c r="CI399" i="5"/>
  <c r="GG399" i="5"/>
  <c r="GN399" i="5"/>
  <c r="DD399" i="5"/>
  <c r="AQ399" i="5"/>
  <c r="FK399" i="5"/>
  <c r="AO399" i="5"/>
  <c r="CG399" i="5"/>
  <c r="IC399" i="5"/>
  <c r="GZ399" i="5"/>
  <c r="CQ399" i="5"/>
  <c r="GV399" i="5"/>
  <c r="HE399" i="5"/>
  <c r="IB399" i="5"/>
  <c r="HF399" i="5"/>
  <c r="BB399" i="5"/>
  <c r="IG399" i="5"/>
  <c r="DG399" i="5"/>
  <c r="HK399" i="5"/>
  <c r="HQ399" i="5"/>
  <c r="II399" i="5"/>
  <c r="HH399" i="5"/>
  <c r="K399" i="5"/>
  <c r="AZ399" i="5"/>
  <c r="HP399" i="5"/>
  <c r="GA399" i="5"/>
  <c r="IT399" i="5"/>
  <c r="BT399" i="5"/>
  <c r="GS399" i="5"/>
  <c r="FP399" i="5"/>
  <c r="HT399" i="5"/>
  <c r="HB399" i="5"/>
  <c r="HA399" i="5"/>
  <c r="EQ399" i="5"/>
  <c r="CU403" i="5"/>
  <c r="CY403" i="5"/>
  <c r="FF403" i="5"/>
  <c r="AU403" i="5"/>
  <c r="DO403" i="5"/>
  <c r="U403" i="5"/>
  <c r="IO403" i="5"/>
  <c r="DC403" i="5"/>
  <c r="HV403" i="5"/>
  <c r="DA403" i="5"/>
  <c r="DJ403" i="5"/>
  <c r="AK403" i="5"/>
  <c r="EX403" i="5"/>
  <c r="GN403" i="5"/>
  <c r="BG403" i="5"/>
  <c r="HX403" i="5"/>
  <c r="ET403" i="5"/>
  <c r="GC403" i="5"/>
  <c r="EN403" i="5"/>
  <c r="BA403" i="5"/>
  <c r="IV403" i="5"/>
  <c r="FV403" i="5"/>
  <c r="FR403" i="5"/>
  <c r="GZ403" i="5"/>
  <c r="IL403" i="5"/>
  <c r="GU403" i="5"/>
  <c r="IN403" i="5"/>
  <c r="HA403" i="5"/>
  <c r="EQ403" i="5"/>
  <c r="FA403" i="5"/>
  <c r="AG403" i="5"/>
  <c r="BS403" i="5"/>
  <c r="GK403" i="5"/>
  <c r="O403" i="5"/>
  <c r="EC403" i="5"/>
  <c r="DU403" i="5"/>
  <c r="CV403" i="5"/>
  <c r="EH403" i="5"/>
  <c r="BT403" i="5"/>
  <c r="BP403" i="5"/>
  <c r="FO403" i="5"/>
  <c r="V403" i="5"/>
  <c r="HB403" i="5"/>
  <c r="EO403" i="5"/>
  <c r="CF403" i="5"/>
  <c r="CI403" i="5"/>
  <c r="BV403" i="5"/>
  <c r="AF403" i="5"/>
  <c r="HD403" i="5"/>
  <c r="HH403" i="5"/>
  <c r="CZ403" i="5"/>
  <c r="HW403" i="5"/>
  <c r="FW403" i="5"/>
  <c r="CW403" i="5"/>
  <c r="GP403" i="5"/>
  <c r="AM403" i="5"/>
  <c r="CQ403" i="5"/>
  <c r="GE403" i="5"/>
  <c r="IF403" i="5"/>
  <c r="HY403" i="5"/>
  <c r="GX403" i="5"/>
  <c r="ED403" i="5"/>
  <c r="DI403" i="5"/>
  <c r="HI403" i="5"/>
  <c r="IT403" i="5"/>
  <c r="HG403" i="5"/>
  <c r="DV403" i="5"/>
  <c r="FH403" i="5"/>
  <c r="EB403" i="5"/>
  <c r="HM403" i="5"/>
  <c r="BB403" i="5"/>
  <c r="EV403" i="5"/>
  <c r="AS403" i="5"/>
  <c r="BD403" i="5"/>
  <c r="AZ403" i="5"/>
  <c r="IA403" i="5"/>
  <c r="HQ403" i="5"/>
  <c r="BC403" i="5"/>
  <c r="DG403" i="5"/>
  <c r="FS403" i="5"/>
  <c r="BI403" i="5"/>
  <c r="GM403" i="5"/>
  <c r="M403" i="5"/>
  <c r="FK403" i="5"/>
  <c r="AV403" i="5"/>
  <c r="CH403" i="5"/>
  <c r="DT403" i="5"/>
  <c r="Q403" i="5"/>
  <c r="BZ403" i="5"/>
  <c r="FP403" i="5"/>
  <c r="EK403" i="5"/>
  <c r="N403" i="5"/>
  <c r="HS403" i="5"/>
  <c r="FE403" i="5"/>
  <c r="DL403" i="5"/>
  <c r="EP403" i="5"/>
  <c r="BX403" i="5"/>
  <c r="BK403" i="5"/>
  <c r="BM403" i="5"/>
  <c r="AE403" i="5"/>
  <c r="DW403" i="5"/>
  <c r="DB403" i="5"/>
  <c r="IC403" i="5"/>
  <c r="GS403" i="5"/>
  <c r="FQ403" i="5"/>
  <c r="CE403" i="5"/>
  <c r="AJ403" i="5"/>
  <c r="GI403" i="5"/>
  <c r="FD403" i="5"/>
  <c r="FZ403" i="5"/>
  <c r="HN403" i="5"/>
  <c r="AC403" i="5"/>
  <c r="DR403" i="5"/>
  <c r="EL403" i="5"/>
  <c r="BW403" i="5"/>
  <c r="DN403" i="5"/>
  <c r="CA403" i="5"/>
  <c r="HJ403" i="5"/>
  <c r="CL403" i="5"/>
  <c r="R403" i="5"/>
  <c r="IB403" i="5"/>
  <c r="W403" i="5"/>
  <c r="IU403" i="5"/>
  <c r="GO403" i="5"/>
  <c r="IK403" i="5"/>
  <c r="CO403" i="5"/>
  <c r="FT403" i="5"/>
  <c r="IM403" i="5"/>
  <c r="AL403" i="5"/>
  <c r="HE403" i="5"/>
  <c r="DS403" i="5"/>
  <c r="BH403" i="5"/>
  <c r="BF403" i="5"/>
  <c r="ER403" i="5"/>
  <c r="GV403" i="5"/>
  <c r="EW403" i="5"/>
  <c r="CN403" i="5"/>
  <c r="K403" i="5"/>
  <c r="CM403" i="5"/>
  <c r="G403" i="5"/>
  <c r="CC403" i="5"/>
  <c r="II403" i="5"/>
  <c r="GT403" i="5"/>
  <c r="AA403" i="5"/>
  <c r="IR403" i="5"/>
  <c r="J403" i="5"/>
  <c r="CD403" i="5"/>
  <c r="BE403" i="5"/>
  <c r="IH403" i="5"/>
  <c r="EI403" i="5"/>
  <c r="DX403" i="5"/>
  <c r="T403" i="5"/>
  <c r="FG403" i="5"/>
  <c r="EF403" i="5"/>
  <c r="EE403" i="5"/>
  <c r="FN403" i="5"/>
  <c r="Z403" i="5"/>
  <c r="GF403" i="5"/>
  <c r="AO403" i="5"/>
  <c r="CT403" i="5"/>
  <c r="GA403" i="5"/>
  <c r="FL403" i="5"/>
  <c r="DZ403" i="5"/>
  <c r="DM403" i="5"/>
  <c r="H403" i="5"/>
  <c r="DH403" i="5"/>
  <c r="DK403" i="5"/>
  <c r="CS403" i="5"/>
  <c r="IG403" i="5"/>
  <c r="ES403" i="5"/>
  <c r="IS403" i="5"/>
  <c r="E403" i="5"/>
  <c r="EA403" i="5"/>
  <c r="AY403" i="5"/>
  <c r="DP403" i="5"/>
  <c r="CJ403" i="5"/>
  <c r="AX403" i="5"/>
  <c r="CG403" i="5"/>
  <c r="EZ403" i="5"/>
  <c r="GB403" i="5"/>
  <c r="GQ403" i="5"/>
  <c r="FU403" i="5"/>
  <c r="BR403" i="5"/>
  <c r="AQ403" i="5"/>
  <c r="HL403" i="5"/>
  <c r="BN403" i="5"/>
  <c r="EU403" i="5"/>
  <c r="EJ403" i="5"/>
  <c r="CB403" i="5"/>
  <c r="IJ403" i="5"/>
  <c r="CK403" i="5"/>
  <c r="IQ403" i="5"/>
  <c r="BO403" i="5"/>
  <c r="EY403" i="5"/>
  <c r="HU403" i="5"/>
  <c r="EM403" i="5"/>
  <c r="ID403" i="5"/>
  <c r="IE403" i="5"/>
  <c r="AI403" i="5"/>
  <c r="FY403" i="5"/>
  <c r="GY403" i="5"/>
  <c r="AD403" i="5"/>
  <c r="HZ403" i="5"/>
  <c r="GH403" i="5"/>
  <c r="X403" i="5"/>
  <c r="IP403" i="5"/>
  <c r="CP403" i="5"/>
  <c r="DY403" i="5"/>
  <c r="FB403" i="5"/>
  <c r="FC403" i="5"/>
  <c r="EG403" i="5"/>
  <c r="AR403" i="5"/>
  <c r="HP403" i="5"/>
  <c r="GR403" i="5"/>
  <c r="I403" i="5"/>
  <c r="HF403" i="5"/>
  <c r="DF403" i="5"/>
  <c r="GG403" i="5"/>
  <c r="DE403" i="5"/>
  <c r="AH403" i="5"/>
  <c r="GD403" i="5"/>
  <c r="DQ403" i="5"/>
  <c r="HR403" i="5"/>
  <c r="CR403" i="5"/>
  <c r="HT403" i="5"/>
  <c r="FX403" i="5"/>
  <c r="FJ403" i="5"/>
  <c r="BY403" i="5"/>
  <c r="Y403" i="5"/>
  <c r="AN403" i="5"/>
  <c r="L403" i="5"/>
  <c r="FM403" i="5"/>
  <c r="GJ403" i="5"/>
  <c r="HO403" i="5"/>
  <c r="GW403" i="5"/>
  <c r="AB403" i="5"/>
  <c r="AW403" i="5"/>
  <c r="HC403" i="5"/>
  <c r="AT403" i="5"/>
  <c r="BQ403" i="5"/>
  <c r="GL403" i="5"/>
  <c r="BL403" i="5"/>
  <c r="DD403" i="5"/>
  <c r="AP403" i="5"/>
  <c r="FI403" i="5"/>
  <c r="S403" i="5"/>
  <c r="CX403" i="5"/>
  <c r="HK403" i="5"/>
  <c r="BJ403" i="5"/>
  <c r="BU403" i="5"/>
  <c r="F403" i="5"/>
  <c r="FS419" i="5"/>
  <c r="CE419" i="5"/>
  <c r="IV419" i="5"/>
  <c r="BT419" i="5"/>
  <c r="AT419" i="5"/>
  <c r="DS419" i="5"/>
  <c r="GA419" i="5"/>
  <c r="DP419" i="5"/>
  <c r="CR419" i="5"/>
  <c r="E419" i="5"/>
  <c r="IK419" i="5"/>
  <c r="HB419" i="5"/>
  <c r="FT419" i="5"/>
  <c r="X419" i="5"/>
  <c r="IS419" i="5"/>
  <c r="AR419" i="5"/>
  <c r="BU419" i="5"/>
  <c r="GT419" i="5"/>
  <c r="FQ419" i="5"/>
  <c r="BX419" i="5"/>
  <c r="FY419" i="5"/>
  <c r="DQ419" i="5"/>
  <c r="BV419" i="5"/>
  <c r="DK419" i="5"/>
  <c r="BR419" i="5"/>
  <c r="GE419" i="5"/>
  <c r="I419" i="5"/>
  <c r="HW419" i="5"/>
  <c r="AK419" i="5"/>
  <c r="HQ419" i="5"/>
  <c r="EN419" i="5"/>
  <c r="CO419" i="5"/>
  <c r="EK419" i="5"/>
  <c r="DE419" i="5"/>
  <c r="AS419" i="5"/>
  <c r="DV419" i="5"/>
  <c r="GZ419" i="5"/>
  <c r="EH419" i="5"/>
  <c r="CQ419" i="5"/>
  <c r="U419" i="5"/>
  <c r="HG419" i="5"/>
  <c r="ID419" i="5"/>
  <c r="BG419" i="5"/>
  <c r="CH419" i="5"/>
  <c r="FU419" i="5"/>
  <c r="DJ419" i="5"/>
  <c r="GY419" i="5"/>
  <c r="CI419" i="5"/>
  <c r="CD419" i="5"/>
  <c r="FX419" i="5"/>
  <c r="HD419" i="5"/>
  <c r="EP419" i="5"/>
  <c r="S419" i="5"/>
  <c r="GK419" i="5"/>
  <c r="M419" i="5"/>
  <c r="CN419" i="5"/>
  <c r="IO419" i="5"/>
  <c r="IJ419" i="5"/>
  <c r="DY419" i="5"/>
  <c r="GX419" i="5"/>
  <c r="FM419" i="5"/>
  <c r="DW419" i="5"/>
  <c r="DN419" i="5"/>
  <c r="EE419" i="5"/>
  <c r="CB419" i="5"/>
  <c r="HP419" i="5"/>
  <c r="IN419" i="5"/>
  <c r="ER419" i="5"/>
  <c r="FW419" i="5"/>
  <c r="FJ419" i="5"/>
  <c r="FH419" i="5"/>
  <c r="IL419" i="5"/>
  <c r="DB419" i="5"/>
  <c r="IT419" i="5"/>
  <c r="AF419" i="5"/>
  <c r="Z419" i="5"/>
  <c r="IF419" i="5"/>
  <c r="T419" i="5"/>
  <c r="GI419" i="5"/>
  <c r="EJ419" i="5"/>
  <c r="IG419" i="5"/>
  <c r="IP419" i="5"/>
  <c r="IE419" i="5"/>
  <c r="CX419" i="5"/>
  <c r="FO419" i="5"/>
  <c r="GB419" i="5"/>
  <c r="GG419" i="5"/>
  <c r="HM419" i="5"/>
  <c r="GF419" i="5"/>
  <c r="EZ419" i="5"/>
  <c r="GH419" i="5"/>
  <c r="EX419" i="5"/>
  <c r="GD419" i="5"/>
  <c r="HT419" i="5"/>
  <c r="BA419" i="5"/>
  <c r="EI419" i="5"/>
  <c r="GO419" i="5"/>
  <c r="DR419" i="5"/>
  <c r="HE419" i="5"/>
  <c r="HF419" i="5"/>
  <c r="GV419" i="5"/>
  <c r="EG419" i="5"/>
  <c r="BN419" i="5"/>
  <c r="FR419" i="5"/>
  <c r="GS419" i="5"/>
  <c r="HK419" i="5"/>
  <c r="CJ419" i="5"/>
  <c r="EA419" i="5"/>
  <c r="BD419" i="5"/>
  <c r="GW419" i="5"/>
  <c r="CW419" i="5"/>
  <c r="AY419" i="5"/>
  <c r="ED419" i="5"/>
  <c r="IA419" i="5"/>
  <c r="CP419" i="5"/>
  <c r="HV419" i="5"/>
  <c r="BH419" i="5"/>
  <c r="AH419" i="5"/>
  <c r="CV419" i="5"/>
  <c r="GJ419" i="5"/>
  <c r="F419" i="5"/>
  <c r="GU419" i="5"/>
  <c r="BQ419" i="5"/>
  <c r="AU419" i="5"/>
  <c r="HC419" i="5"/>
  <c r="BC419" i="5"/>
  <c r="AN419" i="5"/>
  <c r="HH419" i="5"/>
  <c r="ES419" i="5"/>
  <c r="BB419" i="5"/>
  <c r="FC419" i="5"/>
  <c r="ET419" i="5"/>
  <c r="HI419" i="5"/>
  <c r="CA419" i="5"/>
  <c r="AQ419" i="5"/>
  <c r="DL419" i="5"/>
  <c r="EY419" i="5"/>
  <c r="HO419" i="5"/>
  <c r="FN419" i="5"/>
  <c r="J419" i="5"/>
  <c r="CF419" i="5"/>
  <c r="N419" i="5"/>
  <c r="DG419" i="5"/>
  <c r="HL419" i="5"/>
  <c r="FE419" i="5"/>
  <c r="AC419" i="5"/>
  <c r="FL419" i="5"/>
  <c r="GR419" i="5"/>
  <c r="DZ419" i="5"/>
  <c r="EU419" i="5"/>
  <c r="AW419" i="5"/>
  <c r="HN419" i="5"/>
  <c r="IM419" i="5"/>
  <c r="EM419" i="5"/>
  <c r="BP419" i="5"/>
  <c r="L419" i="5"/>
  <c r="V419" i="5"/>
  <c r="GN419" i="5"/>
  <c r="IC419" i="5"/>
  <c r="IH419" i="5"/>
  <c r="AO419" i="5"/>
  <c r="AE419" i="5"/>
  <c r="HJ419" i="5"/>
  <c r="CL419" i="5"/>
  <c r="DU419" i="5"/>
  <c r="FB419" i="5"/>
  <c r="CU419" i="5"/>
  <c r="FF419" i="5"/>
  <c r="DO419" i="5"/>
  <c r="DA419" i="5"/>
  <c r="FG419" i="5"/>
  <c r="DF419" i="5"/>
  <c r="GC419" i="5"/>
  <c r="DH419" i="5"/>
  <c r="CZ419" i="5"/>
  <c r="CS419" i="5"/>
  <c r="HA419" i="5"/>
  <c r="BL419" i="5"/>
  <c r="DT419" i="5"/>
  <c r="K419" i="5"/>
  <c r="R419" i="5"/>
  <c r="IQ419" i="5"/>
  <c r="IB419" i="5"/>
  <c r="AB419" i="5"/>
  <c r="BI419" i="5"/>
  <c r="AM419" i="5"/>
  <c r="BF419" i="5"/>
  <c r="II419" i="5"/>
  <c r="HY419" i="5"/>
  <c r="EW419" i="5"/>
  <c r="AA419" i="5"/>
  <c r="AI419" i="5"/>
  <c r="AZ419" i="5"/>
  <c r="Y419" i="5"/>
  <c r="AX419" i="5"/>
  <c r="IR419" i="5"/>
  <c r="FP419" i="5"/>
  <c r="AP419" i="5"/>
  <c r="GM419" i="5"/>
  <c r="FI419" i="5"/>
  <c r="EF419" i="5"/>
  <c r="BM419" i="5"/>
  <c r="BO419" i="5"/>
  <c r="BK419" i="5"/>
  <c r="BY419" i="5"/>
  <c r="GL419" i="5"/>
  <c r="IU419" i="5"/>
  <c r="HR419" i="5"/>
  <c r="GP419" i="5"/>
  <c r="DD419" i="5"/>
  <c r="BW419" i="5"/>
  <c r="BE419" i="5"/>
  <c r="DI419" i="5"/>
  <c r="BS419" i="5"/>
  <c r="AJ419" i="5"/>
  <c r="FA419" i="5"/>
  <c r="Q419" i="5"/>
  <c r="AV419" i="5"/>
  <c r="HS419" i="5"/>
  <c r="EB419" i="5"/>
  <c r="FD419" i="5"/>
  <c r="H419" i="5"/>
  <c r="G419" i="5"/>
  <c r="EQ419" i="5"/>
  <c r="CT419" i="5"/>
  <c r="AL419" i="5"/>
  <c r="CM419" i="5"/>
  <c r="W419" i="5"/>
  <c r="CC419" i="5"/>
  <c r="EV419" i="5"/>
  <c r="HU419" i="5"/>
  <c r="EL419" i="5"/>
  <c r="GQ419" i="5"/>
  <c r="DM419" i="5"/>
  <c r="HZ419" i="5"/>
  <c r="CK419" i="5"/>
  <c r="FV419" i="5"/>
  <c r="DX419" i="5"/>
  <c r="AD419" i="5"/>
  <c r="CY419" i="5"/>
  <c r="FK419" i="5"/>
  <c r="EO419" i="5"/>
  <c r="O419" i="5"/>
  <c r="CG419" i="5"/>
  <c r="EC419" i="5"/>
  <c r="BZ419" i="5"/>
  <c r="BJ419" i="5"/>
  <c r="AG419" i="5"/>
  <c r="HX419" i="5"/>
  <c r="FZ419" i="5"/>
  <c r="DC419" i="5"/>
  <c r="CB415" i="5"/>
  <c r="GH415" i="5"/>
  <c r="CW415" i="5"/>
  <c r="HA415" i="5"/>
  <c r="DV415" i="5"/>
  <c r="EI415" i="5"/>
  <c r="U415" i="5"/>
  <c r="FJ415" i="5"/>
  <c r="AU415" i="5"/>
  <c r="DF415" i="5"/>
  <c r="GI415" i="5"/>
  <c r="DC415" i="5"/>
  <c r="IL415" i="5"/>
  <c r="FY415" i="5"/>
  <c r="CP415" i="5"/>
  <c r="FP415" i="5"/>
  <c r="GA415" i="5"/>
  <c r="HW415" i="5"/>
  <c r="IJ415" i="5"/>
  <c r="HF415" i="5"/>
  <c r="HM415" i="5"/>
  <c r="EN415" i="5"/>
  <c r="FW415" i="5"/>
  <c r="AP415" i="5"/>
  <c r="BM415" i="5"/>
  <c r="AG415" i="5"/>
  <c r="DW415" i="5"/>
  <c r="AQ415" i="5"/>
  <c r="AD415" i="5"/>
  <c r="HJ415" i="5"/>
  <c r="IB415" i="5"/>
  <c r="EH415" i="5"/>
  <c r="IT415" i="5"/>
  <c r="HZ415" i="5"/>
  <c r="AX415" i="5"/>
  <c r="CE415" i="5"/>
  <c r="CA415" i="5"/>
  <c r="IO415" i="5"/>
  <c r="GW415" i="5"/>
  <c r="GD415" i="5"/>
  <c r="K415" i="5"/>
  <c r="FM415" i="5"/>
  <c r="EC415" i="5"/>
  <c r="AC415" i="5"/>
  <c r="CQ415" i="5"/>
  <c r="BI415" i="5"/>
  <c r="DT415" i="5"/>
  <c r="GO415" i="5"/>
  <c r="IA415" i="5"/>
  <c r="BL415" i="5"/>
  <c r="EQ415" i="5"/>
  <c r="BE415" i="5"/>
  <c r="GZ415" i="5"/>
  <c r="CY415" i="5"/>
  <c r="FD415" i="5"/>
  <c r="AM415" i="5"/>
  <c r="FA415" i="5"/>
  <c r="HH415" i="5"/>
  <c r="IC415" i="5"/>
  <c r="EL415" i="5"/>
  <c r="FI415" i="5"/>
  <c r="HD415" i="5"/>
  <c r="FS415" i="5"/>
  <c r="AR415" i="5"/>
  <c r="EA415" i="5"/>
  <c r="FU415" i="5"/>
  <c r="FK415" i="5"/>
  <c r="Q415" i="5"/>
  <c r="IN415" i="5"/>
  <c r="FF415" i="5"/>
  <c r="FX415" i="5"/>
  <c r="GC415" i="5"/>
  <c r="GM415" i="5"/>
  <c r="FC415" i="5"/>
  <c r="Z415" i="5"/>
  <c r="DA415" i="5"/>
  <c r="HT415" i="5"/>
  <c r="BB415" i="5"/>
  <c r="GE415" i="5"/>
  <c r="HC415" i="5"/>
  <c r="HQ415" i="5"/>
  <c r="BQ415" i="5"/>
  <c r="BD415" i="5"/>
  <c r="GP415" i="5"/>
  <c r="EK415" i="5"/>
  <c r="DK415" i="5"/>
  <c r="CR415" i="5"/>
  <c r="HO415" i="5"/>
  <c r="BK415" i="5"/>
  <c r="HG415" i="5"/>
  <c r="EO415" i="5"/>
  <c r="R415" i="5"/>
  <c r="EB415" i="5"/>
  <c r="CC415" i="5"/>
  <c r="DG415" i="5"/>
  <c r="DL415" i="5"/>
  <c r="IF415" i="5"/>
  <c r="AS415" i="5"/>
  <c r="FN415" i="5"/>
  <c r="BX415" i="5"/>
  <c r="GG415" i="5"/>
  <c r="CT415" i="5"/>
  <c r="GR415" i="5"/>
  <c r="AH415" i="5"/>
  <c r="AL415" i="5"/>
  <c r="BJ415" i="5"/>
  <c r="FL415" i="5"/>
  <c r="IS415" i="5"/>
  <c r="X415" i="5"/>
  <c r="DI415" i="5"/>
  <c r="O415" i="5"/>
  <c r="BT415" i="5"/>
  <c r="AV415" i="5"/>
  <c r="DO415" i="5"/>
  <c r="HE415" i="5"/>
  <c r="GX415" i="5"/>
  <c r="ER415" i="5"/>
  <c r="EM415" i="5"/>
  <c r="GV415" i="5"/>
  <c r="W415" i="5"/>
  <c r="AJ415" i="5"/>
  <c r="BS415" i="5"/>
  <c r="EG415" i="5"/>
  <c r="ET415" i="5"/>
  <c r="CG415" i="5"/>
  <c r="CD415" i="5"/>
  <c r="II415" i="5"/>
  <c r="FO415" i="5"/>
  <c r="BV415" i="5"/>
  <c r="AK415" i="5"/>
  <c r="HX415" i="5"/>
  <c r="DQ415" i="5"/>
  <c r="GF415" i="5"/>
  <c r="DU415" i="5"/>
  <c r="AW415" i="5"/>
  <c r="HK415" i="5"/>
  <c r="HU415" i="5"/>
  <c r="DZ415" i="5"/>
  <c r="FB415" i="5"/>
  <c r="FE415" i="5"/>
  <c r="BY415" i="5"/>
  <c r="DS415" i="5"/>
  <c r="GU415" i="5"/>
  <c r="IQ415" i="5"/>
  <c r="EW415" i="5"/>
  <c r="CN415" i="5"/>
  <c r="EF415" i="5"/>
  <c r="AY415" i="5"/>
  <c r="EY415" i="5"/>
  <c r="EP415" i="5"/>
  <c r="H415" i="5"/>
  <c r="L415" i="5"/>
  <c r="EV415" i="5"/>
  <c r="HS415" i="5"/>
  <c r="CX415" i="5"/>
  <c r="HB415" i="5"/>
  <c r="G415" i="5"/>
  <c r="AA415" i="5"/>
  <c r="FT415" i="5"/>
  <c r="GJ415" i="5"/>
  <c r="CS415" i="5"/>
  <c r="IM415" i="5"/>
  <c r="AT415" i="5"/>
  <c r="IK415" i="5"/>
  <c r="BG415" i="5"/>
  <c r="IG415" i="5"/>
  <c r="AF415" i="5"/>
  <c r="ED415" i="5"/>
  <c r="CV415" i="5"/>
  <c r="EE415" i="5"/>
  <c r="CK415" i="5"/>
  <c r="CM415" i="5"/>
  <c r="CU415" i="5"/>
  <c r="M415" i="5"/>
  <c r="GN415" i="5"/>
  <c r="Y415" i="5"/>
  <c r="EJ415" i="5"/>
  <c r="CL415" i="5"/>
  <c r="IP415" i="5"/>
  <c r="FR415" i="5"/>
  <c r="IH415" i="5"/>
  <c r="BH415" i="5"/>
  <c r="FZ415" i="5"/>
  <c r="V415" i="5"/>
  <c r="HI415" i="5"/>
  <c r="CO415" i="5"/>
  <c r="BU415" i="5"/>
  <c r="DY415" i="5"/>
  <c r="GQ415" i="5"/>
  <c r="F415" i="5"/>
  <c r="FQ415" i="5"/>
  <c r="AZ415" i="5"/>
  <c r="EZ415" i="5"/>
  <c r="IE415" i="5"/>
  <c r="AE415" i="5"/>
  <c r="BR415" i="5"/>
  <c r="CH415" i="5"/>
  <c r="BZ415" i="5"/>
  <c r="EX415" i="5"/>
  <c r="DD415" i="5"/>
  <c r="GT415" i="5"/>
  <c r="GL415" i="5"/>
  <c r="CZ415" i="5"/>
  <c r="AI415" i="5"/>
  <c r="CI415" i="5"/>
  <c r="DH415" i="5"/>
  <c r="BN415" i="5"/>
  <c r="GK415" i="5"/>
  <c r="BF415" i="5"/>
  <c r="DB415" i="5"/>
  <c r="DP415" i="5"/>
  <c r="J415" i="5"/>
  <c r="BW415" i="5"/>
  <c r="EU415" i="5"/>
  <c r="BA415" i="5"/>
  <c r="I415" i="5"/>
  <c r="S415" i="5"/>
  <c r="DJ415" i="5"/>
  <c r="GY415" i="5"/>
  <c r="FG415" i="5"/>
  <c r="FV415" i="5"/>
  <c r="AN415" i="5"/>
  <c r="IU415" i="5"/>
  <c r="BP415" i="5"/>
  <c r="AO415" i="5"/>
  <c r="FH415" i="5"/>
  <c r="IR415" i="5"/>
  <c r="HN415" i="5"/>
  <c r="DE415" i="5"/>
  <c r="BO415" i="5"/>
  <c r="DR415" i="5"/>
  <c r="GS415" i="5"/>
  <c r="HL415" i="5"/>
  <c r="GB415" i="5"/>
  <c r="E415" i="5"/>
  <c r="AB415" i="5"/>
  <c r="ES415" i="5"/>
  <c r="HV415" i="5"/>
  <c r="DN415" i="5"/>
  <c r="DM415" i="5"/>
  <c r="T415" i="5"/>
  <c r="DX415" i="5"/>
  <c r="ID415" i="5"/>
  <c r="HP415" i="5"/>
  <c r="N415" i="5"/>
  <c r="IV415" i="5"/>
  <c r="CF415" i="5"/>
  <c r="BC415" i="5"/>
  <c r="HR415" i="5"/>
  <c r="HY415" i="5"/>
  <c r="CJ415" i="5"/>
  <c r="H377" i="5"/>
  <c r="O377" i="5"/>
  <c r="L377" i="5"/>
  <c r="M377" i="5"/>
  <c r="E377" i="5"/>
  <c r="K377" i="5"/>
  <c r="F377" i="5"/>
  <c r="G377" i="5"/>
  <c r="J377" i="5"/>
  <c r="I377" i="5"/>
  <c r="N377" i="5"/>
  <c r="FF424" i="5"/>
  <c r="FZ424" i="5"/>
  <c r="DB424" i="5"/>
  <c r="AR424" i="5"/>
  <c r="AT424" i="5"/>
  <c r="EA424" i="5"/>
  <c r="HX424" i="5"/>
  <c r="AM424" i="5"/>
  <c r="GH424" i="5"/>
  <c r="CA424" i="5"/>
  <c r="Z424" i="5"/>
  <c r="F424" i="5"/>
  <c r="H424" i="5"/>
  <c r="GT424" i="5"/>
  <c r="AS424" i="5"/>
  <c r="GP424" i="5"/>
  <c r="CY424" i="5"/>
  <c r="I424" i="5"/>
  <c r="X424" i="5"/>
  <c r="L424" i="5"/>
  <c r="FS424" i="5"/>
  <c r="AI424" i="5"/>
  <c r="BL424" i="5"/>
  <c r="GM424" i="5"/>
  <c r="DV424" i="5"/>
  <c r="BA424" i="5"/>
  <c r="BG424" i="5"/>
  <c r="EM424" i="5"/>
  <c r="AP424" i="5"/>
  <c r="FD424" i="5"/>
  <c r="AO424" i="5"/>
  <c r="IU424" i="5"/>
  <c r="W424" i="5"/>
  <c r="CV424" i="5"/>
  <c r="HL424" i="5"/>
  <c r="CU424" i="5"/>
  <c r="EB424" i="5"/>
  <c r="AZ424" i="5"/>
  <c r="AB424" i="5"/>
  <c r="BP424" i="5"/>
  <c r="IT424" i="5"/>
  <c r="DF424" i="5"/>
  <c r="M424" i="5"/>
  <c r="HR424" i="5"/>
  <c r="J424" i="5"/>
  <c r="CO424" i="5"/>
  <c r="CP424" i="5"/>
  <c r="GU424" i="5"/>
  <c r="CB424" i="5"/>
  <c r="IE424" i="5"/>
  <c r="FY424" i="5"/>
  <c r="BT424" i="5"/>
  <c r="AC424" i="5"/>
  <c r="BX424" i="5"/>
  <c r="GL424" i="5"/>
  <c r="IO424" i="5"/>
  <c r="DU424" i="5"/>
  <c r="IP424" i="5"/>
  <c r="HU424" i="5"/>
  <c r="AX424" i="5"/>
  <c r="HT424" i="5"/>
  <c r="DQ424" i="5"/>
  <c r="HG424" i="5"/>
  <c r="HF424" i="5"/>
  <c r="GW424" i="5"/>
  <c r="IB424" i="5"/>
  <c r="GZ424" i="5"/>
  <c r="CX424" i="5"/>
  <c r="CZ424" i="5"/>
  <c r="GC424" i="5"/>
  <c r="EX424" i="5"/>
  <c r="FW424" i="5"/>
  <c r="IK424" i="5"/>
  <c r="AF424" i="5"/>
  <c r="HP424" i="5"/>
  <c r="BK424" i="5"/>
  <c r="DR424" i="5"/>
  <c r="FO424" i="5"/>
  <c r="BF424" i="5"/>
  <c r="FP424" i="5"/>
  <c r="FV424" i="5"/>
  <c r="CS424" i="5"/>
  <c r="DA424" i="5"/>
  <c r="DE424" i="5"/>
  <c r="FL424" i="5"/>
  <c r="EI424" i="5"/>
  <c r="EC424" i="5"/>
  <c r="BU424" i="5"/>
  <c r="HE424" i="5"/>
  <c r="DI424" i="5"/>
  <c r="DW424" i="5"/>
  <c r="DX424" i="5"/>
  <c r="DL424" i="5"/>
  <c r="FJ424" i="5"/>
  <c r="GG424" i="5"/>
  <c r="HJ424" i="5"/>
  <c r="IQ424" i="5"/>
  <c r="IR424" i="5"/>
  <c r="GF424" i="5"/>
  <c r="GQ424" i="5"/>
  <c r="DS424" i="5"/>
  <c r="BJ424" i="5"/>
  <c r="BH424" i="5"/>
  <c r="ED424" i="5"/>
  <c r="DH424" i="5"/>
  <c r="GR424" i="5"/>
  <c r="GX424" i="5"/>
  <c r="EW424" i="5"/>
  <c r="CW424" i="5"/>
  <c r="HQ424" i="5"/>
  <c r="V424" i="5"/>
  <c r="DZ424" i="5"/>
  <c r="FI424" i="5"/>
  <c r="DG424" i="5"/>
  <c r="EZ424" i="5"/>
  <c r="EQ424" i="5"/>
  <c r="AN424" i="5"/>
  <c r="GN424" i="5"/>
  <c r="HI424" i="5"/>
  <c r="EN424" i="5"/>
  <c r="FR424" i="5"/>
  <c r="CJ424" i="5"/>
  <c r="CH424" i="5"/>
  <c r="BC424" i="5"/>
  <c r="FX424" i="5"/>
  <c r="ID424" i="5"/>
  <c r="BQ424" i="5"/>
  <c r="IS424" i="5"/>
  <c r="HK424" i="5"/>
  <c r="Y424" i="5"/>
  <c r="BE424" i="5"/>
  <c r="BZ424" i="5"/>
  <c r="AD424" i="5"/>
  <c r="BD424" i="5"/>
  <c r="CK424" i="5"/>
  <c r="FA424" i="5"/>
  <c r="CT424" i="5"/>
  <c r="DC424" i="5"/>
  <c r="EE424" i="5"/>
  <c r="IA424" i="5"/>
  <c r="EL424" i="5"/>
  <c r="GE424" i="5"/>
  <c r="EK424" i="5"/>
  <c r="HY424" i="5"/>
  <c r="AJ424" i="5"/>
  <c r="II424" i="5"/>
  <c r="IG424" i="5"/>
  <c r="FT424" i="5"/>
  <c r="GI424" i="5"/>
  <c r="AY424" i="5"/>
  <c r="FM424" i="5"/>
  <c r="BM424" i="5"/>
  <c r="IF424" i="5"/>
  <c r="EO424" i="5"/>
  <c r="CG424" i="5"/>
  <c r="CL424" i="5"/>
  <c r="BV424" i="5"/>
  <c r="IL424" i="5"/>
  <c r="T424" i="5"/>
  <c r="IN424" i="5"/>
  <c r="GJ424" i="5"/>
  <c r="EY424" i="5"/>
  <c r="ET424" i="5"/>
  <c r="CF424" i="5"/>
  <c r="FN424" i="5"/>
  <c r="ES424" i="5"/>
  <c r="DY424" i="5"/>
  <c r="FU424" i="5"/>
  <c r="HB424" i="5"/>
  <c r="EV424" i="5"/>
  <c r="DJ424" i="5"/>
  <c r="HW424" i="5"/>
  <c r="AE424" i="5"/>
  <c r="IM424" i="5"/>
  <c r="Q424" i="5"/>
  <c r="HH424" i="5"/>
  <c r="EP424" i="5"/>
  <c r="HA424" i="5"/>
  <c r="N424" i="5"/>
  <c r="GA424" i="5"/>
  <c r="BS424" i="5"/>
  <c r="DO424" i="5"/>
  <c r="GK424" i="5"/>
  <c r="FC424" i="5"/>
  <c r="GD424" i="5"/>
  <c r="O424" i="5"/>
  <c r="G424" i="5"/>
  <c r="BN424" i="5"/>
  <c r="GB424" i="5"/>
  <c r="AL424" i="5"/>
  <c r="FK424" i="5"/>
  <c r="AV424" i="5"/>
  <c r="CD424" i="5"/>
  <c r="AQ424" i="5"/>
  <c r="BI424" i="5"/>
  <c r="R424" i="5"/>
  <c r="FQ424" i="5"/>
  <c r="ER424" i="5"/>
  <c r="IJ424" i="5"/>
  <c r="IH424" i="5"/>
  <c r="DT424" i="5"/>
  <c r="HD424" i="5"/>
  <c r="CR424" i="5"/>
  <c r="GS424" i="5"/>
  <c r="AK424" i="5"/>
  <c r="AA424" i="5"/>
  <c r="AH424" i="5"/>
  <c r="CN424" i="5"/>
  <c r="FE424" i="5"/>
  <c r="CI424" i="5"/>
  <c r="IV424" i="5"/>
  <c r="BO424" i="5"/>
  <c r="BY424" i="5"/>
  <c r="HO424" i="5"/>
  <c r="BB424" i="5"/>
  <c r="EJ424" i="5"/>
  <c r="AW424" i="5"/>
  <c r="CM424" i="5"/>
  <c r="HN424" i="5"/>
  <c r="CE424" i="5"/>
  <c r="U424" i="5"/>
  <c r="DK424" i="5"/>
  <c r="E424" i="5"/>
  <c r="FG424" i="5"/>
  <c r="DN424" i="5"/>
  <c r="AU424" i="5"/>
  <c r="S424" i="5"/>
  <c r="DP424" i="5"/>
  <c r="GV424" i="5"/>
  <c r="GY424" i="5"/>
  <c r="CQ424" i="5"/>
  <c r="EG424" i="5"/>
  <c r="HM424" i="5"/>
  <c r="HC424" i="5"/>
  <c r="FH424" i="5"/>
  <c r="BR424" i="5"/>
  <c r="EH424" i="5"/>
  <c r="IC424" i="5"/>
  <c r="HV424" i="5"/>
  <c r="AG424" i="5"/>
  <c r="EF424" i="5"/>
  <c r="FB424" i="5"/>
  <c r="HS424" i="5"/>
  <c r="CC424" i="5"/>
  <c r="DD424" i="5"/>
  <c r="GO424" i="5"/>
  <c r="BW424" i="5"/>
  <c r="HZ424" i="5"/>
  <c r="K424" i="5"/>
  <c r="EU424" i="5"/>
  <c r="DM424" i="5"/>
  <c r="T388" i="5"/>
  <c r="BQ388" i="5"/>
  <c r="BX388" i="5"/>
  <c r="AT388" i="5"/>
  <c r="DM388" i="5"/>
  <c r="FT388" i="5"/>
  <c r="F388" i="5"/>
  <c r="K388" i="5"/>
  <c r="EE388" i="5"/>
  <c r="AO388" i="5"/>
  <c r="IV388" i="5"/>
  <c r="FV388" i="5"/>
  <c r="DW388" i="5"/>
  <c r="IE388" i="5"/>
  <c r="GU388" i="5"/>
  <c r="IL388" i="5"/>
  <c r="HB388" i="5"/>
  <c r="BV388" i="5"/>
  <c r="AB388" i="5"/>
  <c r="IO388" i="5"/>
  <c r="HC388" i="5"/>
  <c r="CF388" i="5"/>
  <c r="AC388" i="5"/>
  <c r="HT388" i="5"/>
  <c r="HS388" i="5"/>
  <c r="EX388" i="5"/>
  <c r="EL388" i="5"/>
  <c r="GV388" i="5"/>
  <c r="IH388" i="5"/>
  <c r="ED388" i="5"/>
  <c r="CZ388" i="5"/>
  <c r="GP388" i="5"/>
  <c r="GR388" i="5"/>
  <c r="Q388" i="5"/>
  <c r="DQ388" i="5"/>
  <c r="EG388" i="5"/>
  <c r="FI388" i="5"/>
  <c r="AU388" i="5"/>
  <c r="FK388" i="5"/>
  <c r="GE388" i="5"/>
  <c r="EI388" i="5"/>
  <c r="AG388" i="5"/>
  <c r="ER388" i="5"/>
  <c r="IA388" i="5"/>
  <c r="HZ388" i="5"/>
  <c r="CC388" i="5"/>
  <c r="GC388" i="5"/>
  <c r="CT388" i="5"/>
  <c r="BN388" i="5"/>
  <c r="FJ388" i="5"/>
  <c r="HV388" i="5"/>
  <c r="J388" i="5"/>
  <c r="CB388" i="5"/>
  <c r="HE388" i="5"/>
  <c r="GW388" i="5"/>
  <c r="HW388" i="5"/>
  <c r="U388" i="5"/>
  <c r="GO388" i="5"/>
  <c r="CA388" i="5"/>
  <c r="CI388" i="5"/>
  <c r="CJ388" i="5"/>
  <c r="CQ388" i="5"/>
  <c r="FE388" i="5"/>
  <c r="IU388" i="5"/>
  <c r="DB388" i="5"/>
  <c r="AM388" i="5"/>
  <c r="FM388" i="5"/>
  <c r="HD388" i="5"/>
  <c r="DY388" i="5"/>
  <c r="EP388" i="5"/>
  <c r="BM388" i="5"/>
  <c r="H388" i="5"/>
  <c r="FY388" i="5"/>
  <c r="FL388" i="5"/>
  <c r="HQ388" i="5"/>
  <c r="BZ388" i="5"/>
  <c r="GS388" i="5"/>
  <c r="EQ388" i="5"/>
  <c r="GG388" i="5"/>
  <c r="GJ388" i="5"/>
  <c r="DP388" i="5"/>
  <c r="EU388" i="5"/>
  <c r="CK388" i="5"/>
  <c r="CY388" i="5"/>
  <c r="N388" i="5"/>
  <c r="BT388" i="5"/>
  <c r="EC388" i="5"/>
  <c r="DJ388" i="5"/>
  <c r="BD388" i="5"/>
  <c r="FZ388" i="5"/>
  <c r="DA388" i="5"/>
  <c r="HK388" i="5"/>
  <c r="HI388" i="5"/>
  <c r="EK388" i="5"/>
  <c r="DG388" i="5"/>
  <c r="HJ388" i="5"/>
  <c r="X388" i="5"/>
  <c r="AZ388" i="5"/>
  <c r="CP388" i="5"/>
  <c r="AY388" i="5"/>
  <c r="ET388" i="5"/>
  <c r="CL388" i="5"/>
  <c r="AA388" i="5"/>
  <c r="DH388" i="5"/>
  <c r="AN388" i="5"/>
  <c r="FF388" i="5"/>
  <c r="CE388" i="5"/>
  <c r="G388" i="5"/>
  <c r="W388" i="5"/>
  <c r="BY388" i="5"/>
  <c r="M388" i="5"/>
  <c r="BS388" i="5"/>
  <c r="HF388" i="5"/>
  <c r="FC388" i="5"/>
  <c r="DU388" i="5"/>
  <c r="O388" i="5"/>
  <c r="FW388" i="5"/>
  <c r="BR388" i="5"/>
  <c r="AE388" i="5"/>
  <c r="IM388" i="5"/>
  <c r="V388" i="5"/>
  <c r="HA388" i="5"/>
  <c r="DL388" i="5"/>
  <c r="HR388" i="5"/>
  <c r="DR388" i="5"/>
  <c r="CM388" i="5"/>
  <c r="DI388" i="5"/>
  <c r="FX388" i="5"/>
  <c r="HO388" i="5"/>
  <c r="EJ388" i="5"/>
  <c r="EV388" i="5"/>
  <c r="EW388" i="5"/>
  <c r="FB388" i="5"/>
  <c r="GF388" i="5"/>
  <c r="BE388" i="5"/>
  <c r="DO388" i="5"/>
  <c r="AF388" i="5"/>
  <c r="BC388" i="5"/>
  <c r="AV388" i="5"/>
  <c r="HM388" i="5"/>
  <c r="EF388" i="5"/>
  <c r="II388" i="5"/>
  <c r="CG388" i="5"/>
  <c r="IS388" i="5"/>
  <c r="DV388" i="5"/>
  <c r="EA388" i="5"/>
  <c r="EH388" i="5"/>
  <c r="IN388" i="5"/>
  <c r="HH388" i="5"/>
  <c r="DX388" i="5"/>
  <c r="FH388" i="5"/>
  <c r="HN388" i="5"/>
  <c r="I388" i="5"/>
  <c r="BI388" i="5"/>
  <c r="BG388" i="5"/>
  <c r="EN388" i="5"/>
  <c r="EZ388" i="5"/>
  <c r="ES388" i="5"/>
  <c r="DS388" i="5"/>
  <c r="GN388" i="5"/>
  <c r="L388" i="5"/>
  <c r="GZ388" i="5"/>
  <c r="BJ388" i="5"/>
  <c r="BK388" i="5"/>
  <c r="GA388" i="5"/>
  <c r="GI388" i="5"/>
  <c r="IC388" i="5"/>
  <c r="AD388" i="5"/>
  <c r="GY388" i="5"/>
  <c r="BL388" i="5"/>
  <c r="AL388" i="5"/>
  <c r="IR388" i="5"/>
  <c r="FR388" i="5"/>
  <c r="Z388" i="5"/>
  <c r="DE388" i="5"/>
  <c r="DN388" i="5"/>
  <c r="FQ388" i="5"/>
  <c r="CU388" i="5"/>
  <c r="IQ388" i="5"/>
  <c r="GD388" i="5"/>
  <c r="DT388" i="5"/>
  <c r="IT388" i="5"/>
  <c r="IP388" i="5"/>
  <c r="CD388" i="5"/>
  <c r="AQ388" i="5"/>
  <c r="HY388" i="5"/>
  <c r="GQ388" i="5"/>
  <c r="CR388" i="5"/>
  <c r="FU388" i="5"/>
  <c r="BP388" i="5"/>
  <c r="AW388" i="5"/>
  <c r="S388" i="5"/>
  <c r="HP388" i="5"/>
  <c r="CX388" i="5"/>
  <c r="IF388" i="5"/>
  <c r="DZ388" i="5"/>
  <c r="BA388" i="5"/>
  <c r="CH388" i="5"/>
  <c r="R388" i="5"/>
  <c r="DK388" i="5"/>
  <c r="AH388" i="5"/>
  <c r="HX388" i="5"/>
  <c r="DD388" i="5"/>
  <c r="BW388" i="5"/>
  <c r="GB388" i="5"/>
  <c r="GT388" i="5"/>
  <c r="IJ388" i="5"/>
  <c r="FA388" i="5"/>
  <c r="CW388" i="5"/>
  <c r="AX388" i="5"/>
  <c r="GL388" i="5"/>
  <c r="CO388" i="5"/>
  <c r="AP388" i="5"/>
  <c r="FO388" i="5"/>
  <c r="EM388" i="5"/>
  <c r="DC388" i="5"/>
  <c r="BO388" i="5"/>
  <c r="AI388" i="5"/>
  <c r="BU388" i="5"/>
  <c r="HU388" i="5"/>
  <c r="BB388" i="5"/>
  <c r="IG388" i="5"/>
  <c r="DF388" i="5"/>
  <c r="EY388" i="5"/>
  <c r="CV388" i="5"/>
  <c r="CN388" i="5"/>
  <c r="CS388" i="5"/>
  <c r="AS388" i="5"/>
  <c r="FP388" i="5"/>
  <c r="IB388" i="5"/>
  <c r="AJ388" i="5"/>
  <c r="ID388" i="5"/>
  <c r="BH388" i="5"/>
  <c r="BF388" i="5"/>
  <c r="GM388" i="5"/>
  <c r="AK388" i="5"/>
  <c r="FS388" i="5"/>
  <c r="FN388" i="5"/>
  <c r="Y388" i="5"/>
  <c r="E388" i="5"/>
  <c r="GK388" i="5"/>
  <c r="GX388" i="5"/>
  <c r="HL388" i="5"/>
  <c r="FD388" i="5"/>
  <c r="IK388" i="5"/>
  <c r="EB388" i="5"/>
  <c r="AR388" i="5"/>
  <c r="GH388" i="5"/>
  <c r="EO388" i="5"/>
  <c r="HG388" i="5"/>
  <c r="FG388" i="5"/>
  <c r="BE416" i="5"/>
  <c r="IK416" i="5"/>
  <c r="EJ416" i="5"/>
  <c r="AS416" i="5"/>
  <c r="IA416" i="5"/>
  <c r="H416" i="5"/>
  <c r="BW416" i="5"/>
  <c r="IP416" i="5"/>
  <c r="CA416" i="5"/>
  <c r="CD416" i="5"/>
  <c r="FA416" i="5"/>
  <c r="FM416" i="5"/>
  <c r="DM416" i="5"/>
  <c r="DR416" i="5"/>
  <c r="DL416" i="5"/>
  <c r="IO416" i="5"/>
  <c r="DK416" i="5"/>
  <c r="HS416" i="5"/>
  <c r="AN416" i="5"/>
  <c r="J416" i="5"/>
  <c r="BQ416" i="5"/>
  <c r="AC416" i="5"/>
  <c r="FS416" i="5"/>
  <c r="GW416" i="5"/>
  <c r="IV416" i="5"/>
  <c r="IN416" i="5"/>
  <c r="Y416" i="5"/>
  <c r="DN416" i="5"/>
  <c r="Z416" i="5"/>
  <c r="N416" i="5"/>
  <c r="BR416" i="5"/>
  <c r="HU416" i="5"/>
  <c r="GN416" i="5"/>
  <c r="IE416" i="5"/>
  <c r="CB416" i="5"/>
  <c r="HT416" i="5"/>
  <c r="IT416" i="5"/>
  <c r="DI416" i="5"/>
  <c r="BP416" i="5"/>
  <c r="CI416" i="5"/>
  <c r="HW416" i="5"/>
  <c r="EU416" i="5"/>
  <c r="EN416" i="5"/>
  <c r="GM416" i="5"/>
  <c r="CV416" i="5"/>
  <c r="FZ416" i="5"/>
  <c r="HV416" i="5"/>
  <c r="EG416" i="5"/>
  <c r="HQ416" i="5"/>
  <c r="CH416" i="5"/>
  <c r="CW416" i="5"/>
  <c r="FP416" i="5"/>
  <c r="HF416" i="5"/>
  <c r="AP416" i="5"/>
  <c r="GS416" i="5"/>
  <c r="IC416" i="5"/>
  <c r="DQ416" i="5"/>
  <c r="AE416" i="5"/>
  <c r="IF416" i="5"/>
  <c r="HC416" i="5"/>
  <c r="CE416" i="5"/>
  <c r="DU416" i="5"/>
  <c r="GT416" i="5"/>
  <c r="CY416" i="5"/>
  <c r="CC416" i="5"/>
  <c r="DE416" i="5"/>
  <c r="CJ416" i="5"/>
  <c r="GA416" i="5"/>
  <c r="FY416" i="5"/>
  <c r="BC416" i="5"/>
  <c r="T416" i="5"/>
  <c r="GP416" i="5"/>
  <c r="DF416" i="5"/>
  <c r="CT416" i="5"/>
  <c r="CG416" i="5"/>
  <c r="EL416" i="5"/>
  <c r="FI416" i="5"/>
  <c r="EI416" i="5"/>
  <c r="AI416" i="5"/>
  <c r="GF416" i="5"/>
  <c r="I416" i="5"/>
  <c r="GL416" i="5"/>
  <c r="GJ416" i="5"/>
  <c r="EK416" i="5"/>
  <c r="EQ416" i="5"/>
  <c r="X416" i="5"/>
  <c r="IQ416" i="5"/>
  <c r="DP416" i="5"/>
  <c r="DD416" i="5"/>
  <c r="FX416" i="5"/>
  <c r="AG416" i="5"/>
  <c r="GH416" i="5"/>
  <c r="FL416" i="5"/>
  <c r="BL416" i="5"/>
  <c r="G416" i="5"/>
  <c r="BO416" i="5"/>
  <c r="GE416" i="5"/>
  <c r="AF416" i="5"/>
  <c r="GD416" i="5"/>
  <c r="GV416" i="5"/>
  <c r="BX416" i="5"/>
  <c r="AQ416" i="5"/>
  <c r="AJ416" i="5"/>
  <c r="EP416" i="5"/>
  <c r="CK416" i="5"/>
  <c r="GU416" i="5"/>
  <c r="GR416" i="5"/>
  <c r="AW416" i="5"/>
  <c r="GG416" i="5"/>
  <c r="BZ416" i="5"/>
  <c r="AL416" i="5"/>
  <c r="BB416" i="5"/>
  <c r="FK416" i="5"/>
  <c r="CP416" i="5"/>
  <c r="HP416" i="5"/>
  <c r="AO416" i="5"/>
  <c r="BF416" i="5"/>
  <c r="IJ416" i="5"/>
  <c r="CM416" i="5"/>
  <c r="R416" i="5"/>
  <c r="FU416" i="5"/>
  <c r="BN416" i="5"/>
  <c r="HL416" i="5"/>
  <c r="BH416" i="5"/>
  <c r="BM416" i="5"/>
  <c r="GB416" i="5"/>
  <c r="GC416" i="5"/>
  <c r="EX416" i="5"/>
  <c r="EF416" i="5"/>
  <c r="FG416" i="5"/>
  <c r="O416" i="5"/>
  <c r="EO416" i="5"/>
  <c r="EA416" i="5"/>
  <c r="FW416" i="5"/>
  <c r="BV416" i="5"/>
  <c r="CO416" i="5"/>
  <c r="HX416" i="5"/>
  <c r="FH416" i="5"/>
  <c r="HZ416" i="5"/>
  <c r="HM416" i="5"/>
  <c r="AR416" i="5"/>
  <c r="HA416" i="5"/>
  <c r="GQ416" i="5"/>
  <c r="DB416" i="5"/>
  <c r="BA416" i="5"/>
  <c r="FQ416" i="5"/>
  <c r="HJ416" i="5"/>
  <c r="HK416" i="5"/>
  <c r="ES416" i="5"/>
  <c r="DJ416" i="5"/>
  <c r="EB416" i="5"/>
  <c r="IH416" i="5"/>
  <c r="HB416" i="5"/>
  <c r="IS416" i="5"/>
  <c r="ER416" i="5"/>
  <c r="E416" i="5"/>
  <c r="AD416" i="5"/>
  <c r="AU416" i="5"/>
  <c r="IB416" i="5"/>
  <c r="DV416" i="5"/>
  <c r="BY416" i="5"/>
  <c r="DT416" i="5"/>
  <c r="IG416" i="5"/>
  <c r="FV416" i="5"/>
  <c r="CS416" i="5"/>
  <c r="II416" i="5"/>
  <c r="GK416" i="5"/>
  <c r="AY416" i="5"/>
  <c r="AH416" i="5"/>
  <c r="FO416" i="5"/>
  <c r="AB416" i="5"/>
  <c r="FJ416" i="5"/>
  <c r="DO416" i="5"/>
  <c r="IU416" i="5"/>
  <c r="EW416" i="5"/>
  <c r="BK416" i="5"/>
  <c r="IM416" i="5"/>
  <c r="FE416" i="5"/>
  <c r="CR416" i="5"/>
  <c r="U416" i="5"/>
  <c r="EC416" i="5"/>
  <c r="V416" i="5"/>
  <c r="IR416" i="5"/>
  <c r="FR416" i="5"/>
  <c r="AX416" i="5"/>
  <c r="EE416" i="5"/>
  <c r="BT416" i="5"/>
  <c r="GI416" i="5"/>
  <c r="DZ416" i="5"/>
  <c r="FD416" i="5"/>
  <c r="HG416" i="5"/>
  <c r="AT416" i="5"/>
  <c r="L416" i="5"/>
  <c r="DW416" i="5"/>
  <c r="BD416" i="5"/>
  <c r="AZ416" i="5"/>
  <c r="CQ416" i="5"/>
  <c r="CU416" i="5"/>
  <c r="HI416" i="5"/>
  <c r="AM416" i="5"/>
  <c r="K416" i="5"/>
  <c r="BU416" i="5"/>
  <c r="HY416" i="5"/>
  <c r="DH416" i="5"/>
  <c r="W416" i="5"/>
  <c r="DC416" i="5"/>
  <c r="DY416" i="5"/>
  <c r="EY416" i="5"/>
  <c r="ED416" i="5"/>
  <c r="HR416" i="5"/>
  <c r="HE416" i="5"/>
  <c r="GX416" i="5"/>
  <c r="CF416" i="5"/>
  <c r="CL416" i="5"/>
  <c r="FN416" i="5"/>
  <c r="DG416" i="5"/>
  <c r="GO416" i="5"/>
  <c r="DA416" i="5"/>
  <c r="ET416" i="5"/>
  <c r="AA416" i="5"/>
  <c r="FC416" i="5"/>
  <c r="GZ416" i="5"/>
  <c r="BI416" i="5"/>
  <c r="BS416" i="5"/>
  <c r="HD416" i="5"/>
  <c r="IL416" i="5"/>
  <c r="FF416" i="5"/>
  <c r="S416" i="5"/>
  <c r="BJ416" i="5"/>
  <c r="FB416" i="5"/>
  <c r="F416" i="5"/>
  <c r="EV416" i="5"/>
  <c r="CX416" i="5"/>
  <c r="DX416" i="5"/>
  <c r="HO416" i="5"/>
  <c r="CN416" i="5"/>
  <c r="CZ416" i="5"/>
  <c r="EH416" i="5"/>
  <c r="BG416" i="5"/>
  <c r="ID416" i="5"/>
  <c r="FT416" i="5"/>
  <c r="AV416" i="5"/>
  <c r="EM416" i="5"/>
  <c r="M416" i="5"/>
  <c r="HN416" i="5"/>
  <c r="EZ416" i="5"/>
  <c r="HH416" i="5"/>
  <c r="Q416" i="5"/>
  <c r="GY416" i="5"/>
  <c r="AK416" i="5"/>
  <c r="DS416" i="5"/>
  <c r="HO390" i="5"/>
  <c r="AA390" i="5"/>
  <c r="GI390" i="5"/>
  <c r="EV390" i="5"/>
  <c r="HL390" i="5"/>
  <c r="CK390" i="5"/>
  <c r="HT390" i="5"/>
  <c r="CM390" i="5"/>
  <c r="IA390" i="5"/>
  <c r="Z390" i="5"/>
  <c r="GD390" i="5"/>
  <c r="IS390" i="5"/>
  <c r="EC390" i="5"/>
  <c r="G390" i="5"/>
  <c r="FZ390" i="5"/>
  <c r="CF390" i="5"/>
  <c r="GT390" i="5"/>
  <c r="AV390" i="5"/>
  <c r="DF390" i="5"/>
  <c r="AS390" i="5"/>
  <c r="BQ390" i="5"/>
  <c r="DM390" i="5"/>
  <c r="AR390" i="5"/>
  <c r="IM390" i="5"/>
  <c r="R390" i="5"/>
  <c r="FH390" i="5"/>
  <c r="GB390" i="5"/>
  <c r="DG390" i="5"/>
  <c r="BP390" i="5"/>
  <c r="EM390" i="5"/>
  <c r="AY390" i="5"/>
  <c r="X390" i="5"/>
  <c r="II390" i="5"/>
  <c r="DY390" i="5"/>
  <c r="DD390" i="5"/>
  <c r="IO390" i="5"/>
  <c r="BR390" i="5"/>
  <c r="CG390" i="5"/>
  <c r="CX390" i="5"/>
  <c r="FY390" i="5"/>
  <c r="FB390" i="5"/>
  <c r="AW390" i="5"/>
  <c r="CO390" i="5"/>
  <c r="DI390" i="5"/>
  <c r="EB390" i="5"/>
  <c r="DP390" i="5"/>
  <c r="DB390" i="5"/>
  <c r="H390" i="5"/>
  <c r="HG390" i="5"/>
  <c r="AT390" i="5"/>
  <c r="EA390" i="5"/>
  <c r="CS390" i="5"/>
  <c r="FQ390" i="5"/>
  <c r="IQ390" i="5"/>
  <c r="IU390" i="5"/>
  <c r="HJ390" i="5"/>
  <c r="EI390" i="5"/>
  <c r="BI390" i="5"/>
  <c r="EE390" i="5"/>
  <c r="FW390" i="5"/>
  <c r="FV390" i="5"/>
  <c r="CY390" i="5"/>
  <c r="BA390" i="5"/>
  <c r="BG390" i="5"/>
  <c r="IN390" i="5"/>
  <c r="DV390" i="5"/>
  <c r="HC390" i="5"/>
  <c r="ER390" i="5"/>
  <c r="CZ390" i="5"/>
  <c r="GJ390" i="5"/>
  <c r="BS390" i="5"/>
  <c r="IR390" i="5"/>
  <c r="HF390" i="5"/>
  <c r="BL390" i="5"/>
  <c r="DE390" i="5"/>
  <c r="GR390" i="5"/>
  <c r="T390" i="5"/>
  <c r="GG390" i="5"/>
  <c r="FN390" i="5"/>
  <c r="BE390" i="5"/>
  <c r="BW390" i="5"/>
  <c r="GE390" i="5"/>
  <c r="EQ390" i="5"/>
  <c r="FD390" i="5"/>
  <c r="CP390" i="5"/>
  <c r="FT390" i="5"/>
  <c r="L390" i="5"/>
  <c r="EO390" i="5"/>
  <c r="W390" i="5"/>
  <c r="DJ390" i="5"/>
  <c r="HA390" i="5"/>
  <c r="AK390" i="5"/>
  <c r="GY390" i="5"/>
  <c r="HD390" i="5"/>
  <c r="IJ390" i="5"/>
  <c r="ID390" i="5"/>
  <c r="GS390" i="5"/>
  <c r="S390" i="5"/>
  <c r="IK390" i="5"/>
  <c r="DS390" i="5"/>
  <c r="O390" i="5"/>
  <c r="ET390" i="5"/>
  <c r="FG390" i="5"/>
  <c r="FS390" i="5"/>
  <c r="EY390" i="5"/>
  <c r="GO390" i="5"/>
  <c r="DN390" i="5"/>
  <c r="HN390" i="5"/>
  <c r="FC390" i="5"/>
  <c r="DH390" i="5"/>
  <c r="DW390" i="5"/>
  <c r="EH390" i="5"/>
  <c r="HH390" i="5"/>
  <c r="BX390" i="5"/>
  <c r="FA390" i="5"/>
  <c r="EP390" i="5"/>
  <c r="IV390" i="5"/>
  <c r="AO390" i="5"/>
  <c r="FP390" i="5"/>
  <c r="IE390" i="5"/>
  <c r="BF390" i="5"/>
  <c r="GX390" i="5"/>
  <c r="FR390" i="5"/>
  <c r="CN390" i="5"/>
  <c r="FI390" i="5"/>
  <c r="HP390" i="5"/>
  <c r="EF390" i="5"/>
  <c r="IC390" i="5"/>
  <c r="GV390" i="5"/>
  <c r="DT390" i="5"/>
  <c r="AU390" i="5"/>
  <c r="EW390" i="5"/>
  <c r="HI390" i="5"/>
  <c r="CR390" i="5"/>
  <c r="AL390" i="5"/>
  <c r="HV390" i="5"/>
  <c r="AC390" i="5"/>
  <c r="CE390" i="5"/>
  <c r="AF390" i="5"/>
  <c r="CV390" i="5"/>
  <c r="DX390" i="5"/>
  <c r="EZ390" i="5"/>
  <c r="CL390" i="5"/>
  <c r="BM390" i="5"/>
  <c r="EN390" i="5"/>
  <c r="HZ390" i="5"/>
  <c r="E390" i="5"/>
  <c r="DK390" i="5"/>
  <c r="K390" i="5"/>
  <c r="CB390" i="5"/>
  <c r="EG390" i="5"/>
  <c r="HK390" i="5"/>
  <c r="CT390" i="5"/>
  <c r="FL390" i="5"/>
  <c r="FM390" i="5"/>
  <c r="N390" i="5"/>
  <c r="HU390" i="5"/>
  <c r="GC390" i="5"/>
  <c r="AB390" i="5"/>
  <c r="F390" i="5"/>
  <c r="CH390" i="5"/>
  <c r="GM390" i="5"/>
  <c r="EX390" i="5"/>
  <c r="FE390" i="5"/>
  <c r="GL390" i="5"/>
  <c r="HY390" i="5"/>
  <c r="CQ390" i="5"/>
  <c r="DA390" i="5"/>
  <c r="CA390" i="5"/>
  <c r="AE390" i="5"/>
  <c r="HB390" i="5"/>
  <c r="BU390" i="5"/>
  <c r="IP390" i="5"/>
  <c r="U390" i="5"/>
  <c r="DQ390" i="5"/>
  <c r="AN390" i="5"/>
  <c r="AX390" i="5"/>
  <c r="DZ390" i="5"/>
  <c r="IT390" i="5"/>
  <c r="FO390" i="5"/>
  <c r="FF390" i="5"/>
  <c r="BC390" i="5"/>
  <c r="BB390" i="5"/>
  <c r="AM390" i="5"/>
  <c r="DC390" i="5"/>
  <c r="BD390" i="5"/>
  <c r="IG390" i="5"/>
  <c r="GW390" i="5"/>
  <c r="IB390" i="5"/>
  <c r="FX390" i="5"/>
  <c r="GQ390" i="5"/>
  <c r="BO390" i="5"/>
  <c r="ES390" i="5"/>
  <c r="BV390" i="5"/>
  <c r="Q390" i="5"/>
  <c r="GU390" i="5"/>
  <c r="GH390" i="5"/>
  <c r="IH390" i="5"/>
  <c r="HE390" i="5"/>
  <c r="M390" i="5"/>
  <c r="AI390" i="5"/>
  <c r="BH390" i="5"/>
  <c r="HX390" i="5"/>
  <c r="AH390" i="5"/>
  <c r="Y390" i="5"/>
  <c r="CW390" i="5"/>
  <c r="BZ390" i="5"/>
  <c r="GP390" i="5"/>
  <c r="CJ390" i="5"/>
  <c r="EK390" i="5"/>
  <c r="AJ390" i="5"/>
  <c r="BK390" i="5"/>
  <c r="EU390" i="5"/>
  <c r="AZ390" i="5"/>
  <c r="CI390" i="5"/>
  <c r="I390" i="5"/>
  <c r="IL390" i="5"/>
  <c r="V390" i="5"/>
  <c r="HR390" i="5"/>
  <c r="FU390" i="5"/>
  <c r="ED390" i="5"/>
  <c r="EJ390" i="5"/>
  <c r="FJ390" i="5"/>
  <c r="GZ390" i="5"/>
  <c r="BJ390" i="5"/>
  <c r="GK390" i="5"/>
  <c r="HW390" i="5"/>
  <c r="AQ390" i="5"/>
  <c r="CD390" i="5"/>
  <c r="BN390" i="5"/>
  <c r="AD390" i="5"/>
  <c r="GN390" i="5"/>
  <c r="DO390" i="5"/>
  <c r="HQ390" i="5"/>
  <c r="CC390" i="5"/>
  <c r="IF390" i="5"/>
  <c r="EL390" i="5"/>
  <c r="FK390" i="5"/>
  <c r="HM390" i="5"/>
  <c r="GA390" i="5"/>
  <c r="DU390" i="5"/>
  <c r="HS390" i="5"/>
  <c r="J390" i="5"/>
  <c r="BY390" i="5"/>
  <c r="CU390" i="5"/>
  <c r="DL390" i="5"/>
  <c r="AG390" i="5"/>
  <c r="GF390" i="5"/>
  <c r="BT390" i="5"/>
  <c r="AP390" i="5"/>
  <c r="DR390" i="5"/>
  <c r="E129" i="2" l="1"/>
  <c r="E128" i="1" s="1"/>
  <c r="I56" i="2"/>
  <c r="D129" i="2"/>
  <c r="D128" i="1" s="1"/>
  <c r="I310" i="1"/>
  <c r="N155" i="2"/>
  <c r="L154" i="2"/>
  <c r="L153" i="1" s="1"/>
  <c r="N122" i="2"/>
  <c r="O428" i="2"/>
  <c r="O406" i="2"/>
  <c r="J480" i="2"/>
  <c r="J404" i="1" s="1"/>
  <c r="K480" i="2"/>
  <c r="K404" i="1" s="1"/>
  <c r="H129" i="2"/>
  <c r="H128" i="1" s="1"/>
  <c r="M129" i="2"/>
  <c r="M128" i="1" s="1"/>
  <c r="L129" i="2"/>
  <c r="J427" i="2"/>
  <c r="J358" i="1" s="1"/>
  <c r="O80" i="2"/>
  <c r="I427" i="2"/>
  <c r="I358" i="1" s="1"/>
  <c r="M91" i="1"/>
  <c r="M56" i="2"/>
  <c r="L91" i="1"/>
  <c r="L56" i="2"/>
  <c r="L55" i="1" s="1"/>
  <c r="E358" i="1"/>
  <c r="G359" i="1"/>
  <c r="N506" i="2"/>
  <c r="D404" i="1"/>
  <c r="M427" i="2"/>
  <c r="M358" i="1" s="1"/>
  <c r="K427" i="2"/>
  <c r="K358" i="1" s="1"/>
  <c r="L427" i="2"/>
  <c r="L358" i="1" s="1"/>
  <c r="F358" i="1"/>
  <c r="A212" i="2"/>
  <c r="A213" i="2" s="1"/>
  <c r="A214" i="2" s="1"/>
  <c r="A215" i="2" s="1"/>
  <c r="A211" i="2"/>
  <c r="O297" i="1"/>
  <c r="O362" i="2"/>
  <c r="J48" i="1"/>
  <c r="L258" i="1"/>
  <c r="L195" i="2"/>
  <c r="L194" i="1" s="1"/>
  <c r="N362" i="2"/>
  <c r="N338" i="2"/>
  <c r="M258" i="1"/>
  <c r="O258" i="1" s="1"/>
  <c r="M195" i="2"/>
  <c r="J213" i="1"/>
  <c r="N213" i="1" s="1"/>
  <c r="J195" i="2"/>
  <c r="J194" i="1" s="1"/>
  <c r="N57" i="2"/>
  <c r="O209" i="1"/>
  <c r="O195" i="1" s="1"/>
  <c r="N119" i="1"/>
  <c r="N310" i="1"/>
  <c r="O311" i="1"/>
  <c r="O424" i="1"/>
  <c r="O377" i="1"/>
  <c r="O341" i="1"/>
  <c r="O63" i="1"/>
  <c r="Y63" i="1" s="1"/>
  <c r="N381" i="1"/>
  <c r="N431" i="1"/>
  <c r="Y431" i="1" s="1"/>
  <c r="N173" i="1"/>
  <c r="Y406" i="1"/>
  <c r="O146" i="1"/>
  <c r="N341" i="1"/>
  <c r="O323" i="2"/>
  <c r="O174" i="2"/>
  <c r="K129" i="2"/>
  <c r="K128" i="1" s="1"/>
  <c r="N196" i="2"/>
  <c r="N174" i="2"/>
  <c r="I129" i="2"/>
  <c r="I128" i="1" s="1"/>
  <c r="N137" i="2"/>
  <c r="O129" i="1"/>
  <c r="F128" i="1"/>
  <c r="G128" i="1"/>
  <c r="F173" i="1"/>
  <c r="N391" i="2"/>
  <c r="N406" i="2"/>
  <c r="O506" i="2"/>
  <c r="O314" i="1"/>
  <c r="Y314" i="1" s="1"/>
  <c r="J273" i="1"/>
  <c r="N273" i="1" s="1"/>
  <c r="N428" i="2"/>
  <c r="O222" i="1"/>
  <c r="Y222" i="1" s="1"/>
  <c r="Y88" i="1"/>
  <c r="N99" i="1"/>
  <c r="O327" i="1"/>
  <c r="Y327" i="1" s="1"/>
  <c r="N326" i="1"/>
  <c r="O136" i="1"/>
  <c r="Y426" i="1"/>
  <c r="N301" i="1"/>
  <c r="M154" i="2"/>
  <c r="D173" i="1"/>
  <c r="N147" i="2"/>
  <c r="N117" i="2"/>
  <c r="O147" i="2"/>
  <c r="N466" i="2"/>
  <c r="D56" i="2"/>
  <c r="D55" i="1" s="1"/>
  <c r="N121" i="1"/>
  <c r="O130" i="2"/>
  <c r="O137" i="2"/>
  <c r="H195" i="2"/>
  <c r="N375" i="2"/>
  <c r="O391" i="2"/>
  <c r="E404" i="1"/>
  <c r="O80" i="1"/>
  <c r="Y80" i="1" s="1"/>
  <c r="O173" i="1"/>
  <c r="G404" i="1"/>
  <c r="N146" i="1"/>
  <c r="N457" i="2"/>
  <c r="N297" i="1"/>
  <c r="Y297" i="1" s="1"/>
  <c r="O326" i="1"/>
  <c r="N136" i="1"/>
  <c r="Y184" i="1"/>
  <c r="N360" i="1"/>
  <c r="Y360" i="1" s="1"/>
  <c r="N391" i="1"/>
  <c r="Y391" i="1" s="1"/>
  <c r="Y137" i="1"/>
  <c r="Y165" i="1"/>
  <c r="Y130" i="1"/>
  <c r="N139" i="1"/>
  <c r="Y139" i="1" s="1"/>
  <c r="O99" i="1"/>
  <c r="O117" i="1"/>
  <c r="Y117" i="1" s="1"/>
  <c r="N83" i="1"/>
  <c r="Y83" i="1" s="1"/>
  <c r="O284" i="1"/>
  <c r="Y284" i="1" s="1"/>
  <c r="O349" i="1"/>
  <c r="Y349" i="1" s="1"/>
  <c r="O359" i="1"/>
  <c r="Y274" i="1"/>
  <c r="L405" i="1"/>
  <c r="L480" i="2"/>
  <c r="L404" i="1" s="1"/>
  <c r="M430" i="1"/>
  <c r="O430" i="1" s="1"/>
  <c r="M480" i="2"/>
  <c r="M404" i="1" s="1"/>
  <c r="G381" i="1"/>
  <c r="G358" i="1"/>
  <c r="N469" i="2"/>
  <c r="J393" i="1"/>
  <c r="N393" i="1" s="1"/>
  <c r="H427" i="2"/>
  <c r="H358" i="1" s="1"/>
  <c r="H359" i="1"/>
  <c r="N359" i="1" s="1"/>
  <c r="I381" i="1"/>
  <c r="O381" i="1" s="1"/>
  <c r="O457" i="2"/>
  <c r="I405" i="1"/>
  <c r="O405" i="1" s="1"/>
  <c r="O481" i="2"/>
  <c r="O126" i="2"/>
  <c r="K125" i="1"/>
  <c r="O125" i="1" s="1"/>
  <c r="N126" i="2"/>
  <c r="H125" i="1"/>
  <c r="N125" i="1" s="1"/>
  <c r="I480" i="2"/>
  <c r="H405" i="1"/>
  <c r="N481" i="2"/>
  <c r="H480" i="2"/>
  <c r="M393" i="1"/>
  <c r="O393" i="1" s="1"/>
  <c r="N144" i="2"/>
  <c r="L143" i="1"/>
  <c r="N143" i="1" s="1"/>
  <c r="H154" i="1"/>
  <c r="N154" i="1" s="1"/>
  <c r="H154" i="2"/>
  <c r="H153" i="1" s="1"/>
  <c r="G173" i="1"/>
  <c r="G153" i="1"/>
  <c r="Y342" i="1"/>
  <c r="Y134" i="1"/>
  <c r="N61" i="1"/>
  <c r="Y61" i="1" s="1"/>
  <c r="Y265" i="1"/>
  <c r="N116" i="1"/>
  <c r="K195" i="2"/>
  <c r="K194" i="1" s="1"/>
  <c r="Y384" i="1"/>
  <c r="Y416" i="1"/>
  <c r="Y424" i="1"/>
  <c r="Y214" i="1"/>
  <c r="K213" i="1"/>
  <c r="Y301" i="1"/>
  <c r="O121" i="1"/>
  <c r="O76" i="1"/>
  <c r="Y76" i="1" s="1"/>
  <c r="Y151" i="1"/>
  <c r="Y441" i="1"/>
  <c r="O196" i="2"/>
  <c r="Y126" i="1"/>
  <c r="J129" i="2"/>
  <c r="J128" i="1" s="1"/>
  <c r="N130" i="2"/>
  <c r="Y53" i="1"/>
  <c r="Y57" i="1"/>
  <c r="Y141" i="1"/>
  <c r="Y354" i="1"/>
  <c r="Y111" i="1"/>
  <c r="O49" i="1"/>
  <c r="Y49" i="1" s="1"/>
  <c r="Y271" i="1"/>
  <c r="Y331" i="1"/>
  <c r="Y50" i="1"/>
  <c r="Y304" i="1"/>
  <c r="O122" i="1"/>
  <c r="Y122" i="1" s="1"/>
  <c r="N129" i="1"/>
  <c r="Y129" i="1" s="1"/>
  <c r="J195" i="1"/>
  <c r="E195" i="2"/>
  <c r="E528" i="2" s="1"/>
  <c r="Y155" i="1"/>
  <c r="Y149" i="1"/>
  <c r="Y198" i="1"/>
  <c r="Y147" i="1"/>
  <c r="N195" i="1"/>
  <c r="Y144" i="1"/>
  <c r="D195" i="2"/>
  <c r="Y398" i="1"/>
  <c r="N48" i="1"/>
  <c r="Y174" i="1"/>
  <c r="Y211" i="1"/>
  <c r="Y450" i="1"/>
  <c r="AA13" i="1"/>
  <c r="Y396" i="1"/>
  <c r="Y379" i="1"/>
  <c r="Y132" i="1"/>
  <c r="Y123" i="1"/>
  <c r="Y209" i="1"/>
  <c r="Y402" i="1"/>
  <c r="Y428" i="1"/>
  <c r="Y307" i="1"/>
  <c r="O79" i="1"/>
  <c r="Y320" i="1"/>
  <c r="Y114" i="1"/>
  <c r="Y351" i="1"/>
  <c r="N79" i="1"/>
  <c r="N91" i="1"/>
  <c r="Y119" i="1"/>
  <c r="Y70" i="1"/>
  <c r="Y52" i="1"/>
  <c r="Y237" i="1"/>
  <c r="Y263" i="1"/>
  <c r="O273" i="1"/>
  <c r="Y291" i="1"/>
  <c r="N430" i="1"/>
  <c r="Y267" i="1"/>
  <c r="O394" i="1"/>
  <c r="Y394" i="1" s="1"/>
  <c r="Y375" i="1"/>
  <c r="Y388" i="1"/>
  <c r="Y365" i="1"/>
  <c r="Y382" i="1"/>
  <c r="Y401" i="1"/>
  <c r="F273" i="1"/>
  <c r="Y293" i="1"/>
  <c r="Y204" i="1"/>
  <c r="I116" i="1"/>
  <c r="O116" i="1" s="1"/>
  <c r="Y92" i="1"/>
  <c r="N224" i="2"/>
  <c r="Y202" i="1"/>
  <c r="Y248" i="1"/>
  <c r="F430" i="1"/>
  <c r="F404" i="1"/>
  <c r="Y390" i="1"/>
  <c r="Y356" i="1"/>
  <c r="H258" i="1"/>
  <c r="N323" i="2"/>
  <c r="E154" i="2"/>
  <c r="E153" i="1" s="1"/>
  <c r="N154" i="2"/>
  <c r="H56" i="2"/>
  <c r="H55" i="1" s="1"/>
  <c r="O92" i="2"/>
  <c r="K91" i="1"/>
  <c r="N92" i="2"/>
  <c r="E56" i="1"/>
  <c r="E56" i="2"/>
  <c r="E55" i="1" s="1"/>
  <c r="K56" i="1"/>
  <c r="K56" i="2"/>
  <c r="K55" i="1" s="1"/>
  <c r="J56" i="1"/>
  <c r="J56" i="2"/>
  <c r="J55" i="1" s="1"/>
  <c r="L56" i="1"/>
  <c r="F56" i="1"/>
  <c r="F55" i="1"/>
  <c r="O57" i="2"/>
  <c r="Y311" i="1"/>
  <c r="Y377" i="1"/>
  <c r="P402" i="5"/>
  <c r="C402" i="5" s="1"/>
  <c r="M56" i="1"/>
  <c r="O323" i="1"/>
  <c r="Y323" i="1" s="1"/>
  <c r="O259" i="1"/>
  <c r="Y259" i="1" s="1"/>
  <c r="I56" i="1"/>
  <c r="L128" i="1"/>
  <c r="Y196" i="1"/>
  <c r="O48" i="1"/>
  <c r="O345" i="1"/>
  <c r="Y345" i="1" s="1"/>
  <c r="G273" i="1"/>
  <c r="O104" i="1"/>
  <c r="Y104" i="1" s="1"/>
  <c r="G56" i="1"/>
  <c r="N48" i="2"/>
  <c r="Y228" i="1"/>
  <c r="Y317" i="1"/>
  <c r="Y298" i="1"/>
  <c r="P407" i="5"/>
  <c r="C407" i="5" s="1"/>
  <c r="P406" i="5"/>
  <c r="C406" i="5" s="1"/>
  <c r="P392" i="5"/>
  <c r="C392" i="5" s="1"/>
  <c r="P385" i="5"/>
  <c r="C385" i="5" s="1"/>
  <c r="P421" i="5"/>
  <c r="C421" i="5" s="1"/>
  <c r="P390" i="5"/>
  <c r="C390" i="5" s="1"/>
  <c r="P416" i="5"/>
  <c r="C416" i="5" s="1"/>
  <c r="P403" i="5"/>
  <c r="C403" i="5" s="1"/>
  <c r="P399" i="5"/>
  <c r="C399" i="5" s="1"/>
  <c r="P400" i="5"/>
  <c r="C400" i="5" s="1"/>
  <c r="P420" i="5"/>
  <c r="C420" i="5" s="1"/>
  <c r="P386" i="5"/>
  <c r="C386" i="5" s="1"/>
  <c r="P389" i="5"/>
  <c r="C389" i="5" s="1"/>
  <c r="P425" i="5"/>
  <c r="C425" i="5" s="1"/>
  <c r="P394" i="5"/>
  <c r="C394" i="5" s="1"/>
  <c r="P411" i="5"/>
  <c r="C411" i="5" s="1"/>
  <c r="P413" i="5"/>
  <c r="C413" i="5" s="1"/>
  <c r="P426" i="5"/>
  <c r="C426" i="5" s="1"/>
  <c r="P397" i="5"/>
  <c r="C397" i="5" s="1"/>
  <c r="P410" i="5"/>
  <c r="C410" i="5" s="1"/>
  <c r="P417" i="5"/>
  <c r="C417" i="5" s="1"/>
  <c r="P401" i="5"/>
  <c r="C401" i="5" s="1"/>
  <c r="P414" i="5"/>
  <c r="C414" i="5" s="1"/>
  <c r="P378" i="5"/>
  <c r="C378" i="5" s="1"/>
  <c r="P418" i="5"/>
  <c r="C418" i="5" s="1"/>
  <c r="P422" i="5"/>
  <c r="C422" i="5" s="1"/>
  <c r="P388" i="5"/>
  <c r="C388" i="5" s="1"/>
  <c r="P424" i="5"/>
  <c r="C424" i="5" s="1"/>
  <c r="P377" i="5"/>
  <c r="C377" i="5" s="1"/>
  <c r="P415" i="5"/>
  <c r="C415" i="5" s="1"/>
  <c r="P419" i="5"/>
  <c r="C419" i="5" s="1"/>
  <c r="P391" i="5"/>
  <c r="C391" i="5" s="1"/>
  <c r="P398" i="5"/>
  <c r="C398" i="5" s="1"/>
  <c r="P409" i="5"/>
  <c r="C409" i="5" s="1"/>
  <c r="P381" i="5"/>
  <c r="C381" i="5" s="1"/>
  <c r="P404" i="5"/>
  <c r="C404" i="5" s="1"/>
  <c r="P395" i="5"/>
  <c r="C395" i="5" s="1"/>
  <c r="P423" i="5"/>
  <c r="C423" i="5" s="1"/>
  <c r="P379" i="5"/>
  <c r="C379" i="5" s="1"/>
  <c r="P408" i="5"/>
  <c r="C408" i="5" s="1"/>
  <c r="P412" i="5"/>
  <c r="C412" i="5" s="1"/>
  <c r="P380" i="5"/>
  <c r="C380" i="5" s="1"/>
  <c r="P382" i="5"/>
  <c r="C382" i="5" s="1"/>
  <c r="P383" i="5"/>
  <c r="C383" i="5" s="1"/>
  <c r="P387" i="5"/>
  <c r="C387" i="5" s="1"/>
  <c r="P393" i="5"/>
  <c r="C393" i="5" s="1"/>
  <c r="P384" i="5"/>
  <c r="C384" i="5" s="1"/>
  <c r="P405" i="5"/>
  <c r="C405" i="5" s="1"/>
  <c r="P396" i="5"/>
  <c r="C396" i="5" s="1"/>
  <c r="O310" i="1" l="1"/>
  <c r="Y310" i="1" s="1"/>
  <c r="I194" i="2"/>
  <c r="N427" i="2"/>
  <c r="D194" i="2"/>
  <c r="D193" i="1" s="1"/>
  <c r="O427" i="2"/>
  <c r="F194" i="1"/>
  <c r="D194" i="1"/>
  <c r="D528" i="2"/>
  <c r="D452" i="1" s="1"/>
  <c r="M528" i="2"/>
  <c r="M452" i="1" s="1"/>
  <c r="Y146" i="1"/>
  <c r="A220" i="2"/>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Y341" i="1"/>
  <c r="N405" i="1"/>
  <c r="Y99" i="1"/>
  <c r="Y173" i="1"/>
  <c r="H528" i="2"/>
  <c r="H533" i="2" s="1"/>
  <c r="H194" i="1"/>
  <c r="N194" i="1" s="1"/>
  <c r="Y381" i="1"/>
  <c r="Y326" i="1"/>
  <c r="Y136" i="1"/>
  <c r="N56" i="1"/>
  <c r="N55" i="1" s="1"/>
  <c r="N358" i="1"/>
  <c r="J528" i="2"/>
  <c r="Y359" i="1"/>
  <c r="Y121" i="1"/>
  <c r="M153" i="1"/>
  <c r="O153" i="1" s="1"/>
  <c r="O154" i="2"/>
  <c r="O56" i="1"/>
  <c r="Y56" i="1" s="1"/>
  <c r="Y154" i="1"/>
  <c r="Y125" i="1"/>
  <c r="N480" i="2"/>
  <c r="H404" i="1"/>
  <c r="N404" i="1" s="1"/>
  <c r="O480" i="2"/>
  <c r="I404" i="1"/>
  <c r="O404" i="1" s="1"/>
  <c r="N128" i="1"/>
  <c r="O358" i="1"/>
  <c r="Y405" i="1"/>
  <c r="O56" i="2"/>
  <c r="N153" i="1"/>
  <c r="Y143" i="1"/>
  <c r="M194" i="1"/>
  <c r="Y393" i="1"/>
  <c r="K528" i="2"/>
  <c r="Y79" i="1"/>
  <c r="E194" i="1"/>
  <c r="E452" i="1"/>
  <c r="O128" i="1"/>
  <c r="M194" i="2"/>
  <c r="O129" i="2"/>
  <c r="H194" i="2"/>
  <c r="N129" i="2"/>
  <c r="N195" i="2"/>
  <c r="Y116" i="1"/>
  <c r="Y195" i="1"/>
  <c r="Y273" i="1"/>
  <c r="Y430" i="1"/>
  <c r="L528" i="2"/>
  <c r="L533" i="2" s="1"/>
  <c r="N258" i="1"/>
  <c r="Y258" i="1" s="1"/>
  <c r="K194" i="2"/>
  <c r="J194" i="2"/>
  <c r="L194" i="2"/>
  <c r="N56" i="2"/>
  <c r="F193" i="1"/>
  <c r="O91" i="1"/>
  <c r="Y91" i="1" s="1"/>
  <c r="E194" i="2"/>
  <c r="E193" i="1" s="1"/>
  <c r="Y48" i="1"/>
  <c r="G55" i="1"/>
  <c r="G194" i="1"/>
  <c r="I55" i="1"/>
  <c r="M55" i="1"/>
  <c r="I498" i="1"/>
  <c r="H521" i="1"/>
  <c r="I513" i="1"/>
  <c r="B501" i="1"/>
  <c r="E519" i="1"/>
  <c r="B521" i="1"/>
  <c r="J492" i="1"/>
  <c r="B497" i="1"/>
  <c r="L505" i="1"/>
  <c r="H514" i="1"/>
  <c r="H518" i="1"/>
  <c r="B492" i="1"/>
  <c r="F490" i="1"/>
  <c r="E508" i="1"/>
  <c r="F517" i="1"/>
  <c r="F498" i="1"/>
  <c r="L516" i="1"/>
  <c r="F497" i="1"/>
  <c r="K485" i="1"/>
  <c r="M485" i="1"/>
  <c r="G489" i="1"/>
  <c r="I500" i="1"/>
  <c r="D515" i="1"/>
  <c r="L495" i="1"/>
  <c r="I506" i="1"/>
  <c r="F486" i="1"/>
  <c r="D505" i="1"/>
  <c r="M516" i="1"/>
  <c r="F521" i="1"/>
  <c r="F488" i="1"/>
  <c r="I499" i="1"/>
  <c r="L502" i="1"/>
  <c r="D503" i="1"/>
  <c r="H513" i="1"/>
  <c r="E496" i="1"/>
  <c r="K509" i="1"/>
  <c r="M492" i="1"/>
  <c r="K491" i="1"/>
  <c r="J491" i="1"/>
  <c r="K511" i="1"/>
  <c r="H506" i="1"/>
  <c r="E503" i="1"/>
  <c r="J494" i="1"/>
  <c r="E485" i="1"/>
  <c r="G507" i="1"/>
  <c r="G502" i="1"/>
  <c r="B516" i="1"/>
  <c r="D483" i="1"/>
  <c r="D485" i="1"/>
  <c r="J515" i="1"/>
  <c r="J485" i="1"/>
  <c r="I518" i="1"/>
  <c r="J505" i="1"/>
  <c r="M483" i="1"/>
  <c r="D494" i="1"/>
  <c r="J511" i="1"/>
  <c r="B508" i="1"/>
  <c r="J496" i="1"/>
  <c r="L499" i="1"/>
  <c r="M489" i="1"/>
  <c r="H488" i="1"/>
  <c r="G505" i="1"/>
  <c r="G511" i="1"/>
  <c r="L488" i="1"/>
  <c r="K510" i="1"/>
  <c r="G499" i="1"/>
  <c r="I510" i="1"/>
  <c r="E501" i="1"/>
  <c r="J519" i="1"/>
  <c r="L509" i="1"/>
  <c r="D487" i="1"/>
  <c r="K517" i="1"/>
  <c r="K493" i="1"/>
  <c r="F520" i="1"/>
  <c r="B519" i="1"/>
  <c r="L519" i="1"/>
  <c r="E500" i="1"/>
  <c r="M519" i="1"/>
  <c r="B520" i="1"/>
  <c r="L485" i="1"/>
  <c r="D514" i="1"/>
  <c r="I485" i="1"/>
  <c r="H490" i="1"/>
  <c r="I519" i="1"/>
  <c r="J489" i="1"/>
  <c r="D482" i="1"/>
  <c r="J495" i="1"/>
  <c r="D489" i="1"/>
  <c r="F483" i="1"/>
  <c r="D506" i="1"/>
  <c r="J499" i="1"/>
  <c r="G510" i="1"/>
  <c r="D500" i="1"/>
  <c r="G512" i="1"/>
  <c r="G483" i="1"/>
  <c r="I512" i="1"/>
  <c r="F519" i="1"/>
  <c r="G486" i="1"/>
  <c r="G513" i="1"/>
  <c r="L520" i="1"/>
  <c r="H507" i="1"/>
  <c r="I502" i="1"/>
  <c r="K494" i="1"/>
  <c r="D521" i="1"/>
  <c r="I486" i="1"/>
  <c r="K503" i="1"/>
  <c r="G495" i="1"/>
  <c r="I509" i="1"/>
  <c r="M488" i="1"/>
  <c r="K496" i="1"/>
  <c r="I494" i="1"/>
  <c r="F511" i="1"/>
  <c r="G508" i="1"/>
  <c r="M495" i="1"/>
  <c r="E486" i="1"/>
  <c r="M493" i="1"/>
  <c r="K500" i="1"/>
  <c r="J508" i="1"/>
  <c r="L508" i="1"/>
  <c r="I507" i="1"/>
  <c r="B484" i="1"/>
  <c r="H517" i="1"/>
  <c r="D498" i="1"/>
  <c r="M496" i="1"/>
  <c r="K495" i="1"/>
  <c r="K507" i="1"/>
  <c r="B517" i="1"/>
  <c r="G498" i="1"/>
  <c r="F506" i="1"/>
  <c r="F513" i="1"/>
  <c r="D511" i="1"/>
  <c r="J516" i="1"/>
  <c r="E515" i="1"/>
  <c r="L513" i="1"/>
  <c r="M511" i="1"/>
  <c r="M512" i="1"/>
  <c r="D518" i="1"/>
  <c r="H497" i="1"/>
  <c r="F492" i="1"/>
  <c r="B512" i="1"/>
  <c r="I487" i="1"/>
  <c r="I497" i="1"/>
  <c r="F516" i="1"/>
  <c r="F489" i="1"/>
  <c r="F507" i="1"/>
  <c r="H505" i="1"/>
  <c r="F512" i="1"/>
  <c r="M498" i="1"/>
  <c r="L510" i="1"/>
  <c r="L517" i="1"/>
  <c r="K484" i="1"/>
  <c r="H487" i="1"/>
  <c r="D510" i="1"/>
  <c r="B502" i="1"/>
  <c r="L491" i="1"/>
  <c r="K490" i="1"/>
  <c r="I488" i="1"/>
  <c r="E506" i="1"/>
  <c r="L500" i="1"/>
  <c r="K512" i="1"/>
  <c r="B506" i="1"/>
  <c r="M487" i="1"/>
  <c r="G517" i="1"/>
  <c r="I515" i="1"/>
  <c r="K501" i="1"/>
  <c r="H503" i="1"/>
  <c r="H519" i="1"/>
  <c r="K483" i="1"/>
  <c r="J487" i="1"/>
  <c r="D512" i="1"/>
  <c r="M504" i="1"/>
  <c r="G520" i="1"/>
  <c r="I492" i="1"/>
  <c r="H485" i="1"/>
  <c r="E488" i="1"/>
  <c r="B494" i="1"/>
  <c r="L501" i="1"/>
  <c r="I482" i="1"/>
  <c r="M501" i="1"/>
  <c r="M503" i="1"/>
  <c r="E504" i="1"/>
  <c r="G484" i="1"/>
  <c r="B487" i="1"/>
  <c r="H520" i="1"/>
  <c r="L512" i="1"/>
  <c r="B496" i="1"/>
  <c r="E483" i="1"/>
  <c r="B491" i="1"/>
  <c r="F515" i="1"/>
  <c r="J501" i="1"/>
  <c r="L493" i="1"/>
  <c r="I493" i="1"/>
  <c r="M505" i="1"/>
  <c r="L486" i="1"/>
  <c r="G493" i="1"/>
  <c r="H510" i="1"/>
  <c r="M510" i="1"/>
  <c r="G494" i="1"/>
  <c r="F504" i="1"/>
  <c r="E507" i="1"/>
  <c r="F508" i="1"/>
  <c r="I514" i="1"/>
  <c r="H498" i="1"/>
  <c r="H491" i="1"/>
  <c r="D519" i="1"/>
  <c r="D497" i="1"/>
  <c r="M521" i="1"/>
  <c r="H495" i="1"/>
  <c r="L487" i="1"/>
  <c r="J521" i="1"/>
  <c r="H504" i="1"/>
  <c r="D496" i="1"/>
  <c r="I484" i="1"/>
  <c r="E521" i="1"/>
  <c r="F503" i="1"/>
  <c r="L496" i="1"/>
  <c r="M490" i="1"/>
  <c r="H484" i="1"/>
  <c r="F485" i="1"/>
  <c r="B513" i="1"/>
  <c r="K498" i="1"/>
  <c r="M509" i="1"/>
  <c r="H500" i="1"/>
  <c r="J502" i="1"/>
  <c r="E495" i="1"/>
  <c r="B482" i="1"/>
  <c r="I511" i="1"/>
  <c r="D509" i="1"/>
  <c r="F510" i="1"/>
  <c r="D501" i="1"/>
  <c r="G503" i="1"/>
  <c r="I491" i="1"/>
  <c r="E514" i="1"/>
  <c r="J503" i="1"/>
  <c r="H509" i="1"/>
  <c r="B504" i="1"/>
  <c r="F494" i="1"/>
  <c r="D508" i="1"/>
  <c r="B514" i="1"/>
  <c r="M506" i="1"/>
  <c r="E494" i="1"/>
  <c r="L483" i="1"/>
  <c r="E492" i="1"/>
  <c r="I501" i="1"/>
  <c r="L489" i="1"/>
  <c r="D499" i="1"/>
  <c r="K515" i="1"/>
  <c r="J518" i="1"/>
  <c r="L504" i="1"/>
  <c r="G491" i="1"/>
  <c r="I503" i="1"/>
  <c r="J512" i="1"/>
  <c r="D490" i="1"/>
  <c r="E484" i="1"/>
  <c r="D484" i="1"/>
  <c r="H494" i="1"/>
  <c r="E512" i="1"/>
  <c r="J513" i="1"/>
  <c r="L492" i="1"/>
  <c r="K505" i="1"/>
  <c r="J482" i="1"/>
  <c r="G521" i="1"/>
  <c r="M515" i="1"/>
  <c r="K508" i="1"/>
  <c r="L518" i="1"/>
  <c r="B498" i="1"/>
  <c r="D513" i="1"/>
  <c r="M491" i="1"/>
  <c r="E516" i="1"/>
  <c r="E502" i="1"/>
  <c r="M482" i="1"/>
  <c r="H515" i="1"/>
  <c r="B499" i="1"/>
  <c r="H499" i="1"/>
  <c r="L484" i="1"/>
  <c r="J493" i="1"/>
  <c r="L497" i="1"/>
  <c r="F499" i="1"/>
  <c r="I489" i="1"/>
  <c r="K516" i="1"/>
  <c r="M518" i="1"/>
  <c r="D495" i="1"/>
  <c r="D488" i="1"/>
  <c r="I516" i="1"/>
  <c r="K518" i="1"/>
  <c r="G504" i="1"/>
  <c r="K504" i="1"/>
  <c r="B505" i="1"/>
  <c r="M502" i="1"/>
  <c r="J483" i="1"/>
  <c r="E490" i="1"/>
  <c r="K488" i="1"/>
  <c r="J500" i="1"/>
  <c r="M517" i="1"/>
  <c r="B511" i="1"/>
  <c r="J504" i="1"/>
  <c r="H482" i="1"/>
  <c r="L515" i="1"/>
  <c r="E517" i="1"/>
  <c r="I508" i="1"/>
  <c r="J507" i="1"/>
  <c r="L511" i="1"/>
  <c r="M508" i="1"/>
  <c r="B518" i="1"/>
  <c r="D507" i="1"/>
  <c r="F493" i="1"/>
  <c r="J506" i="1"/>
  <c r="B495" i="1"/>
  <c r="L507" i="1"/>
  <c r="H489" i="1"/>
  <c r="G519" i="1"/>
  <c r="M500" i="1"/>
  <c r="M520" i="1"/>
  <c r="M486" i="1"/>
  <c r="G492" i="1"/>
  <c r="J498" i="1"/>
  <c r="I496" i="1"/>
  <c r="K506" i="1"/>
  <c r="J490" i="1"/>
  <c r="K492" i="1"/>
  <c r="E491" i="1"/>
  <c r="E511" i="1"/>
  <c r="K489" i="1"/>
  <c r="F495" i="1"/>
  <c r="G488" i="1"/>
  <c r="L521" i="1"/>
  <c r="B500" i="1"/>
  <c r="I504" i="1"/>
  <c r="H511" i="1"/>
  <c r="K513" i="1"/>
  <c r="G497" i="1"/>
  <c r="E509" i="1"/>
  <c r="L490" i="1"/>
  <c r="J497" i="1"/>
  <c r="F496" i="1"/>
  <c r="L506" i="1"/>
  <c r="F502" i="1"/>
  <c r="E482" i="1"/>
  <c r="K514" i="1"/>
  <c r="I520" i="1"/>
  <c r="H512" i="1"/>
  <c r="K487" i="1"/>
  <c r="E518" i="1"/>
  <c r="K499" i="1"/>
  <c r="H502" i="1"/>
  <c r="F482" i="1"/>
  <c r="I521" i="1"/>
  <c r="G487" i="1"/>
  <c r="G506" i="1"/>
  <c r="F501" i="1"/>
  <c r="B490" i="1"/>
  <c r="B510" i="1"/>
  <c r="E505" i="1"/>
  <c r="B515" i="1"/>
  <c r="I490" i="1"/>
  <c r="H501" i="1"/>
  <c r="J509" i="1"/>
  <c r="B509" i="1"/>
  <c r="E487" i="1"/>
  <c r="D493" i="1"/>
  <c r="E493" i="1"/>
  <c r="H508" i="1"/>
  <c r="L503" i="1"/>
  <c r="E520" i="1"/>
  <c r="F491" i="1"/>
  <c r="F500" i="1"/>
  <c r="J484" i="1"/>
  <c r="B485" i="1"/>
  <c r="B483" i="1"/>
  <c r="F505" i="1"/>
  <c r="H483" i="1"/>
  <c r="M494" i="1"/>
  <c r="D486" i="1"/>
  <c r="I517" i="1"/>
  <c r="H486" i="1"/>
  <c r="J488" i="1"/>
  <c r="M499" i="1"/>
  <c r="K482" i="1"/>
  <c r="J510" i="1"/>
  <c r="B507" i="1"/>
  <c r="G500" i="1"/>
  <c r="J517" i="1"/>
  <c r="M497" i="1"/>
  <c r="B503" i="1"/>
  <c r="I483" i="1"/>
  <c r="D520" i="1"/>
  <c r="G485" i="1"/>
  <c r="L482" i="1"/>
  <c r="E510" i="1"/>
  <c r="L494" i="1"/>
  <c r="B486" i="1"/>
  <c r="G509" i="1"/>
  <c r="G516" i="1"/>
  <c r="J520" i="1"/>
  <c r="F518" i="1"/>
  <c r="F514" i="1"/>
  <c r="K521" i="1"/>
  <c r="K519" i="1"/>
  <c r="H493" i="1"/>
  <c r="D517" i="1"/>
  <c r="E498" i="1"/>
  <c r="F509" i="1"/>
  <c r="K520" i="1"/>
  <c r="M507" i="1"/>
  <c r="M484" i="1"/>
  <c r="D491" i="1"/>
  <c r="G514" i="1"/>
  <c r="H492" i="1"/>
  <c r="D516" i="1"/>
  <c r="D504" i="1"/>
  <c r="B493" i="1"/>
  <c r="G501" i="1"/>
  <c r="H496" i="1"/>
  <c r="B488" i="1"/>
  <c r="E513" i="1"/>
  <c r="G490" i="1"/>
  <c r="I505" i="1"/>
  <c r="B489" i="1"/>
  <c r="K486" i="1"/>
  <c r="G518" i="1"/>
  <c r="J486" i="1"/>
  <c r="E497" i="1"/>
  <c r="I495" i="1"/>
  <c r="M514" i="1"/>
  <c r="G496" i="1"/>
  <c r="F484" i="1"/>
  <c r="K497" i="1"/>
  <c r="G515" i="1"/>
  <c r="J514" i="1"/>
  <c r="E489" i="1"/>
  <c r="D492" i="1"/>
  <c r="L498" i="1"/>
  <c r="L514" i="1"/>
  <c r="D502" i="1"/>
  <c r="M513" i="1"/>
  <c r="F487" i="1"/>
  <c r="H516" i="1"/>
  <c r="K502" i="1"/>
  <c r="E499" i="1"/>
  <c r="G482" i="1"/>
  <c r="J533" i="2" l="1"/>
  <c r="A415" i="2"/>
  <c r="A416" i="2" s="1"/>
  <c r="A417" i="2" s="1"/>
  <c r="A418" i="2" s="1"/>
  <c r="A419" i="2" s="1"/>
  <c r="A420" i="2" s="1"/>
  <c r="A421" i="2" s="1"/>
  <c r="A422" i="2" s="1"/>
  <c r="A423" i="2" s="1"/>
  <c r="A424" i="2" s="1"/>
  <c r="A425" i="2" s="1"/>
  <c r="A426" i="2" s="1"/>
  <c r="A427" i="2" s="1"/>
  <c r="A428" i="2" s="1"/>
  <c r="A429" i="2" s="1"/>
  <c r="A430" i="2" s="1"/>
  <c r="A431" i="2" s="1"/>
  <c r="A432" i="2" s="1"/>
  <c r="A433" i="2" s="1"/>
  <c r="O516" i="1"/>
  <c r="A451" i="2"/>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H529" i="2"/>
  <c r="H452" i="1"/>
  <c r="Y358" i="1"/>
  <c r="H193" i="1"/>
  <c r="O517" i="1"/>
  <c r="J452" i="1"/>
  <c r="J529" i="2"/>
  <c r="Y153" i="1"/>
  <c r="N452" i="1"/>
  <c r="Y128" i="1"/>
  <c r="D533" i="2"/>
  <c r="D457" i="1" s="1"/>
  <c r="AB10" i="1" s="1"/>
  <c r="Y404" i="1"/>
  <c r="N194" i="2"/>
  <c r="N193" i="1"/>
  <c r="D529" i="2"/>
  <c r="K452" i="1"/>
  <c r="N528" i="2"/>
  <c r="N529" i="2" s="1"/>
  <c r="M529" i="2"/>
  <c r="L452" i="1"/>
  <c r="F452" i="1"/>
  <c r="F453" i="1" s="1"/>
  <c r="N516" i="1"/>
  <c r="O495" i="1"/>
  <c r="O483" i="1"/>
  <c r="O490" i="1"/>
  <c r="O496" i="1"/>
  <c r="O511" i="1"/>
  <c r="K193" i="1"/>
  <c r="K529" i="2"/>
  <c r="F457" i="1"/>
  <c r="L529" i="2"/>
  <c r="J193" i="1"/>
  <c r="O194" i="2"/>
  <c r="O55" i="1"/>
  <c r="O193" i="1" s="1"/>
  <c r="E453" i="1"/>
  <c r="AE1" i="1"/>
  <c r="L193" i="1"/>
  <c r="F529" i="2"/>
  <c r="E529" i="2"/>
  <c r="O505" i="1"/>
  <c r="N496" i="1"/>
  <c r="N493" i="1"/>
  <c r="N502" i="1"/>
  <c r="N512" i="1"/>
  <c r="N519" i="1"/>
  <c r="N483" i="1"/>
  <c r="O503" i="1"/>
  <c r="N511" i="1"/>
  <c r="M193" i="1"/>
  <c r="G452" i="1"/>
  <c r="G193" i="1"/>
  <c r="G529" i="2"/>
  <c r="I193" i="1"/>
  <c r="D453" i="1"/>
  <c r="AD1" i="1"/>
  <c r="Y492" i="1"/>
  <c r="N498" i="1"/>
  <c r="O492" i="1"/>
  <c r="O488" i="1"/>
  <c r="O487" i="1"/>
  <c r="O494" i="1"/>
  <c r="O506" i="1"/>
  <c r="H522" i="1"/>
  <c r="N482" i="1"/>
  <c r="N486" i="1"/>
  <c r="O521" i="1"/>
  <c r="Y507" i="1"/>
  <c r="Y488" i="1"/>
  <c r="O489" i="1"/>
  <c r="J522" i="1"/>
  <c r="Y490" i="1"/>
  <c r="N509" i="1"/>
  <c r="N500" i="1"/>
  <c r="N504" i="1"/>
  <c r="Y518" i="1"/>
  <c r="Y511" i="1"/>
  <c r="Y498" i="1"/>
  <c r="O486" i="1"/>
  <c r="N507" i="1"/>
  <c r="Y500" i="1"/>
  <c r="N490" i="1"/>
  <c r="Y514" i="1"/>
  <c r="Y487" i="1"/>
  <c r="O510" i="1"/>
  <c r="N488" i="1"/>
  <c r="Y494" i="1"/>
  <c r="Y485" i="1"/>
  <c r="N506" i="1"/>
  <c r="Y503" i="1"/>
  <c r="O499" i="1"/>
  <c r="Y505" i="1"/>
  <c r="Y515" i="1"/>
  <c r="N518" i="1"/>
  <c r="O513" i="1"/>
  <c r="O498" i="1"/>
  <c r="I522" i="1"/>
  <c r="O482" i="1"/>
  <c r="D522" i="1"/>
  <c r="Y482" i="1"/>
  <c r="Y516" i="1"/>
  <c r="Y486" i="1"/>
  <c r="M522" i="1"/>
  <c r="Y513" i="1"/>
  <c r="Y484" i="1"/>
  <c r="O484" i="1"/>
  <c r="Y519" i="1"/>
  <c r="Y510" i="1"/>
  <c r="G522" i="1"/>
  <c r="Y502" i="1"/>
  <c r="Y504" i="1"/>
  <c r="N492" i="1"/>
  <c r="Y491" i="1"/>
  <c r="Y517" i="1"/>
  <c r="L522" i="1"/>
  <c r="Y520" i="1"/>
  <c r="K522" i="1"/>
  <c r="N508" i="1"/>
  <c r="Y493" i="1"/>
  <c r="N501" i="1"/>
  <c r="F522" i="1"/>
  <c r="O520" i="1"/>
  <c r="E522" i="1"/>
  <c r="O504" i="1"/>
  <c r="N489" i="1"/>
  <c r="O508" i="1"/>
  <c r="Y495" i="1"/>
  <c r="N499" i="1"/>
  <c r="N515" i="1"/>
  <c r="N494" i="1"/>
  <c r="Y499" i="1"/>
  <c r="O501" i="1"/>
  <c r="Y508" i="1"/>
  <c r="O491" i="1"/>
  <c r="Y501" i="1"/>
  <c r="Y509" i="1"/>
  <c r="N484" i="1"/>
  <c r="Y496" i="1"/>
  <c r="N495" i="1"/>
  <c r="Y497" i="1"/>
  <c r="N491" i="1"/>
  <c r="O514" i="1"/>
  <c r="N510" i="1"/>
  <c r="O493" i="1"/>
  <c r="N520" i="1"/>
  <c r="N485" i="1"/>
  <c r="Y512" i="1"/>
  <c r="N503" i="1"/>
  <c r="O515" i="1"/>
  <c r="N487" i="1"/>
  <c r="N505" i="1"/>
  <c r="O497" i="1"/>
  <c r="N497" i="1"/>
  <c r="N517" i="1"/>
  <c r="O507" i="1"/>
  <c r="O509" i="1"/>
  <c r="Y521" i="1"/>
  <c r="O502" i="1"/>
  <c r="O512" i="1"/>
  <c r="Y506" i="1"/>
  <c r="Y489" i="1"/>
  <c r="O519" i="1"/>
  <c r="O485" i="1"/>
  <c r="O518" i="1"/>
  <c r="Y483" i="1"/>
  <c r="N513" i="1"/>
  <c r="O500" i="1"/>
  <c r="N514" i="1"/>
  <c r="N521" i="1"/>
  <c r="J550" i="2" l="1"/>
  <c r="J457" i="1"/>
  <c r="A434" i="2"/>
  <c r="A436" i="2" s="1"/>
  <c r="A437" i="2" s="1"/>
  <c r="A438" i="2" s="1"/>
  <c r="A440" i="2" s="1"/>
  <c r="A442" i="2" s="1"/>
  <c r="A443" i="2" s="1"/>
  <c r="A444" i="2" s="1"/>
  <c r="A445" i="2" s="1"/>
  <c r="A446" i="2" s="1"/>
  <c r="A447" i="2" s="1"/>
  <c r="A448" i="2" s="1"/>
  <c r="A435" i="2"/>
  <c r="H457" i="1"/>
  <c r="H474" i="1" s="1"/>
  <c r="H550" i="2"/>
  <c r="AH1" i="1"/>
  <c r="H453" i="1"/>
  <c r="J453" i="1"/>
  <c r="L453" i="1"/>
  <c r="N533" i="2"/>
  <c r="AN1" i="1"/>
  <c r="AD4" i="1"/>
  <c r="N453" i="1"/>
  <c r="D474" i="1"/>
  <c r="AD2" i="1" s="1"/>
  <c r="D550" i="2"/>
  <c r="AF1" i="1"/>
  <c r="AK1" i="1"/>
  <c r="K453" i="1"/>
  <c r="L457" i="1"/>
  <c r="AF10" i="1" s="1"/>
  <c r="L550" i="2"/>
  <c r="AJ1" i="1"/>
  <c r="Y55" i="1"/>
  <c r="F474" i="1"/>
  <c r="AE2" i="1" s="1"/>
  <c r="AC10" i="1"/>
  <c r="AE4" i="1"/>
  <c r="F551" i="2"/>
  <c r="AL1" i="1"/>
  <c r="AM1" i="1"/>
  <c r="M453" i="1"/>
  <c r="AG1" i="1"/>
  <c r="G453" i="1"/>
  <c r="O522" i="1"/>
  <c r="N522" i="1"/>
  <c r="J474" i="1" l="1"/>
  <c r="AE10" i="1"/>
  <c r="AG4" i="1"/>
  <c r="AF4" i="1"/>
  <c r="AD10" i="1"/>
  <c r="N550" i="2"/>
  <c r="D475" i="1"/>
  <c r="D551" i="2"/>
  <c r="J551" i="2"/>
  <c r="N457" i="1"/>
  <c r="AI4" i="1" s="1"/>
  <c r="AH4" i="1"/>
  <c r="L474" i="1"/>
  <c r="AH2" i="1" s="1"/>
  <c r="L551" i="2"/>
  <c r="F475" i="1"/>
  <c r="AG2" i="1" l="1"/>
  <c r="J475" i="1"/>
  <c r="L475" i="1"/>
  <c r="N474" i="1"/>
  <c r="Y457" i="1"/>
  <c r="AG10" i="1"/>
  <c r="I224" i="2"/>
  <c r="O224" i="2" s="1"/>
  <c r="I245" i="1"/>
  <c r="O245" i="1" s="1"/>
  <c r="I195" i="2" l="1"/>
  <c r="I528" i="2" s="1"/>
  <c r="Y245" i="1"/>
  <c r="I213" i="1"/>
  <c r="I529" i="2" l="1"/>
  <c r="I452" i="1"/>
  <c r="AI1" i="1" s="1"/>
  <c r="I194" i="1"/>
  <c r="O194" i="1" s="1"/>
  <c r="O452" i="1" s="1"/>
  <c r="H551" i="2"/>
  <c r="O195" i="2"/>
  <c r="O213" i="1"/>
  <c r="Y213" i="1" s="1"/>
  <c r="AF2" i="1" l="1"/>
  <c r="H475" i="1"/>
  <c r="I453" i="1"/>
  <c r="O528" i="2"/>
  <c r="Y194" i="1"/>
  <c r="AO1" i="1"/>
  <c r="N475" i="1"/>
  <c r="O453" i="1"/>
  <c r="AI2" i="1"/>
  <c r="N551" i="2" l="1"/>
  <c r="O5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Bojan</author>
  </authors>
  <commentList>
    <comment ref="D4" authorId="0" shapeId="0" xr:uid="{00000000-0006-0000-0000-000001000000}">
      <text>
        <r>
          <rPr>
            <b/>
            <sz val="8"/>
            <color indexed="81"/>
            <rFont val="Tahoma"/>
            <family val="2"/>
          </rPr>
          <t>Изаберите Програм са листе</t>
        </r>
      </text>
    </comment>
    <comment ref="B15" authorId="0" shapeId="0" xr:uid="{00000000-0006-0000-0000-000002000000}">
      <text>
        <r>
          <rPr>
            <b/>
            <sz val="8"/>
            <color indexed="81"/>
            <rFont val="Tahoma"/>
            <family val="2"/>
          </rPr>
          <t>Изаберите програмски циљ са листе</t>
        </r>
      </text>
    </comment>
    <comment ref="D15" authorId="0" shapeId="0" xr:uid="{00000000-0006-0000-0000-000003000000}">
      <text>
        <r>
          <rPr>
            <b/>
            <sz val="8"/>
            <color indexed="81"/>
            <rFont val="Tahoma"/>
            <family val="2"/>
          </rPr>
          <t>Изаберите индикатор са листе</t>
        </r>
      </text>
    </comment>
    <comment ref="B479" authorId="0" shapeId="0" xr:uid="{00000000-0006-0000-0000-000004000000}">
      <text>
        <r>
          <rPr>
            <b/>
            <sz val="8"/>
            <color indexed="81"/>
            <rFont val="Tahoma"/>
            <family val="2"/>
          </rPr>
          <t>Списак програмских активности и пројеката се аутоматски учитава по редоследу радних листова у документу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Bojan</author>
    <author>lpa</author>
  </authors>
  <commentList>
    <comment ref="A2" authorId="0" shapeId="0" xr:uid="{00000000-0006-0000-0100-000001000000}">
      <text>
        <r>
          <rPr>
            <b/>
            <sz val="8"/>
            <color indexed="81"/>
            <rFont val="Tahoma"/>
            <family val="2"/>
          </rPr>
          <t>Изаберите наслов обрасца са листе</t>
        </r>
      </text>
    </comment>
    <comment ref="D5" authorId="0" shapeId="0" xr:uid="{00000000-0006-0000-0100-000002000000}">
      <text>
        <r>
          <rPr>
            <b/>
            <sz val="8"/>
            <color indexed="81"/>
            <rFont val="Tahoma"/>
            <family val="2"/>
          </rPr>
          <t>Изаберите програмску активност са листе или упишите шифру и назив нове по добијеној сагласности Министарства финансија</t>
        </r>
      </text>
    </comment>
    <comment ref="D6" authorId="0" shapeId="0" xr:uid="{00000000-0006-0000-0100-000003000000}">
      <text>
        <r>
          <rPr>
            <b/>
            <sz val="8"/>
            <color indexed="81"/>
            <rFont val="Tahoma"/>
            <family val="2"/>
          </rPr>
          <t>Изаберите функцију са листе</t>
        </r>
      </text>
    </comment>
    <comment ref="B16" authorId="0" shapeId="0" xr:uid="{00000000-0006-0000-0100-000004000000}">
      <text>
        <r>
          <rPr>
            <b/>
            <sz val="8"/>
            <color indexed="81"/>
            <rFont val="Tahoma"/>
            <family val="2"/>
          </rPr>
          <t>Изаберите предложени циљ програмске активности или унесите самостално</t>
        </r>
      </text>
    </comment>
    <comment ref="D16" authorId="0" shapeId="0" xr:uid="{00000000-0006-0000-0100-000005000000}">
      <text>
        <r>
          <rPr>
            <b/>
            <sz val="8"/>
            <color indexed="81"/>
            <rFont val="Tahoma"/>
            <family val="2"/>
          </rPr>
          <t>Изаберите предложени индикатор са листе или унесите самостално</t>
        </r>
      </text>
    </comment>
    <comment ref="D17" authorId="0" shapeId="0" xr:uid="{00000000-0006-0000-0100-000006000000}">
      <text>
        <r>
          <rPr>
            <b/>
            <sz val="8"/>
            <color indexed="81"/>
            <rFont val="Tahoma"/>
            <family val="2"/>
          </rPr>
          <t>Изаберите предложени индикатор са листе или унесите самостално</t>
        </r>
      </text>
    </comment>
    <comment ref="B22" authorId="0" shapeId="0" xr:uid="{F82B8239-A907-4D34-B4C5-BD2EDCC8B734}">
      <text>
        <r>
          <rPr>
            <b/>
            <sz val="8"/>
            <color indexed="81"/>
            <rFont val="Tahoma"/>
            <family val="2"/>
          </rPr>
          <t>Изаберите предложени циљ програмске активности или унесите самостално</t>
        </r>
      </text>
    </comment>
    <comment ref="B533" authorId="1" shapeId="0" xr:uid="{00000000-0006-0000-0100-000007000000}">
      <text>
        <r>
          <rPr>
            <b/>
            <sz val="9"/>
            <color indexed="81"/>
            <rFont val="Tahoma"/>
            <family val="2"/>
          </rPr>
          <t>Извор финансирања 01- Приходи из буџета једнак је укупном збиру расхода и издатака у колони "Приходи из буџета".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400-000001000000}">
      <text>
        <r>
          <rPr>
            <b/>
            <sz val="8"/>
            <color indexed="81"/>
            <rFont val="Tahoma"/>
            <family val="2"/>
          </rPr>
          <t>Изаберите наслов обрасца са листе</t>
        </r>
      </text>
    </comment>
    <comment ref="E5" authorId="0" shapeId="0" xr:uid="{00000000-0006-0000-0400-000002000000}">
      <text>
        <r>
          <rPr>
            <b/>
            <sz val="8"/>
            <color indexed="81"/>
            <rFont val="Tahoma"/>
            <family val="2"/>
          </rPr>
          <t>упишите шифру пројекта са 4 цифара у складу са Упутством за израду програмског буџета и то на начин да капитални пројекти почињу са цифром 5, заједнички пројекти са републичким нивоом цифром 7 и стандардни пројекти са цифром 4.</t>
        </r>
      </text>
    </comment>
    <comment ref="D6" authorId="0" shapeId="0" xr:uid="{00000000-0006-0000-0400-000003000000}">
      <text>
        <r>
          <rPr>
            <b/>
            <sz val="8"/>
            <color indexed="81"/>
            <rFont val="Tahoma"/>
            <family val="2"/>
          </rPr>
          <t>Унесите назив пројекта</t>
        </r>
      </text>
    </comment>
    <comment ref="D7" authorId="0" shapeId="0" xr:uid="{00000000-0006-0000-0400-000004000000}">
      <text>
        <r>
          <rPr>
            <b/>
            <sz val="8"/>
            <color indexed="81"/>
            <rFont val="Tahoma"/>
            <family val="2"/>
          </rPr>
          <t>Изаберите функцију са листе</t>
        </r>
      </text>
    </comment>
    <comment ref="B457" authorId="0" shapeId="0" xr:uid="{00000000-0006-0000-0400-000005000000}">
      <text>
        <r>
          <rPr>
            <b/>
            <sz val="9"/>
            <color indexed="81"/>
            <rFont val="Tahoma"/>
            <family val="2"/>
          </rPr>
          <t>Извор финансирања 01- Приходи из буџета једнак је укупном збиру расхода и издатака у колони "Приходи из буџета".</t>
        </r>
      </text>
    </comment>
  </commentList>
</comments>
</file>

<file path=xl/sharedStrings.xml><?xml version="1.0" encoding="utf-8"?>
<sst xmlns="http://schemas.openxmlformats.org/spreadsheetml/2006/main" count="3388" uniqueCount="1799">
  <si>
    <t>Однос броја запослених у граду/општини и законом утврђеног максималног броја запослених</t>
  </si>
  <si>
    <t>Успостављање механизама за финансијску подршку производним предузећима и предузетницима/предузетницама који послују на територији града/општине за развој нових производа и проширење производње</t>
  </si>
  <si>
    <t>Праћење у складу са прописаним законским обавезама</t>
  </si>
  <si>
    <t>Одржавање квалитета улица кроз реконструкцију и редовно одржавање асфалтног покривача</t>
  </si>
  <si>
    <t>Обезбеђени адекватни  услови за Васпитно-образовни рад са децом уз повећан обухват</t>
  </si>
  <si>
    <t>Степен покривености територије услугама одржавања чистоће јавно-прометних површина (број улица које се чисте у односу на укупан број улица у граду/општини)</t>
  </si>
  <si>
    <t>Максимална могућа покривеност насеља и територије услугама уређења и одржавања зеленила</t>
  </si>
  <si>
    <t>Адекватан квалитет пружених услуга уређења и одржавања јавних зелених површина</t>
  </si>
  <si>
    <t>Укупан број замена светиљки након пуцања лампи (на годишњој бази)</t>
  </si>
  <si>
    <t>Укупан број светиљки које су замењене савременијим (кумулативно из године у годину)</t>
  </si>
  <si>
    <t>Укупна количина потрошене електричне енергије (годишње)</t>
  </si>
  <si>
    <t>Удео енергетски ефикасних сијалица у укупном броју сијалица јавног осветљења</t>
  </si>
  <si>
    <t>Адекватан квалитет пружених услуга одржавања гробаља и погребних услуга</t>
  </si>
  <si>
    <t>Број предузетника/предузетница по становнику у граду/општини у односу на просек РС</t>
  </si>
  <si>
    <t>Број корисника технолошких паркова, бизнис инкубатора и сл.</t>
  </si>
  <si>
    <t>Степен искоришћености земљишта/простора у индустријским зонама</t>
  </si>
  <si>
    <t>Ревитализација браунфилд локација за покретање привредних активости</t>
  </si>
  <si>
    <t>Контрола квалитета  елемената животне средине</t>
  </si>
  <si>
    <t>Одржавање квалитета путне мреже кроз реконструкцију и  редовно одржавање асфалтног покривача</t>
  </si>
  <si>
    <t>1201-0002  Јачање културне продукције и уметничког стваралаштва</t>
  </si>
  <si>
    <t>1201-0003  Унапређење система очувања и представљања културно-историјског наслеђа</t>
  </si>
  <si>
    <t xml:space="preserve">1201-0004  Остваривање и унапређивање јавног интереса у области јавног информисања  </t>
  </si>
  <si>
    <t>1201-0005  Унапређење јавног информисања на језицима националних мањина</t>
  </si>
  <si>
    <t>1201-0006  Унапређење јавног информисања особа са инвалидитетом</t>
  </si>
  <si>
    <t>1301-0002  Подршка предшколском и школском спорту</t>
  </si>
  <si>
    <t>1301-0004  Функционисање локалних спортских установа</t>
  </si>
  <si>
    <t xml:space="preserve">1301-0005  Спровођење омладинске политике  </t>
  </si>
  <si>
    <t>0602-0002  Функционисање месних заједница</t>
  </si>
  <si>
    <t>0602-0003  Сервисирање јавног дуга</t>
  </si>
  <si>
    <t>Удео регистрованих пољопривредних газдинстава у укупном броју пољопривредних газдинстава</t>
  </si>
  <si>
    <t>Учешће коришћеног  пољопривредног земљишта (КПЗ) у укупној површини ЈЛС
подручјем III категорије</t>
  </si>
  <si>
    <t>Просечна величина поседа (коришћеног  пољопривредног земљишта)  по пољопривредном газдинству</t>
  </si>
  <si>
    <t>Проценат наводњаване површине у односу на укупну површину коришћеног  пољопривредног земљишта (КПЗ)</t>
  </si>
  <si>
    <t xml:space="preserve">Број подручја која су проглашена заштићеним
подручјем III категорије
</t>
  </si>
  <si>
    <t xml:space="preserve">Вредност индикатора ноћне буке </t>
  </si>
  <si>
    <t>Проценат рециклираног отпада</t>
  </si>
  <si>
    <t>Број саобраћајних незгода/инцидената у односу на број  из претходне године</t>
  </si>
  <si>
    <t>Број смртних исхода у односу на број  из претходне године</t>
  </si>
  <si>
    <t>Број повређених људи у односу на број  из претходне године</t>
  </si>
  <si>
    <t>Проценат деце са додатним образовним потребама која су укључена у редовне  програме ПОВ у односу на укупан број деце</t>
  </si>
  <si>
    <t>Проценат деце која се школују у редовним основним школама на основу индивидуалног образовног плана (ИОП2) у односу на укупан број деце одговарајуће старосне групе</t>
  </si>
  <si>
    <t>Број објеката који су прилагодили простор за децу са инвалидитетом у односу на укупан број објеката основних школа</t>
  </si>
  <si>
    <t>Просечан број поена на матурском испиту (математика/српски/ општи)</t>
  </si>
  <si>
    <t>Број деце која су обухваћена средњим образовањем (разложен по полу)</t>
  </si>
  <si>
    <t>Проценат деце која се школују у средњим школама на основу индивидуалног образовног плана (ИОП2) у односу на укупан број деце одговарајуће старосне групе</t>
  </si>
  <si>
    <t>Проценат корисника који су учествовали/партиципирали у цени  услуге</t>
  </si>
  <si>
    <t>Очекивано трајање живота  становника града/општине</t>
  </si>
  <si>
    <t xml:space="preserve">Стандардизоване стопе смртности водећих хроничних незаразних болести
- кардио и цереброваскуларне болести (инфаркт и инсулт мождани);
- дијабет;
- малигна обољења;
- остало (прецизирати по опредељењу ЈЛС)
стопа смртности одојчади
</t>
  </si>
  <si>
    <t>Број реализованих програма на 1000 становника који доприносе остваривању општег интереса у култури</t>
  </si>
  <si>
    <t>Број посетилаца програма који доприносе остваривању општег интереса у култури који су одржани на 1000 становника</t>
  </si>
  <si>
    <t>Број примерака локалних штампаних медија који доприносе остваривању општег интереса у области јавног информисања</t>
  </si>
  <si>
    <t>Број спроведених акција, програма и пројеката који подржавају активно и рекреативно бављење спортом</t>
  </si>
  <si>
    <t>% укључених младих у омладинске програме/ пројекте у односу на укупан број младих у локалној заједници</t>
  </si>
  <si>
    <t>Планско управљање стамбеном подршком</t>
  </si>
  <si>
    <t>Очување и унапређење стамбеног фонда</t>
  </si>
  <si>
    <t>Адекватнo управљање јавним осветљењем</t>
  </si>
  <si>
    <t>Унапређење заштите од заразних и других болести које преносе инсекти</t>
  </si>
  <si>
    <t>Унапређење административних поступака и развој адекватних сервиса и услуга  за пружање подршке постојећој привреди</t>
  </si>
  <si>
    <t>Повећање броја запослених кроз мере активне политике запошљавања</t>
  </si>
  <si>
    <t>Подстицаји града/општине за развој предузетништва</t>
  </si>
  <si>
    <t xml:space="preserve">Ефикасно управљање пољопривредним земљиштем у државној својини </t>
  </si>
  <si>
    <t>Унапређење руралног развоја</t>
  </si>
  <si>
    <t xml:space="preserve">Спровођење редовних мерења на територији града/општине и испуњење обавеза у складу са законима </t>
  </si>
  <si>
    <t xml:space="preserve">Адекватан квалитет пружених услуга јавног превоза </t>
  </si>
  <si>
    <t xml:space="preserve">Унапређење квалитета предшколског образовања и васпитања </t>
  </si>
  <si>
    <t>Унапређење доступности и ефикасности дневних услуга у заједници за стара лица</t>
  </si>
  <si>
    <t>Унапређење доступности и ефикасности дневних услуга у заједници за особе са инвалидитетом</t>
  </si>
  <si>
    <t xml:space="preserve">Успостављање функционалне  пословне инфраструктуре </t>
  </si>
  <si>
    <t>Повећање квалитета туристичке понуде и услуге</t>
  </si>
  <si>
    <t>Стварање услова за развој и унапређење пољопривредне производње</t>
  </si>
  <si>
    <t>Унапређење заштите природних вредности</t>
  </si>
  <si>
    <t>Одрживо управљање осталим врстама отпада</t>
  </si>
  <si>
    <t>Обезбеђени прописани услови за васпитно-образовни рад са децом у основним школама</t>
  </si>
  <si>
    <t>Повећање доступности и приступачности основног образовања деци</t>
  </si>
  <si>
    <t>Унапређење заштите сиромашних</t>
  </si>
  <si>
    <t>Обезбеђење услуге смештаја</t>
  </si>
  <si>
    <t>Подстицање развоја разноврсних социјалних  и других услуга у заједници</t>
  </si>
  <si>
    <t>Подршка развоју мреже услуга  социјалне заштите предвиђене Одлуком о социјалној заштити и Законом о социјалној заштити</t>
  </si>
  <si>
    <t>Обезбеђивање финансијске подршке за децу и породицу</t>
  </si>
  <si>
    <t>Унапређење популационе политике</t>
  </si>
  <si>
    <t>Обезбеђивање услуга социјалне заштите за старије и одрасле са инвалидитетом</t>
  </si>
  <si>
    <t>Унапређење услуга социјалне заштите за децу и породицу</t>
  </si>
  <si>
    <t>Стварање услова за очување и унапређење здравља становништва</t>
  </si>
  <si>
    <t>Обезбеђење редовног функционисања установа културе</t>
  </si>
  <si>
    <t>Повећање учешћа грађана у културној продукцији и уметничком стваралаштву</t>
  </si>
  <si>
    <t>Унапређење разноврсности  културне понуде</t>
  </si>
  <si>
    <t>Повећана понуда квалитетних медијских садржаја из области друштвеног живота локалне заједнице</t>
  </si>
  <si>
    <t>Унапређење предшколског и школског спорта</t>
  </si>
  <si>
    <t>Обезбеђивање услова за рад установа из области спорта</t>
  </si>
  <si>
    <t>Подршка активном укључивању младих у различите друштвене активности</t>
  </si>
  <si>
    <t>Функционисање управе</t>
  </si>
  <si>
    <t>Обезбеђено задовољавање потреба и интереса локалног становништва деловањем месних заједница</t>
  </si>
  <si>
    <t>Квалитетно обављање инспекцијских послова</t>
  </si>
  <si>
    <t>Изградња ефикасног превентивног система заштите и спасавања на избегавању последица елементарних и других непогода</t>
  </si>
  <si>
    <t>Функционисање локалне скуштине</t>
  </si>
  <si>
    <t>Функционисање извршних органа</t>
  </si>
  <si>
    <t>Функционисање извршних органа власти скуштине</t>
  </si>
  <si>
    <t>Фунционисање система енергетског менаџмента</t>
  </si>
  <si>
    <t>Проценат решених захтева за озакоњења</t>
  </si>
  <si>
    <t>Укупан број озакоњених објеката у години</t>
  </si>
  <si>
    <t>Број домаћинстава којима је решено стамбено питање</t>
  </si>
  <si>
    <t>Кредити домаћим нефинансијским јавним институцијама</t>
  </si>
  <si>
    <t>Кредити невладиним организацијама у земљи</t>
  </si>
  <si>
    <t xml:space="preserve">Проценат грађана који добијају новчане накнаде и помоћ у натури у складу са Одлуком о социјалној заштити у односу на укупан број грађана </t>
  </si>
  <si>
    <t xml:space="preserve">Број корисника саветодавно-терапијских и социо - едукативних услуга у заједници </t>
  </si>
  <si>
    <t>Број корисника народне кухиње ( или број подељених оброка у народној кухињи)</t>
  </si>
  <si>
    <t xml:space="preserve">Број волонтера Црвеног крста </t>
  </si>
  <si>
    <t>Број мера материјалне подршке намењен мерама локалне популационе политике (нпр. подршка материнству, подршка породиљама, накнада за новорођену децу)</t>
  </si>
  <si>
    <t xml:space="preserve">Индикатори </t>
  </si>
  <si>
    <t>Индикатори**</t>
  </si>
  <si>
    <t>Индикатори</t>
  </si>
  <si>
    <t>Отплата камата домаћим јавним финансијским институцијама</t>
  </si>
  <si>
    <t>Отплата камата домаћим пословним банкама</t>
  </si>
  <si>
    <t>Отплата камата осталим домаћим кредиторима</t>
  </si>
  <si>
    <t>Отплата камата домаћинствима у земљи</t>
  </si>
  <si>
    <t>Отплата камата на домаће финансијске деривате</t>
  </si>
  <si>
    <t>Отплата камата на домаће менице</t>
  </si>
  <si>
    <t>Финансијске промене на финансијским лизинзима</t>
  </si>
  <si>
    <t>Отплата камата на хартије од вредности емитоване на иностраном финансијском тржишту</t>
  </si>
  <si>
    <t>Отплата камата страним владама</t>
  </si>
  <si>
    <t>Остали пратећи трошкови задуживања</t>
  </si>
  <si>
    <t>Просечан број деце по васпитачу/васпитачици (јасле, предшколски, припремни предшколски програм)</t>
  </si>
  <si>
    <t>Унапређење права особа са инвалидитетом  за информисање на сопственом језику</t>
  </si>
  <si>
    <t>Повећање учешћа девојчица у спортским активностима</t>
  </si>
  <si>
    <t>Унапређење подршке локалним спортским организацијама  преко којих се остварује јавни интерес у области спорта</t>
  </si>
  <si>
    <t xml:space="preserve">Одржавање финансијске стабилности града/општине и финансирање капиталних инвестиционих расхода </t>
  </si>
  <si>
    <t xml:space="preserve">Заштита имовинских права и интереса  града/општине </t>
  </si>
  <si>
    <t xml:space="preserve">Обезбеђена заштита права грађана пред управом и јавним службама  града/општине  и контрола над повредама прописа и општих аката  града/општине </t>
  </si>
  <si>
    <t xml:space="preserve">Успостављање система енергетског менаџмента </t>
  </si>
  <si>
    <t xml:space="preserve">Број усвојених планова генералне регулације у односу на број предвиђених планова вишег реда </t>
  </si>
  <si>
    <t xml:space="preserve">Проценат површине покривен плановима детаљне регулације </t>
  </si>
  <si>
    <t xml:space="preserve">Површина земљишта датог у закуп </t>
  </si>
  <si>
    <t xml:space="preserve">Број локација комунално опремљеног земљишта </t>
  </si>
  <si>
    <t xml:space="preserve">Број корисника стамбене подршке </t>
  </si>
  <si>
    <t>Број станова у јавној својини у режиму непрофитног закупа</t>
  </si>
  <si>
    <t>Број склопљених уговора о бесповратном суфинансирању  активности на инвестиционом одржавању и унапређењу својстава зграде</t>
  </si>
  <si>
    <r>
      <t>Број м</t>
    </r>
    <r>
      <rPr>
        <vertAlign val="superscript"/>
        <sz val="11"/>
        <color indexed="8"/>
        <rFont val="Times New Roman"/>
        <family val="1"/>
      </rPr>
      <t>2</t>
    </r>
    <r>
      <rPr>
        <sz val="12"/>
        <color indexed="8"/>
        <rFont val="Times New Roman"/>
        <family val="1"/>
      </rPr>
      <t xml:space="preserve"> јавних зелених површина на којима се уређује и одржава зеленило у односу на укупан број м</t>
    </r>
    <r>
      <rPr>
        <vertAlign val="superscript"/>
        <sz val="11"/>
        <color indexed="8"/>
        <rFont val="Times New Roman"/>
        <family val="1"/>
      </rPr>
      <t xml:space="preserve">2  </t>
    </r>
    <r>
      <rPr>
        <sz val="12"/>
        <color indexed="8"/>
        <rFont val="Times New Roman"/>
        <family val="1"/>
      </rPr>
      <t>зелених површина</t>
    </r>
  </si>
  <si>
    <t xml:space="preserve">Број ухваћених и збринутих паса и мачака луталица </t>
  </si>
  <si>
    <t>Јавне површине на којима је рађена дератизација (у км2)</t>
  </si>
  <si>
    <t xml:space="preserve">Број пријављених уједа од паса и мачака луталица од стране оштећених </t>
  </si>
  <si>
    <t>Јавне површине на којима је рађена дезинсекција (у км2)</t>
  </si>
  <si>
    <t xml:space="preserve">Број извршених запрашивања за сузбијање комараца и крпеља </t>
  </si>
  <si>
    <t>Степен искоришћености ревитализованих браунфилд локација</t>
  </si>
  <si>
    <t>Број новозапослених кроз реализацију мера активне политике запошљавања</t>
  </si>
  <si>
    <t>Број новозапослених жена кроз реализацију мера активне политике запошљавања</t>
  </si>
  <si>
    <t>Број новозапослених особа старијих од 50 година кроз реализацију мера активне политике запошљавања</t>
  </si>
  <si>
    <t>Број подржаних извозно орјентисаних малих и средњих предузећа и предузетника (МСПП)</t>
  </si>
  <si>
    <t>Број подржаних пројеката који промовишу предузетништво</t>
  </si>
  <si>
    <r>
      <t xml:space="preserve">Одређени број ћелија у документу је заштићен од измена како би се заштитиле кључне формуле и процедуре документа.  </t>
    </r>
    <r>
      <rPr>
        <sz val="11"/>
        <rFont val="Calibri"/>
        <family val="2"/>
      </rPr>
      <t>Радни лист "Упутство" се не сме брисати.</t>
    </r>
    <r>
      <rPr>
        <b/>
        <i/>
        <sz val="11"/>
        <color indexed="10"/>
        <rFont val="Calibri"/>
        <family val="2"/>
      </rPr>
      <t xml:space="preserve"> </t>
    </r>
    <r>
      <rPr>
        <b/>
        <i/>
        <sz val="11"/>
        <rFont val="Calibri"/>
        <family val="2"/>
      </rPr>
      <t xml:space="preserve">За детаљније информације о попуњавању образаца посетите сајт www.skgo.org.rs </t>
    </r>
  </si>
  <si>
    <t>Број неисправних узорака воде у односу на укупан број анализираних узорака (физичко-хемијских и микробиолошких)</t>
  </si>
  <si>
    <t>Специфична потрошња воде (литар/становник/дан)</t>
  </si>
  <si>
    <t>Пораст прихода од боравишне таксе</t>
  </si>
  <si>
    <t>Проценат пораста регистрованих пружалаца услуга ноћења у граду/општини</t>
  </si>
  <si>
    <t>Број дана у току године с прекорачењем граничних вредности квалитета ваздуха</t>
  </si>
  <si>
    <t>Вредност укупног индикатора буке</t>
  </si>
  <si>
    <t>Број становника прикључен на јавну канализацију у односу на укупан број становника</t>
  </si>
  <si>
    <t>Проценат становништва прикљученог на постројења за пречишћавање отпадних вода из јавне канализације са примарним, секундарним и терцијарним третманом у односу на укупан број становника на територији града/општине</t>
  </si>
  <si>
    <t>Удео испуштених непречишћених отпадних вода у површинска   водна   тела   (водопријемнике)   у   односу   на   укупну количину   испуштених   отпадних   вода у граду/општини</t>
  </si>
  <si>
    <t>Проценат становништва покривеног услугом прикупљања комуналног отпада</t>
  </si>
  <si>
    <t>Број „дивљих“ депонија</t>
  </si>
  <si>
    <t>Дужина изграђених саобраћајница које су у надлежности града/општине (у км)</t>
  </si>
  <si>
    <t>Удео улагања у инфраструктуру намењену пешацима у односу на сва улагања у саобраћај</t>
  </si>
  <si>
    <t>Удео улагања у бициклистичку инфраструктуру у односу на сва улагања у саобраћај</t>
  </si>
  <si>
    <t>Удео  улагања у јавни транспорт у односу на сва улагања у саобраћај</t>
  </si>
  <si>
    <t>Проценат деце која су уписана у предшколске установе (Број деце која су уписана у предшколске установе у односу на укупан број деце у граду/општини (јаслена група, предшколска група и ППП)</t>
  </si>
  <si>
    <t>Проценат уписане деце у односу на број укупно пријављене деце</t>
  </si>
  <si>
    <t>Проценат објеката који су прилагодили простор за децу са инвалидитетом у односу на укупан број објеката ПУ</t>
  </si>
  <si>
    <t>Стављање у функцију грађевинског земљишта</t>
  </si>
  <si>
    <t>Унапређење стамбеног положаја грађана</t>
  </si>
  <si>
    <t>Ефикасно и рационално спровођење јавног осветљења и минималан негативан утицај на животну средину</t>
  </si>
  <si>
    <t>Унапређење заштите од заразних и других болести које преносе животиње</t>
  </si>
  <si>
    <t>Проценат правних лица која достављају податке за локални регистар у односу на укупан број правних лица која су обавезна да достављају податке</t>
  </si>
  <si>
    <t>Број урађених мониторинга</t>
  </si>
  <si>
    <t>Број извршених инспекцијских надзора над спровођењем мера заштите ваздуха од загађивања у објектима за које надлежни орган града/општине (и/или АП) издаје одобрење за градњу, односно употребну дозволу у односу на укупан број ових објеката</t>
  </si>
  <si>
    <t>Број уређених и на адекватан начин обележених (туристичка сигнализација) туристичких локалитета у граду/општини у оносу на укупан број локалитета</t>
  </si>
  <si>
    <t xml:space="preserve">Број одржаних промотивних акција са  партнерским организацијама </t>
  </si>
  <si>
    <t>Број објеката у којима су извршена инвестициона улагања на годишњем нивоу, у односу на укупан број објеката ПУ</t>
  </si>
  <si>
    <t>Број стручних лица која су добила најмање 24 бода за стручно усавршавање кроз учешће на семинарима на годишњем нивоу</t>
  </si>
  <si>
    <t>Број деце која се образују по ИОП3</t>
  </si>
  <si>
    <t xml:space="preserve">Проценат деце којој је обезбеђена бесплатна исхрана у односу на укупан број деце </t>
  </si>
  <si>
    <t>Проценат деце којој је обезбеђен бесплатан школски превоз у односу на укупан број деце (у складу са ЗОСОВ)</t>
  </si>
  <si>
    <t xml:space="preserve">Проценат објеката прилагођених деци са инвалидитетом и посебним потребама </t>
  </si>
  <si>
    <t>Број запослених који су добили најмање 24 бода за стручно усавршавање кроз учешће на семинарима на годишњем нивоу</t>
  </si>
  <si>
    <t>Број грађана - корисника субвенција (нпр. комуналних услуга, услуга  превоза) у односу на укупан број грађана</t>
  </si>
  <si>
    <t>Број удружења / хуманитарних организација које добијају средства из буџета града/општине</t>
  </si>
  <si>
    <t xml:space="preserve">Број акција на прикупљању различитих  врста  помоћи </t>
  </si>
  <si>
    <t>Број здравствених радника/лекара финансираних из буџета града/општине</t>
  </si>
  <si>
    <t>Добровољни трансфери од физичких и правних лица</t>
  </si>
  <si>
    <t>Трансфери од других нивоа власти</t>
  </si>
  <si>
    <t>Неутрошена средства од приватизације из ранијих година</t>
  </si>
  <si>
    <t>Неутрошена средства донација из ранијих година</t>
  </si>
  <si>
    <t>Финансијска помоћ ЕУ</t>
  </si>
  <si>
    <t>Плате, додаци и накнаде запослених</t>
  </si>
  <si>
    <t>Допринос за пензијско и инвалидско осигурање</t>
  </si>
  <si>
    <t>Допринос за здравствено осигурање</t>
  </si>
  <si>
    <t>Допринос за незапосленост</t>
  </si>
  <si>
    <t>Исплата накнада за време одсуствовања с посла на терет фондова</t>
  </si>
  <si>
    <t>Расходи за образовање деце запослених</t>
  </si>
  <si>
    <t>Отпремнине и помоћи</t>
  </si>
  <si>
    <t>Помоћ у медицинском лечењу запосленог или чланова уже породице и друге помоћи запосленом</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</si>
  <si>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</si>
  <si>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</si>
  <si>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</si>
  <si>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</si>
  <si>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</si>
  <si>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</si>
  <si>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</si>
  <si>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службених путовања у земљи</t>
  </si>
  <si>
    <t>Трошкови службених путовања у иностранство</t>
  </si>
  <si>
    <t>Трошкови путовања у оквиру редовног рада</t>
  </si>
  <si>
    <t>Трошкови путовања ученика</t>
  </si>
  <si>
    <t>Остали трошкови транспорта</t>
  </si>
  <si>
    <t>Административне услуге</t>
  </si>
  <si>
    <t>Компјутерске услуге</t>
  </si>
  <si>
    <t>Услуге образовања и усавршавања запослених</t>
  </si>
  <si>
    <t>Услуге информисања</t>
  </si>
  <si>
    <t>Стручне услуге</t>
  </si>
  <si>
    <t>Услуге за домаћинство и угоститељство</t>
  </si>
  <si>
    <t>Репрезентација</t>
  </si>
  <si>
    <t>Пољопривредне услуге</t>
  </si>
  <si>
    <t>Услуге образовања, културе и спорта</t>
  </si>
  <si>
    <t>Медицинске услуге</t>
  </si>
  <si>
    <t>Услуге одржавања аутопутева</t>
  </si>
  <si>
    <t>Услуге одржавања националних паркова и природних површина</t>
  </si>
  <si>
    <t>Услуге очувања животне средине, науке и геодетске услуге</t>
  </si>
  <si>
    <t>Остале специјализоване услуге</t>
  </si>
  <si>
    <t>Текуће поправке и одржавање зграда и објеката</t>
  </si>
  <si>
    <t>Текуће поправке и одржавање опреме</t>
  </si>
  <si>
    <t>Административни материјал</t>
  </si>
  <si>
    <t>Материјали за пољопривреду</t>
  </si>
  <si>
    <t>Материјали за образовање и усавршавање запослених</t>
  </si>
  <si>
    <t>Материјали за саобраћај</t>
  </si>
  <si>
    <t>Материјали за очување животне средине и науку</t>
  </si>
  <si>
    <t>Материјали за образовање, културу и спорт</t>
  </si>
  <si>
    <t>Медицински и лабораторијски материјали</t>
  </si>
  <si>
    <t>Материјали за одржавање хигијене и угоститељство</t>
  </si>
  <si>
    <t>Материјали за посебне намене</t>
  </si>
  <si>
    <t>Амортизација опреме</t>
  </si>
  <si>
    <t>Амортизација осталих некретнина и опреме</t>
  </si>
  <si>
    <t>Употреба земљишта</t>
  </si>
  <si>
    <t>Употреба подземног блага</t>
  </si>
  <si>
    <t>Употреба шума и вода</t>
  </si>
  <si>
    <t>Отплата камата на домаће хартије од вредности</t>
  </si>
  <si>
    <t>Отплата камата осталим нивоима власти</t>
  </si>
  <si>
    <t>Број програма које реализују установе из области спорта</t>
  </si>
  <si>
    <t>Број спортских организација који користе услуге установе из области спорта</t>
  </si>
  <si>
    <t>Број одржаних спортских приредби у установама из области спорта</t>
  </si>
  <si>
    <t>Степен искоришћења капацитета установа</t>
  </si>
  <si>
    <t>Број програма омасовљења женског спорта</t>
  </si>
  <si>
    <t>Проценат решених  предмета у календарској години (у законском року, ван законског рока)</t>
  </si>
  <si>
    <t>Број иницијатива /предлога месних заједница према граду/општини у вези са питањима од интереса за локално становништво</t>
  </si>
  <si>
    <t>Број решених предмета у односу на укупан број предмета на годишњем нивоу</t>
  </si>
  <si>
    <t xml:space="preserve">Број правних мишљења која су дата органима  града/општине, стручним службама и другим правним лицима чија имовинска и друга права заступа </t>
  </si>
  <si>
    <t>Број опремљених пијачних места у односу на укупан број пијачних места предвиђених у складу са градском/општинском одлуком</t>
  </si>
  <si>
    <t>Одговорно лице</t>
  </si>
  <si>
    <t>Датум:</t>
  </si>
  <si>
    <t>Назив организационе јединице/Буџетски корисник:</t>
  </si>
  <si>
    <t>Шифра програма:</t>
  </si>
  <si>
    <t>Урбанизам и просторно планирање</t>
  </si>
  <si>
    <t>Опште услуге јавне управе</t>
  </si>
  <si>
    <t>Економска и развојна политика</t>
  </si>
  <si>
    <t>Пољопривреда и рурални развој</t>
  </si>
  <si>
    <t>Заштита животне средине</t>
  </si>
  <si>
    <t>Саобраћај и саобраћајна инфраструктура</t>
  </si>
  <si>
    <t>Образовање</t>
  </si>
  <si>
    <t>Социјална заштита</t>
  </si>
  <si>
    <t>Спорт и омладина</t>
  </si>
  <si>
    <t>Програм 3.  Локални економски развој</t>
  </si>
  <si>
    <t>Програм 4.  Развој туризма</t>
  </si>
  <si>
    <t>Програм 6.  Заштита животне средине</t>
  </si>
  <si>
    <t>Програм 14.  Развој спорта и омладине</t>
  </si>
  <si>
    <t>п1</t>
  </si>
  <si>
    <t>п2</t>
  </si>
  <si>
    <t>п3</t>
  </si>
  <si>
    <t>п4</t>
  </si>
  <si>
    <t>п5</t>
  </si>
  <si>
    <t>п6</t>
  </si>
  <si>
    <t>п7</t>
  </si>
  <si>
    <t>п8</t>
  </si>
  <si>
    <t>п9</t>
  </si>
  <si>
    <t>п10</t>
  </si>
  <si>
    <t>п11</t>
  </si>
  <si>
    <t>п12</t>
  </si>
  <si>
    <t>п13</t>
  </si>
  <si>
    <t>п14</t>
  </si>
  <si>
    <t>п15</t>
  </si>
  <si>
    <t>1502-0001  Управљање развојем туризма</t>
  </si>
  <si>
    <t>1801-0001  Функционисање установа примарне здравствене заштите</t>
  </si>
  <si>
    <t xml:space="preserve">1201-0001  Функционисање локалних установа културе </t>
  </si>
  <si>
    <t>0602-0001  Функционисање локалне самоуправе и градских општина</t>
  </si>
  <si>
    <t>Шифра и назив:</t>
  </si>
  <si>
    <t>Одговорно лице за спровођење прог. aктивности:</t>
  </si>
  <si>
    <t>Одговорно лице за спровођење програмa:</t>
  </si>
  <si>
    <t>Ознака за капитални пројекат:</t>
  </si>
  <si>
    <t>Трајање пројекта:</t>
  </si>
  <si>
    <t>Одговорно лице за спровођење пројекта:</t>
  </si>
  <si>
    <t>Капитални трансфери од других нивоа власти</t>
  </si>
  <si>
    <t>Камате</t>
  </si>
  <si>
    <t>КОПИРАЊЕ ПОТРЕБНОГ БРОЈA SHEET-ОВА ЗА ПРОГРАМСКЕ АКТИВНОСТИ И ПРОЈЕКТЕ</t>
  </si>
  <si>
    <t>III</t>
  </si>
  <si>
    <t>ПОПУЊАВАЊЕ ПРОГАМА, ПРОГРАМСКИХ АКТИВНОСТИ И ПРОЈЕКАТА</t>
  </si>
  <si>
    <t>Сврха</t>
  </si>
  <si>
    <t>Сектори</t>
  </si>
  <si>
    <t>Програми</t>
  </si>
  <si>
    <t>Основно образовање</t>
  </si>
  <si>
    <t>Средње образовање</t>
  </si>
  <si>
    <t>0101</t>
  </si>
  <si>
    <t>0701</t>
  </si>
  <si>
    <t>2002</t>
  </si>
  <si>
    <t>2003</t>
  </si>
  <si>
    <t>1801</t>
  </si>
  <si>
    <t>1201</t>
  </si>
  <si>
    <t>1301</t>
  </si>
  <si>
    <t>0401</t>
  </si>
  <si>
    <t>0602</t>
  </si>
  <si>
    <t>1101</t>
  </si>
  <si>
    <t>1501</t>
  </si>
  <si>
    <t>1502</t>
  </si>
  <si>
    <t>Шифра</t>
  </si>
  <si>
    <t>Сектор:</t>
  </si>
  <si>
    <t>Назив програма:</t>
  </si>
  <si>
    <t>Сврха:</t>
  </si>
  <si>
    <t>Циљ</t>
  </si>
  <si>
    <t>Основ:</t>
  </si>
  <si>
    <t xml:space="preserve">Опис: </t>
  </si>
  <si>
    <t>Обрасци за припрему програмског буџета</t>
  </si>
  <si>
    <t xml:space="preserve">1. ПРОГРАМ </t>
  </si>
  <si>
    <t>Списак програмских активности и пројеката у оквиру програма</t>
  </si>
  <si>
    <t>Активност</t>
  </si>
  <si>
    <t>Пројекат</t>
  </si>
  <si>
    <t>Рбр.</t>
  </si>
  <si>
    <t>10</t>
  </si>
  <si>
    <t>Функција:</t>
  </si>
  <si>
    <t>Опис:</t>
  </si>
  <si>
    <t>Програм коме припада:</t>
  </si>
  <si>
    <t>Водоснабдевање</t>
  </si>
  <si>
    <t>01</t>
  </si>
  <si>
    <t>СОЦИЈАЛНА ЗАШТИТА</t>
  </si>
  <si>
    <t>Болест и инвалидност</t>
  </si>
  <si>
    <t>Старост</t>
  </si>
  <si>
    <t>Корисници породичне пензије</t>
  </si>
  <si>
    <t>Породица и деца</t>
  </si>
  <si>
    <t>Незапосленост</t>
  </si>
  <si>
    <t>Становање</t>
  </si>
  <si>
    <t>Социјална заштита некласификована на другом месту</t>
  </si>
  <si>
    <t>ОПШТЕ ЈАВНЕ УСЛУГЕ</t>
  </si>
  <si>
    <t>Извршни и законодавни органи</t>
  </si>
  <si>
    <t>Финансијски и фискални послови</t>
  </si>
  <si>
    <t>Економска помоћ земљама у развоју и земљама у транзицији</t>
  </si>
  <si>
    <t>Опште услуге</t>
  </si>
  <si>
    <t>Опште кадровске услуге</t>
  </si>
  <si>
    <t>Остале опште услуге</t>
  </si>
  <si>
    <t>Основно истраживање</t>
  </si>
  <si>
    <t>ОДБРАНА</t>
  </si>
  <si>
    <t>Војна одбрана</t>
  </si>
  <si>
    <t>Цивилна одбрана</t>
  </si>
  <si>
    <t>Одбрана некласификована на другом месту</t>
  </si>
  <si>
    <t>Услуге противпожарне заштите</t>
  </si>
  <si>
    <t>Судови</t>
  </si>
  <si>
    <t>ЕКОНОМСКИ ПОСЛОВИ</t>
  </si>
  <si>
    <t>Општи економски и комерцијални послови и послови по питању рада</t>
  </si>
  <si>
    <t>1101-0006  Означавање назива улица, тргова и зграда кућним бројевима</t>
  </si>
  <si>
    <t>0401-0004  Управљање отпадним водама и канализациона инфраструктура</t>
  </si>
  <si>
    <t>0701-0005  Унапређење безбедности саобраћаја</t>
  </si>
  <si>
    <t>ГРАФИЧКИ ПРИКАЗ САМОСТАЛНОГ УНОСА ЦИЉЕВА И ИНДИКАТОРА</t>
  </si>
  <si>
    <r>
      <t xml:space="preserve">1. Корак: </t>
    </r>
    <r>
      <rPr>
        <sz val="11"/>
        <color theme="1"/>
        <rFont val="Calibri"/>
        <family val="2"/>
        <scheme val="minor"/>
      </rPr>
      <t>Кликните на ћелију у којој се уноси назив циља изабране програмске активности</t>
    </r>
  </si>
  <si>
    <r>
      <t xml:space="preserve">2. Корак: </t>
    </r>
    <r>
      <rPr>
        <sz val="11"/>
        <color theme="1"/>
        <rFont val="Calibri"/>
        <family val="2"/>
        <scheme val="minor"/>
      </rPr>
      <t>Унесите назив циља програмске активности, притиском на тастер "Enter" појавиће Вам се прозор у коме кликнете на "ОК"</t>
    </r>
  </si>
  <si>
    <t xml:space="preserve">Напомена: Самостално уношење индикатора се врши на исти начин као и уношење циљева   </t>
  </si>
  <si>
    <r>
      <rPr>
        <b/>
        <sz val="11"/>
        <color indexed="8"/>
        <rFont val="Calibri"/>
        <family val="2"/>
      </rPr>
      <t xml:space="preserve">3) За пројекте: у ћелији "Е5" </t>
    </r>
    <r>
      <rPr>
        <sz val="11"/>
        <color indexed="8"/>
        <rFont val="Calibri"/>
        <family val="2"/>
      </rPr>
      <t>упишите шифру</t>
    </r>
    <r>
      <rPr>
        <b/>
        <sz val="11"/>
        <color indexed="8"/>
        <rFont val="Calibri"/>
        <family val="2"/>
      </rPr>
      <t xml:space="preserve"> </t>
    </r>
    <r>
      <rPr>
        <sz val="11"/>
        <color indexed="8"/>
        <rFont val="Calibri"/>
        <family val="2"/>
      </rPr>
      <t xml:space="preserve">пројекта са </t>
    </r>
    <r>
      <rPr>
        <b/>
        <sz val="11"/>
        <color indexed="8"/>
        <rFont val="Calibri"/>
        <family val="2"/>
      </rPr>
      <t>4 цифара</t>
    </r>
    <r>
      <rPr>
        <sz val="11"/>
        <color indexed="8"/>
        <rFont val="Calibri"/>
        <family val="2"/>
      </rPr>
      <t xml:space="preserve"> у складу са Упутством за израду програмског буџета и то на начин да капитални пројекти почињу са цифром 5, заједнички пројекти који се реализују са републичким органима са цифром 7 и стандардни пројекти са цифром 4. Поступак попуњавања дела који се односи на трошкове и изворе финансирања је идентичан као и код програмске активности.</t>
    </r>
  </si>
  <si>
    <t>Број  дистрибуираног пропагандног материјала</t>
  </si>
  <si>
    <t>Број едукација намењених пољопривредним произвођачима на територији града/општине</t>
  </si>
  <si>
    <t>Број учесника едукација</t>
  </si>
  <si>
    <t xml:space="preserve">Усвојен програм заштите животне средине са акционим планом </t>
  </si>
  <si>
    <t>Усвојен План квалитета ваздуха</t>
  </si>
  <si>
    <t>Усвојен Акциони план заштите од буке</t>
  </si>
  <si>
    <t>Број спроведених мерења количина комуналног отпада у складу са Законом о управљању отпадом</t>
  </si>
  <si>
    <t>Максимална могућа покривеност корисника и територије услугама јавног превоза</t>
  </si>
  <si>
    <t>Просечна старост возила јавног превоза</t>
  </si>
  <si>
    <t>Ефикасно и рационално спровођење јавног превоза и минималан негативан утицај на животну средину</t>
  </si>
  <si>
    <t>Проценат возила која користе обновљиве изворе</t>
  </si>
  <si>
    <t>Адекватан квалитет пружених услуга уређивања, одржавања и коришћења пијаца</t>
  </si>
  <si>
    <t>Максимална могућа покривеност насеља и територије услугама одржавања чистоће јавних површина</t>
  </si>
  <si>
    <t>Таксе и накнаде</t>
  </si>
  <si>
    <t>Споредне продаје добара и услуга које врше државне нетржишне јединице</t>
  </si>
  <si>
    <t>Социјално деловање - олакшавање људске патње пружањем неопходне ургентне помоћи лицима у невољи, развијањем солидарности међу људима, организовањем различитих облика помоћи</t>
  </si>
  <si>
    <t>ПАЦ_1</t>
  </si>
  <si>
    <t>ПАЦ_2</t>
  </si>
  <si>
    <t>ПАЦ_3</t>
  </si>
  <si>
    <t>ПАЦ_4</t>
  </si>
  <si>
    <t>ПАЦ_5</t>
  </si>
  <si>
    <t>ПАЦ_6</t>
  </si>
  <si>
    <t>ПАЦ_7</t>
  </si>
  <si>
    <t>ПАЦ_8</t>
  </si>
  <si>
    <t>ПАЦ_9</t>
  </si>
  <si>
    <t>ПАЦ_10</t>
  </si>
  <si>
    <t>ПАЦ_11</t>
  </si>
  <si>
    <t>ПАЦ_12</t>
  </si>
  <si>
    <t>ПАЦ_13</t>
  </si>
  <si>
    <t>ПАЦ_14</t>
  </si>
  <si>
    <t>ПАЦ_15</t>
  </si>
  <si>
    <t>ПАЦ_16</t>
  </si>
  <si>
    <t>ПАЦ_17</t>
  </si>
  <si>
    <t>ПАЦ_18</t>
  </si>
  <si>
    <t>ПАЦ_19</t>
  </si>
  <si>
    <t>ПАЦ_20</t>
  </si>
  <si>
    <t>ПАЦ_21</t>
  </si>
  <si>
    <t>ПАЦ_22</t>
  </si>
  <si>
    <t>ПАЦ_23</t>
  </si>
  <si>
    <t>ПАЦ_24</t>
  </si>
  <si>
    <t>ПАЦ_25</t>
  </si>
  <si>
    <t>ПАЦ_26</t>
  </si>
  <si>
    <t>ПАЦ_27</t>
  </si>
  <si>
    <t>ПАЦ_28</t>
  </si>
  <si>
    <t>ПАЦ_29</t>
  </si>
  <si>
    <t>ПАЦ_30</t>
  </si>
  <si>
    <t>Опремање и одржавање саобраћајне сигнализације на путевима и улицама</t>
  </si>
  <si>
    <t>Обезбеђени прописани услови за васпитно-образовни рад у средњим школама и безбедно одвијање наставе</t>
  </si>
  <si>
    <t>Унапређење квалитета образовања у средњим школама</t>
  </si>
  <si>
    <t>Остваривање права националних мањина у локалној заједници</t>
  </si>
  <si>
    <t>Повећање безбедности учесника у саобраћају и смањење броја саобраћајних незгода</t>
  </si>
  <si>
    <t>Одрживо управно и финансијско функционисање града/општине у складу надлежностима и пословима локалне самоуправе</t>
  </si>
  <si>
    <t>ПГ_1</t>
  </si>
  <si>
    <t>ПГ_2</t>
  </si>
  <si>
    <t>ПГ_3</t>
  </si>
  <si>
    <t>ПГ_4</t>
  </si>
  <si>
    <t>ПГ_5</t>
  </si>
  <si>
    <t>ПГ_6</t>
  </si>
  <si>
    <t>ПГ_7</t>
  </si>
  <si>
    <t>ПГ_8</t>
  </si>
  <si>
    <t>ПГ_9</t>
  </si>
  <si>
    <t>ПГ_10</t>
  </si>
  <si>
    <t>ПГ_11</t>
  </si>
  <si>
    <t>ПГ_12</t>
  </si>
  <si>
    <t>ПГ_13</t>
  </si>
  <si>
    <t>ПГ_14</t>
  </si>
  <si>
    <t>ПГ_15</t>
  </si>
  <si>
    <t>ПГЦ_1</t>
  </si>
  <si>
    <t>ПГЦ_2</t>
  </si>
  <si>
    <t>ПГЦ_3</t>
  </si>
  <si>
    <t>ПГЦ_4</t>
  </si>
  <si>
    <t>ПГЦ_5</t>
  </si>
  <si>
    <t>ПГЦ_6</t>
  </si>
  <si>
    <t>ПГЦ_7</t>
  </si>
  <si>
    <t>ПГЦ_8</t>
  </si>
  <si>
    <t>ПГЦ_9</t>
  </si>
  <si>
    <t>ПГЦ_10</t>
  </si>
  <si>
    <t>ПГЦ_11</t>
  </si>
  <si>
    <t>ПГЦ_12</t>
  </si>
  <si>
    <t>ПГЦ_13</t>
  </si>
  <si>
    <t>ПГЦ_14</t>
  </si>
  <si>
    <t>ПГЦ_15</t>
  </si>
  <si>
    <t>ПГЦ_16</t>
  </si>
  <si>
    <t>ПГЦ_17</t>
  </si>
  <si>
    <t>ПГЦ_18</t>
  </si>
  <si>
    <t>ПГЦ_19</t>
  </si>
  <si>
    <t>ПГЦ_20</t>
  </si>
  <si>
    <t>ПГЦ_21</t>
  </si>
  <si>
    <t>ПГЦ_22</t>
  </si>
  <si>
    <t>ПГЦ_23</t>
  </si>
  <si>
    <t>ПГЦ_24</t>
  </si>
  <si>
    <t>ПГЦ_25</t>
  </si>
  <si>
    <t>ПГЦ_26</t>
  </si>
  <si>
    <t>ПГЦ_27</t>
  </si>
  <si>
    <t>ПГЦ_28</t>
  </si>
  <si>
    <t>ПГЦ_29</t>
  </si>
  <si>
    <t>ПГЦ_30</t>
  </si>
  <si>
    <t>ПГЦ_31</t>
  </si>
  <si>
    <t>ПГЦ_32</t>
  </si>
  <si>
    <t>Број институција и организација са којима је остварено партнерство путем споразума о сарадњи</t>
  </si>
  <si>
    <t>Број донетих  аката органа и служби града/општине</t>
  </si>
  <si>
    <t>Адекватна промоција туристичке понуде града/општине на циљаним тржиштима</t>
  </si>
  <si>
    <t>Испуњење обавеза у складу са законима у домену постојања стратешких и оперативних планова као и мера заштите</t>
  </si>
  <si>
    <t>Проценат покривености грађана услугом  јавног превоза (број грађана који живе у насељима где постоји организован јавни превоз односу на укупни број грађана у граду/општини)</t>
  </si>
  <si>
    <t>Број насеља до којих не постоји приступ асфалтним путем</t>
  </si>
  <si>
    <t>Број километара санираних и/или реконструисаних путева</t>
  </si>
  <si>
    <t xml:space="preserve">Износ трошкова одржавања путева по км </t>
  </si>
  <si>
    <t xml:space="preserve">Проценат од укупне дужине улица која захтева санацију и/или реконструкцију </t>
  </si>
  <si>
    <t>Број километара санираних и/или реконструисаних улица</t>
  </si>
  <si>
    <t xml:space="preserve">Износ трошкова одржавања улица по км </t>
  </si>
  <si>
    <t xml:space="preserve">Број поправљених и новопостављених саобраћајних знакова и семафора </t>
  </si>
  <si>
    <t>Дужина хоризонталне саобраћајне сигнализације (у км)</t>
  </si>
  <si>
    <t>Број  посебних и специјалних програма у објекту предшколске установе</t>
  </si>
  <si>
    <t>Просечан број ученика по одељењу (разврстани по полу)</t>
  </si>
  <si>
    <t>Број ученика који похађају ваннаставне активности/у односу на укупан број ученика</t>
  </si>
  <si>
    <t>Број талентоване деце подржане од стране града/општине у односу на укупан број деце у школама</t>
  </si>
  <si>
    <t>Проценат остварења програма националних мањина који се финансира из буџета града/општине</t>
  </si>
  <si>
    <t>Број реализованих пројеката националних мањина</t>
  </si>
  <si>
    <t>ПА_1</t>
  </si>
  <si>
    <t>ПА_2</t>
  </si>
  <si>
    <t>ПА_3</t>
  </si>
  <si>
    <t>ПА_4</t>
  </si>
  <si>
    <t>ПА_5</t>
  </si>
  <si>
    <t>ПА_6</t>
  </si>
  <si>
    <t>ПА_7</t>
  </si>
  <si>
    <t>ПА_8</t>
  </si>
  <si>
    <t>ПА_9</t>
  </si>
  <si>
    <t>ПА_10</t>
  </si>
  <si>
    <t>ПА_11</t>
  </si>
  <si>
    <t>ПА_12</t>
  </si>
  <si>
    <t>ПА_13</t>
  </si>
  <si>
    <t>ПА_14</t>
  </si>
  <si>
    <t>ПА_15</t>
  </si>
  <si>
    <t>ПА_16</t>
  </si>
  <si>
    <t>ПА_17</t>
  </si>
  <si>
    <t>ПА_18</t>
  </si>
  <si>
    <t>ПА_19</t>
  </si>
  <si>
    <t>ПА_20</t>
  </si>
  <si>
    <t>ПА_21</t>
  </si>
  <si>
    <t>ПА_22</t>
  </si>
  <si>
    <t>ПА_23</t>
  </si>
  <si>
    <t>ПА_24</t>
  </si>
  <si>
    <t>ПА_25</t>
  </si>
  <si>
    <t>ПА_26</t>
  </si>
  <si>
    <t>ПА_27</t>
  </si>
  <si>
    <t>ПА_28</t>
  </si>
  <si>
    <t>ПА_29</t>
  </si>
  <si>
    <t>ПА_30</t>
  </si>
  <si>
    <t>ПА_31</t>
  </si>
  <si>
    <t>ПА_32</t>
  </si>
  <si>
    <t>ПА_33</t>
  </si>
  <si>
    <t>ПА_34</t>
  </si>
  <si>
    <t>ПА_35</t>
  </si>
  <si>
    <t>ПА_36</t>
  </si>
  <si>
    <t>ПА_37</t>
  </si>
  <si>
    <t>ПА_38</t>
  </si>
  <si>
    <t>ПА_39</t>
  </si>
  <si>
    <t>ПА_40</t>
  </si>
  <si>
    <t>ПА_41</t>
  </si>
  <si>
    <t>ПА_42</t>
  </si>
  <si>
    <t>ПА_43</t>
  </si>
  <si>
    <t>ПА_44</t>
  </si>
  <si>
    <t>ПА_45</t>
  </si>
  <si>
    <t>ПА_46</t>
  </si>
  <si>
    <t>ПА_47</t>
  </si>
  <si>
    <t>ПА_48</t>
  </si>
  <si>
    <t>ПА_49</t>
  </si>
  <si>
    <t>ПА_50</t>
  </si>
  <si>
    <t>Програм 11.  Социјална и дечија заштита</t>
  </si>
  <si>
    <r>
      <t xml:space="preserve">Уколико одобреним лимитом буџетском кориснику недостају средства за одређене програмске активности односно пројекте, за  програмску активност/пројекат за који се траже додатна средства </t>
    </r>
    <r>
      <rPr>
        <b/>
        <sz val="11"/>
        <color indexed="8"/>
        <rFont val="Calibri"/>
        <family val="2"/>
      </rPr>
      <t>ископирати потребан радни лист (у зависности од тога да ли се ради о програмској активности или пројекту) као што је објашњено у Одељку II  - Копирање потребног броја "Sheet"-ова за програмске активности и пројекте, а затим у ископираном радном листу у наслову обрасца (ред 2.) из падајуће листе изабрати други наслов односно програмска активност/пројекат - Захтев за додатна средства.</t>
    </r>
    <r>
      <rPr>
        <sz val="11"/>
        <color theme="1"/>
        <rFont val="Calibri"/>
        <family val="2"/>
        <scheme val="minor"/>
      </rPr>
      <t xml:space="preserve"> На овај начин у радном листу "Програм" у списку програмских активности и пројеката биће посебно приказани захтеви за додатним средствима за програмске активности и пројекте за износе преко одобреног лимита.</t>
    </r>
  </si>
  <si>
    <r>
      <rPr>
        <b/>
        <sz val="11"/>
        <rFont val="Calibri"/>
        <family val="2"/>
      </rPr>
      <t>Додавање и брисање колона и редова није дозвољено, цифре се уносе без децимала.</t>
    </r>
    <r>
      <rPr>
        <sz val="11"/>
        <color indexed="8"/>
        <rFont val="Calibri"/>
        <family val="2"/>
      </rPr>
      <t xml:space="preserve"> </t>
    </r>
    <r>
      <rPr>
        <sz val="11"/>
        <rFont val="Calibri"/>
        <family val="2"/>
      </rPr>
      <t xml:space="preserve">Након завршетка попуњавања података у финанансијском плану , кликните на дугме </t>
    </r>
    <r>
      <rPr>
        <b/>
        <sz val="11"/>
        <rFont val="Calibri"/>
        <family val="2"/>
      </rPr>
      <t xml:space="preserve">"Сакриј празне редове" </t>
    </r>
    <r>
      <rPr>
        <sz val="11"/>
        <rFont val="Calibri"/>
        <family val="2"/>
      </rPr>
      <t xml:space="preserve">како би се сва сувишна конта и празни редови уклонили из фин. плана. </t>
    </r>
  </si>
  <si>
    <t xml:space="preserve">Након попуњених циљева и индикатора корисник не мора да попуњава остатак обрасца јер матрица аутоматски повлачи податке из других радних листова. Ексел документ подржава до 40 програмских активности и пројеката у оквиру једног програма. </t>
  </si>
  <si>
    <t>ПОСТУПАК ЗА ПОПУЊАВАЊЕ ОБРАЗАЦА</t>
  </si>
  <si>
    <t>ПРАВА ИЗ СОЦИЈАЛНОГ ОСИГУРАЊА (ОРГАНИЗАЦИЈЕ ОБАВЕЗНОГ СОЦИЈАЛНОГ ОСИГУРАЊА) (од 281 до 283)</t>
  </si>
  <si>
    <t>НАКНАДЕ ЗА СОЦИЈАЛНУ ЗАШТИТУ ИЗ БУЏЕТА (од 285 до 293)</t>
  </si>
  <si>
    <t>ОСТАЛИ РАСХОДИ (295 + 298 + 302 + 304 + 307 + 309)</t>
  </si>
  <si>
    <t>ДОТАЦИЈЕ НЕВЛАДИНИМ ОРГАНИЗАЦИЈАМА (296 + 297)</t>
  </si>
  <si>
    <t>ПОРЕЗИ, ОБАВЕЗНЕ ТАКСЕ И КАЗНЕ (од 299 до 301)</t>
  </si>
  <si>
    <t>НОВЧАНЕ КАЗНЕ И ПЕНАЛИ ПО РЕШЕЊУ СУДОВА (303)</t>
  </si>
  <si>
    <t>НАКНАДА ШТЕТЕ ЗА ПОВРЕДЕ ИЛИ ШТЕТУ НАСТАЛУ УСЛЕД ЕЛЕМЕНТАРНИХ НЕПОГОДА ИЛИ ДРУГИХ ПРИРОДНИХ УЗРОКА (305 + 306)</t>
  </si>
  <si>
    <t>НАКНАДА ШТЕТЕ ЗА ПОВРЕДЕ ИЛИ ШТЕТУ НАНЕТУ ОД СТРАНЕ ДРЖАВНИХ ОРГАНА (308)</t>
  </si>
  <si>
    <t xml:space="preserve">Број медијских садржаја садржаја у форматима приступачним за ОСИ (знаковни језик, синтетизатор гласа и Брајево писмо)  </t>
  </si>
  <si>
    <t>Број годишњих програма спортских организација финансираних од стране града/општине</t>
  </si>
  <si>
    <t>Број програма којима се реализују активности из рекреативног спорта</t>
  </si>
  <si>
    <t>Број објеката који је доступан за коришћење предшколском, школском спорту</t>
  </si>
  <si>
    <t>Просечан број  сати у години када су постојећи објекти доступни предшколском, школском спорту</t>
  </si>
  <si>
    <t xml:space="preserve">Проценат деце која су укључена у школска такмичења у односу на укупан број деце </t>
  </si>
  <si>
    <t>Унапређење организације саобраћаја и унапређење саобраћајне инфраструктуре у локалној самоуправи.</t>
  </si>
  <si>
    <t>Обезбеђивање услова за одрживи развој локалне заједнице одговорним односом према животној средини;  Ефикасно и одрживо управљање отпадним водама;  Одрживо управљање отпадом.</t>
  </si>
  <si>
    <t>Омогућавање обухвата предшколске деце у вртићима.</t>
  </si>
  <si>
    <t>Доступност основног образовања свој деци са територије града/општине у складу са прописаним стандардима.</t>
  </si>
  <si>
    <t>Доступност средњег образовања у складу са прописаним стандардима и потребама за образовним профилима који одговарају циљевима развоја града/општине и привреде.</t>
  </si>
  <si>
    <t>Извори финансирања пројекта</t>
  </si>
  <si>
    <r>
      <t xml:space="preserve">Разлика ( укупни расходи и издаци -  укупни </t>
    </r>
    <r>
      <rPr>
        <i/>
        <sz val="8.5"/>
        <color indexed="8"/>
        <rFont val="Calibri"/>
        <family val="2"/>
      </rPr>
      <t>извори )</t>
    </r>
  </si>
  <si>
    <r>
      <t xml:space="preserve">Сваки програм се састоји из различитог броја програмских активности и пројеката те је </t>
    </r>
    <r>
      <rPr>
        <b/>
        <sz val="11"/>
        <color indexed="8"/>
        <rFont val="Calibri"/>
        <family val="2"/>
        <charset val="238"/>
      </rPr>
      <t>неопходно да за онај број програмских активности и пројеката који Вам је потребан ископирате радне листове "Програмска активност" и "Пројекат". Поступак копирања је следећи:</t>
    </r>
  </si>
  <si>
    <t>3. ПРОЈЕКАТ - ЗАХТЕВ ЗА ДОДАТНА СРЕДСТВА</t>
  </si>
  <si>
    <t>ПОПУЊАВАЊЕ ЗАХТЕВА ЗА ДОДАТНА СРЕДСТВА</t>
  </si>
  <si>
    <t>V</t>
  </si>
  <si>
    <t>Примања од иностраних финансијских деривата</t>
  </si>
  <si>
    <t>Примања од продаје домаћих хартија од вредности, изузев акција</t>
  </si>
  <si>
    <t>Примања од отплате кредита датих осталим нивоима власти</t>
  </si>
  <si>
    <t>Примања од отплате кредита датих домаћим јавним финансијским институцијама</t>
  </si>
  <si>
    <t>Примања од отплате кредита датих домаћим јавним нефинансијским институцијама</t>
  </si>
  <si>
    <t>Повећање покривеност насеља и територије рационалним јавним осветљењем</t>
  </si>
  <si>
    <t>Повећање покривеност територије комуналним делатностима одржавања јавних зелених површина, одржавања чистоће на површинама јавне намене и зоохигијене</t>
  </si>
  <si>
    <t>Адекватан квалитет пружених услуга  уз рационално спровођење даљинског грејања</t>
  </si>
  <si>
    <t>Повећање покривености корисника и територије квалитетним услугама водоснабдевања</t>
  </si>
  <si>
    <t>Рационално снабдевање водом за пиће</t>
  </si>
  <si>
    <t>Повећање  запослености на територији града/општине</t>
  </si>
  <si>
    <t>Повећање прихода од туризма</t>
  </si>
  <si>
    <t>Раст производње и стабилност дохотка произвођача</t>
  </si>
  <si>
    <t>Унапређење заштите природе</t>
  </si>
  <si>
    <t>Унапређење  квалитета елемената животне  средине</t>
  </si>
  <si>
    <t>Унапређење управљања отпадним водама</t>
  </si>
  <si>
    <t>Унапређење управљања комуналним и осталим отпадом</t>
  </si>
  <si>
    <t>Повећање одрживости и доступности транспорта</t>
  </si>
  <si>
    <t>Повећање доступности права и услуга социјалне заштите</t>
  </si>
  <si>
    <t>Унапређење квалитета услуга социјалне заштите</t>
  </si>
  <si>
    <t>Унапређење ефикасности пружених услуга</t>
  </si>
  <si>
    <t>Унапређење здравља становништва</t>
  </si>
  <si>
    <t>Подстицање развоја културе</t>
  </si>
  <si>
    <t>Остваривање јавног интереса из обласи информисања</t>
  </si>
  <si>
    <t>Обезбеђење услова за бављење спортом свих грађана и грађанки  града/општине</t>
  </si>
  <si>
    <t>Ефикасно и ефективно функционисање органа политичког система локалне самоуправе</t>
  </si>
  <si>
    <t>Смањење потрошње енергије</t>
  </si>
  <si>
    <t>Смањење расхода за енергију</t>
  </si>
  <si>
    <t>Повећање удела обновљивих извора енергије у укупној потрошњи</t>
  </si>
  <si>
    <t>Повећање обухвата средњошколског образовања</t>
  </si>
  <si>
    <t>Унапређење доступности предшколског васпитања за децу из осетљивих група</t>
  </si>
  <si>
    <t>ПГЦ_33</t>
  </si>
  <si>
    <t>ПГЦ_34</t>
  </si>
  <si>
    <t>ПГЦ_35</t>
  </si>
  <si>
    <t>ПГЦ_36</t>
  </si>
  <si>
    <t>ПГЦ_37</t>
  </si>
  <si>
    <t>ПГЦ_38</t>
  </si>
  <si>
    <t>ПГЦ_39</t>
  </si>
  <si>
    <t>Проценат покривености територије урбанистичком планском документацијом</t>
  </si>
  <si>
    <t>Дужина улица и  саобраћајница (км) које су покривене јавним осветљењем у односу на укупну дужину улица и саобраћајница</t>
  </si>
  <si>
    <t>Број м2 јавних зелених површина на којима се уређује и одржава зеленило у односу на укупан број м2 јавних зелених површина</t>
  </si>
  <si>
    <t>Број м2 територије покирвен услугом зоохигијене у односу на укупан број м2 територије</t>
  </si>
  <si>
    <t>Примања од отплате кредита датих међународним организацијама</t>
  </si>
  <si>
    <t>Примања од отплате кредита датих страним пословним банкама</t>
  </si>
  <si>
    <t>Примања од отплате кредита датих страним нефинансијским институцијама</t>
  </si>
  <si>
    <t>Примања од отплате кредита датих страним невладиним организацијама</t>
  </si>
  <si>
    <t>Примања од продаје страних акција и осталог капитала</t>
  </si>
  <si>
    <t>Проценат Рома који похађају предшколски програм у односу на укупан број ромске деце</t>
  </si>
  <si>
    <t>Обухват деце основним образовањем (разложено према полу)</t>
  </si>
  <si>
    <t>Проценат ученика који је учествовао на републичким такмичењима</t>
  </si>
  <si>
    <t>Стопа прекида средњег образовања (разложено према полу)</t>
  </si>
  <si>
    <t>Број објеката који су прилагодили простор за децу  са инвалидитетом у односу на укупан број објеката средњих школа</t>
  </si>
  <si>
    <t>Проценат корисника мера и услуга социјалне и дечје заштите који се финансирају из буџета града/општине у односу на број становника</t>
  </si>
  <si>
    <t>Проценат корисника финансијске подршке и подршке у натури у односу на укупан број корисника социјалне и дечје заштите</t>
  </si>
  <si>
    <t>Проценат корисника локалних социјалних услуга у односу на укупан број корисника социјалне и дечје заштите</t>
  </si>
  <si>
    <t>Удео корисника лиценцираних услуга у укупном броју корисника услуга</t>
  </si>
  <si>
    <t>Проценат лиценцираних пружалаца услуге у односу на укупан број подржаних пружалаца услуге</t>
  </si>
  <si>
    <t>Удео жена корисница социјалних помоћи у укупном броју корисника социјалне помоћи</t>
  </si>
  <si>
    <t>Нераспоређени вишак прихода и примања или дефицит из ранијих година</t>
  </si>
  <si>
    <t>Пренета неутрошена средства из ранијих година</t>
  </si>
  <si>
    <t>КАПИТАЛ (3)</t>
  </si>
  <si>
    <t>КАПИТАЛ (4)</t>
  </si>
  <si>
    <t>УТВРЂИВАЊЕ РЕЗУЛТАТА ПОСЛОВАЊА (6)</t>
  </si>
  <si>
    <t>КАПИТАЛ, УТВРЂИВАЊЕ РЕЗУЛТАТА ПОСЛОВАЊА И ВАНБИЛАНСНА ЕВИДЕНЦИЈА
(2 + 5)</t>
  </si>
  <si>
    <t>УТВРЂИВАЊЕ РЕЗУЛТАТА ПОСЛОВАЊА (7)</t>
  </si>
  <si>
    <t>ТЕКУЋИ ПРИХОДИ 
(9 + 32 + 44 + 69 + 74 +78)</t>
  </si>
  <si>
    <t>ПОРЕЗИ 
(10 + 14 + 16 + 23 + 29)</t>
  </si>
  <si>
    <t>ПОРЕЗ НА ДОХОДАК, ДОБИТ И КАПИТАЛНЕ ДОБИТКЕ (од 11 до 13)</t>
  </si>
  <si>
    <t>ПОРЕЗ НА ФОНД ЗАРАДА (15)</t>
  </si>
  <si>
    <t>ПОРЕЗ НА ИМОВИНУ (од 17 до 22)</t>
  </si>
  <si>
    <t>ПОРЕЗ НА ДОБРА И УСЛУГЕ (од 24 до 28)</t>
  </si>
  <si>
    <t>ДРУГИ ПОРЕЗИ (30 + 31)</t>
  </si>
  <si>
    <t>ДОНАЦИЈЕ, ПОМОЋИ И ТРАНСФЕРИ 
(33 + 36 + 41)</t>
  </si>
  <si>
    <t>ДОНАЦИЈЕ ОД ИНОСТРАНИХ ДРЖАВА (34 + 35)</t>
  </si>
  <si>
    <t>ДОНАЦИЈЕ И ПОМОЋИ ОД МЕЂУНАРОДНИХ ОРГАНИЗАЦИЈА (од 37 до 40)</t>
  </si>
  <si>
    <t>ТРАНСФЕРИ ОД ДРУГИХ НИВОА ВЛАСТИ (42 + 43)</t>
  </si>
  <si>
    <t>ДРУГИ ПРИХОДИ (45 + 52 + 57 + 64 + 67)</t>
  </si>
  <si>
    <t>ПРИХОДИ ОД ИМОВИНЕ (од 46 до 51)</t>
  </si>
  <si>
    <t>ПРИХОДИ ОД ПРОДАЈЕ ДОБАРА И УСЛУГА (од 53 до 56)</t>
  </si>
  <si>
    <t>НОВЧАНЕ КАЗНЕ И ОДУЗЕТА ИМОВИНСКА КОРИСТ (од 58 до 63)</t>
  </si>
  <si>
    <t>VI</t>
  </si>
  <si>
    <t>Корисник буџетских средстава на другом нивоу власти</t>
  </si>
  <si>
    <t>Директни буџетски корисник локалне власти</t>
  </si>
  <si>
    <t>Индиректни буџетски корисник локалне власти</t>
  </si>
  <si>
    <t>ДОБРОВОЉНИ ТРАНСФЕРИ ОД ФИЗИЧКИХ И ПРАВНИХ ЛИЦА (65 + 66)</t>
  </si>
  <si>
    <t>МЕШОВИТИ И НЕОДРЕЂЕНИ ПРИХОДИ (68)</t>
  </si>
  <si>
    <t>МЕМОРАНДУМСКЕ СТАВКЕ ЗА РЕФУНДАЦИЈУ РАСХОДА (70 + 72)</t>
  </si>
  <si>
    <t>МЕМОРАНДУМСКЕ СТАВКЕ ЗА РЕФУНДАЦИЈУ РАСХОДА (71)</t>
  </si>
  <si>
    <t>МЕМОРАНДУМСКЕ СТАВКЕ ЗА РЕФУНДАЦИЈУ РАСХОДА ИЗ ПРЕТХОДНЕ ГОДИНЕ (73)</t>
  </si>
  <si>
    <t>ТРАНСФЕРИ ИЗМЕЂУ БУЏЕТСКИХ КОРИСНИКА НА ИСТОМ НИВОУ (75)</t>
  </si>
  <si>
    <t>ТРАНСФЕРИ ИЗМЕЂУ БУЏЕТСКИХ КОРИСНИКА НА ИСТОМ НИВОУ (76 + 77)</t>
  </si>
  <si>
    <t>ПРИХОДИ ИЗ БУЏЕТА (79)</t>
  </si>
  <si>
    <t>ПРИХОДИ ИЗ БУЏЕТА (80)</t>
  </si>
  <si>
    <t>ПРИМАЊА ОД ПРОДАЈЕ НЕФИНАНСИЈСКЕ ИМОВИНЕ (82 + 89 + 96 + 99)</t>
  </si>
  <si>
    <t>ПРИМАЊА ОД ПРОДАЈЕ ОСНОВНИХ СРЕДСТАВА (83 + 85 + 87)</t>
  </si>
  <si>
    <t>ПРИМАЊА ОД ПРОДАЈЕ НЕПОКРЕТНОСТИ (84)</t>
  </si>
  <si>
    <t>ПРИМАЊА ОД ПРОДАЈЕ ПОКРЕТНЕ ИМОВИНЕ (86)</t>
  </si>
  <si>
    <t>ПРИМАЊА ОД ПРОДАЈЕ ОСТАЛИХ ОСНОВНИХ СРЕДСТАВА (88)</t>
  </si>
  <si>
    <t>ПРИМАЊА ОД ПРОДАЈЕ ЗАЛИХА (90 + 92 + 94)</t>
  </si>
  <si>
    <t>ПРИМАЊА ОД ПРОДАЈЕ РОБНИХ РЕЗЕРВИ (91)</t>
  </si>
  <si>
    <t>ПРИМАЊА ОД ПРОДАЈЕ ЗАЛИХА  ПРОИЗВОДЊЕ (93)</t>
  </si>
  <si>
    <t>Обезбеђивање свеобухватне социјалне заштите и помоћи најугроженијем становништву града/општине.</t>
  </si>
  <si>
    <t xml:space="preserve">Доступност примарне здравствене заштите у складу са националним стандардима и обезбеђивање и спровођење активности у областима деловања јавног здравља.
</t>
  </si>
  <si>
    <t>Очување, унапређење и представљање културног-историјског наслеђа, културне разноврсности, продукције и стваралаштва у локалној заједници;
Остваривање права грађана информисање и унапређење јавног информисања.</t>
  </si>
  <si>
    <t>Обезбеђивање приступа спорту и подршка пројектима везаним за развој спорта; Обезбеђивање услова за развој и спровођење омладинске политике.</t>
  </si>
  <si>
    <t>Порез на фонд зарада</t>
  </si>
  <si>
    <t>Периодични порези на непокретности</t>
  </si>
  <si>
    <t>Периодични порези на нето имовину</t>
  </si>
  <si>
    <t>Порези на заоставштину, наслеђе и поклон</t>
  </si>
  <si>
    <t>Опрема за саобраћај</t>
  </si>
  <si>
    <t>Административна опрема</t>
  </si>
  <si>
    <t>Опрема за пољопривреду</t>
  </si>
  <si>
    <t>Опрема за заштиту животне средине</t>
  </si>
  <si>
    <t>Медицинска и лабораторијска опрема</t>
  </si>
  <si>
    <t>Опрема за војску</t>
  </si>
  <si>
    <t>Опрема за јавну безбедност</t>
  </si>
  <si>
    <t>Опрема за производњу, моторна, непокретна и немоторна опрема</t>
  </si>
  <si>
    <t>Залихе материјала</t>
  </si>
  <si>
    <t>Залихе недовршене производње</t>
  </si>
  <si>
    <t>Залихе готових производа</t>
  </si>
  <si>
    <t>Копови</t>
  </si>
  <si>
    <t>Шуме</t>
  </si>
  <si>
    <t>Воде</t>
  </si>
  <si>
    <t>Отплата главнице на домаће хартије од вредности, изузев акција</t>
  </si>
  <si>
    <t>Отплата главнице осталим нивоима власти</t>
  </si>
  <si>
    <t>Отплата главнице домаћим јавним финансијским институцијама</t>
  </si>
  <si>
    <t>Отплата главнице домаћим пословним банкама</t>
  </si>
  <si>
    <t>Отплата главнице осталим домаћим кредиторима</t>
  </si>
  <si>
    <t>Отплата главнице домаћинствима у земљи</t>
  </si>
  <si>
    <t>Отплата главнице на домаће финансијске деривате</t>
  </si>
  <si>
    <t>Отплата домаћих меница</t>
  </si>
  <si>
    <t>Исправка унутрашњег дуга</t>
  </si>
  <si>
    <t>Отплата главнице на хартије од вредности, изузев акција, емитоване на иностраном финансијском тржишту</t>
  </si>
  <si>
    <t>Отплата главнице страним владама</t>
  </si>
  <si>
    <t>Отплата главнице мултилатералним институцијама</t>
  </si>
  <si>
    <t>Отплате главнице страним пословним банкама</t>
  </si>
  <si>
    <t>Комуникације</t>
  </si>
  <si>
    <t>Остале делатности</t>
  </si>
  <si>
    <t>Хотели и ресторани</t>
  </si>
  <si>
    <t>Туризам</t>
  </si>
  <si>
    <t>Вишенаменски развојни пројекти</t>
  </si>
  <si>
    <t>Економски послови некласификовани на другом месту</t>
  </si>
  <si>
    <t>ЗАШТИТА ЖИВОТНЕ СРЕДИНЕ</t>
  </si>
  <si>
    <t>Управљање отпадом</t>
  </si>
  <si>
    <t>Управљање отпадним водама</t>
  </si>
  <si>
    <t>Смањење загађености</t>
  </si>
  <si>
    <t>Заштита животне средине некласификована на другом месту</t>
  </si>
  <si>
    <t>Стамбени развој</t>
  </si>
  <si>
    <t>Развој заједнице</t>
  </si>
  <si>
    <t>Улична расвета</t>
  </si>
  <si>
    <t>ЗДРАВСТВО</t>
  </si>
  <si>
    <t>Фармацеутски производи</t>
  </si>
  <si>
    <t>Остали медицински производи</t>
  </si>
  <si>
    <t>Ванболничке услуге</t>
  </si>
  <si>
    <t>Опште медицинске услуге</t>
  </si>
  <si>
    <t>Парамедицинске услуге</t>
  </si>
  <si>
    <t>Болничке услуге</t>
  </si>
  <si>
    <t>Опште болничке услуге</t>
  </si>
  <si>
    <t>Здравство некласификовано на другом месту</t>
  </si>
  <si>
    <t>Услуге рекреације и спорта</t>
  </si>
  <si>
    <t>Услуге културе</t>
  </si>
  <si>
    <t>ОБРАЗОВАЊЕ</t>
  </si>
  <si>
    <t>Предшколско и основно образовање</t>
  </si>
  <si>
    <t>Предшколско образовање</t>
  </si>
  <si>
    <t>Други порези на добра и услуге</t>
  </si>
  <si>
    <t>Текуће донације од иностраних држава</t>
  </si>
  <si>
    <t>Медицински производи, помагала и опрема</t>
  </si>
  <si>
    <t>Терапеутска помагала и опрема</t>
  </si>
  <si>
    <t>Специјализоване медицинске услуге</t>
  </si>
  <si>
    <t>Стоматолошке услуге</t>
  </si>
  <si>
    <t>Специјализоване болничке услуге</t>
  </si>
  <si>
    <t>Услуге медицинских центара и породилишта</t>
  </si>
  <si>
    <t>Услуге домова  за негу и опоравак</t>
  </si>
  <si>
    <t>Услуге јавног здравства</t>
  </si>
  <si>
    <r>
      <t xml:space="preserve">Здравство </t>
    </r>
    <r>
      <rPr>
        <sz val="7"/>
        <color indexed="8"/>
        <rFont val="Times New Roman Italic"/>
      </rPr>
      <t xml:space="preserve"> </t>
    </r>
    <r>
      <rPr>
        <sz val="9"/>
        <color indexed="8"/>
        <rFont val="Times New Roman Italic"/>
      </rPr>
      <t>истраживање и развој</t>
    </r>
  </si>
  <si>
    <t>РЕКРЕАЦИЈА, СПОРТ, КУЛТУРА И ВЕРЕ</t>
  </si>
  <si>
    <t>Услуге емитовања и штампања</t>
  </si>
  <si>
    <t>Верске  и остале услуге заједнице</t>
  </si>
  <si>
    <r>
      <t>Рекреација, спорт, култура и вере</t>
    </r>
    <r>
      <rPr>
        <sz val="7"/>
        <color indexed="8"/>
        <rFont val="Times New Roman Italic"/>
      </rPr>
      <t xml:space="preserve">  </t>
    </r>
    <r>
      <rPr>
        <sz val="9"/>
        <color indexed="8"/>
        <rFont val="Times New Roman Italic"/>
      </rPr>
      <t>-</t>
    </r>
    <r>
      <rPr>
        <sz val="7"/>
        <color indexed="8"/>
        <rFont val="Times New Roman Italic"/>
      </rPr>
      <t xml:space="preserve"> </t>
    </r>
    <r>
      <rPr>
        <sz val="9"/>
        <color indexed="8"/>
        <rFont val="Times New Roman Italic"/>
      </rPr>
      <t>истраживање и развој</t>
    </r>
  </si>
  <si>
    <t>Рекреација, спорт, култура и вере, некласификовано на другом месту</t>
  </si>
  <si>
    <t>Основно образовање са домом ученика</t>
  </si>
  <si>
    <t>Основно образовање са средњом школом</t>
  </si>
  <si>
    <t>Специјално основно образовање</t>
  </si>
  <si>
    <t>Више средње образовање</t>
  </si>
  <si>
    <t>Високо образовање - први степен</t>
  </si>
  <si>
    <t>Високо образовање -  други степен</t>
  </si>
  <si>
    <r>
      <t xml:space="preserve">Образовање - </t>
    </r>
    <r>
      <rPr>
        <sz val="7"/>
        <color indexed="8"/>
        <rFont val="Times New Roman Italic"/>
      </rPr>
      <t xml:space="preserve"> </t>
    </r>
    <r>
      <rPr>
        <sz val="9"/>
        <color indexed="8"/>
        <rFont val="Times New Roman Italic"/>
      </rPr>
      <t>истраживање и развој</t>
    </r>
  </si>
  <si>
    <t>Образовање некласификовано на другом месту</t>
  </si>
  <si>
    <t>Истраживање и развој - Општи економски и комерцијални послови и послови по питању рада</t>
  </si>
  <si>
    <t>03</t>
  </si>
  <si>
    <t>05</t>
  </si>
  <si>
    <t>07</t>
  </si>
  <si>
    <t>Конто</t>
  </si>
  <si>
    <t>02</t>
  </si>
  <si>
    <t>04</t>
  </si>
  <si>
    <t>06</t>
  </si>
  <si>
    <t>08</t>
  </si>
  <si>
    <t>09</t>
  </si>
  <si>
    <t>11</t>
  </si>
  <si>
    <t>12</t>
  </si>
  <si>
    <t>13</t>
  </si>
  <si>
    <t>14</t>
  </si>
  <si>
    <t>15</t>
  </si>
  <si>
    <t>16</t>
  </si>
  <si>
    <t>Родитељски динар за ваннаставне активности</t>
  </si>
  <si>
    <t>Приходи из буџета</t>
  </si>
  <si>
    <t>Трансфери између корисника на истом нивоу</t>
  </si>
  <si>
    <t>Социјални доприноси</t>
  </si>
  <si>
    <t>Сопствени приходи буџетских корисника</t>
  </si>
  <si>
    <t>Донације од иностраних земаља</t>
  </si>
  <si>
    <t>Донације од међународних организација</t>
  </si>
  <si>
    <t>Донације од осталих нивоа власти</t>
  </si>
  <si>
    <t>Донације од невладиних организација и појединаца</t>
  </si>
  <si>
    <t>Примања од продаје нефинансијске имовине</t>
  </si>
  <si>
    <t>Примања од домаћих задуживања</t>
  </si>
  <si>
    <t>Примања од иностраних задуживања</t>
  </si>
  <si>
    <t>Примања од отплате датих кредита и продаје финансијске имовине</t>
  </si>
  <si>
    <t>Нераспоређени вишак прихода из ранијих година</t>
  </si>
  <si>
    <t>Неутрошена средства од приватизације из претходних година</t>
  </si>
  <si>
    <t>Неутрошена средства донација из претходних година</t>
  </si>
  <si>
    <t>Плате, додаци и накнаде запослених (зараде)</t>
  </si>
  <si>
    <t>Социјални доприноси на терет послодавца</t>
  </si>
  <si>
    <t>Накнаде у натури</t>
  </si>
  <si>
    <t>Социјална давања запосленима</t>
  </si>
  <si>
    <t>Судијски додатак.</t>
  </si>
  <si>
    <t>Материјал</t>
  </si>
  <si>
    <t>Амортизација нематеријалне имовине</t>
  </si>
  <si>
    <t>Отплата камата по гаранцијама</t>
  </si>
  <si>
    <t>Субвенције приватним предузећима</t>
  </si>
  <si>
    <t>Донације страним владама</t>
  </si>
  <si>
    <t>Донације и дотације међународним организацијама</t>
  </si>
  <si>
    <t>Текући трансфери осталим нивоима власти</t>
  </si>
  <si>
    <t>Капитални трансфери осталим нивоима власти</t>
  </si>
  <si>
    <t>Дотације организацијама обавезног социјалног осигурања</t>
  </si>
  <si>
    <t>Остале донације, дотације и трансфери</t>
  </si>
  <si>
    <t>Накнаде за социјалну заштиту из буџета</t>
  </si>
  <si>
    <t>Расходи који се финансирају из средстава за реализацију националног инвестиционог плана</t>
  </si>
  <si>
    <t>Административни трансфери из буџета - Текући расходи</t>
  </si>
  <si>
    <t>Административни трансфери из буџета - Издаци за нефинансијску имовину</t>
  </si>
  <si>
    <t>Административни трансфери из буџета - Издаци за отплату главнице и набавку финансијске имовине</t>
  </si>
  <si>
    <t>Административни трансфери из буџета - Средства резерве</t>
  </si>
  <si>
    <t>Нематеријална имовина</t>
  </si>
  <si>
    <t>Залихе робе за даљу продају</t>
  </si>
  <si>
    <t>Драгоцености</t>
  </si>
  <si>
    <t>Шуме и воде</t>
  </si>
  <si>
    <t>Нефинансијска имовина која се финансира из средстава за реализацију националног инвестиционог плана</t>
  </si>
  <si>
    <t>Отплата главнице домаћим кредиторима</t>
  </si>
  <si>
    <t>Набавка финансијске имовине</t>
  </si>
  <si>
    <t>Накнаде трошкова за запослене</t>
  </si>
  <si>
    <t>Број стипендираних категорисаних спортиста</t>
  </si>
  <si>
    <t>Број програма за вежбање старих особа и особа са инвалидитетом</t>
  </si>
  <si>
    <r>
      <t>Број усвојених препорука заштитника грађана упућених управи и јавним службама града/општине у односу на укупан број препорука</t>
    </r>
    <r>
      <rPr>
        <sz val="11"/>
        <color indexed="8"/>
        <rFont val="Times New Roman"/>
        <family val="1"/>
      </rPr>
      <t xml:space="preserve"> </t>
    </r>
  </si>
  <si>
    <t xml:space="preserve">Број седница сталних радних тела </t>
  </si>
  <si>
    <t>Израђен попис јанвих зграда са карактеристикама</t>
  </si>
  <si>
    <t>Порези на доходак, добит и капиталне добитке који се не могу разврстати између физичких и правних лица</t>
  </si>
  <si>
    <t>Порези на појединачне услуге</t>
  </si>
  <si>
    <t>Капиталне донације од иностраних држава</t>
  </si>
  <si>
    <t>Текуће донације од међународних организација</t>
  </si>
  <si>
    <t>Капиталне донације од међународних организација</t>
  </si>
  <si>
    <t>Текуће помоћи од ЕУ</t>
  </si>
  <si>
    <t>Капиталне помоћи од ЕУ</t>
  </si>
  <si>
    <t>Текући трансфери од других нивоа власти</t>
  </si>
  <si>
    <t>Порези, таксе и накнаде на употребу добара, на дозволу да се добра употребљавају или делатности обављају</t>
  </si>
  <si>
    <t>Дивиденде</t>
  </si>
  <si>
    <t>ПРИМАЊА ОД ПРОДАЈЕ ДРАГОЦЕНОСТИ (97)</t>
  </si>
  <si>
    <t>ПРИМАЊА ОД ПРОДАЈЕ РОБЕ ЗА ДАЉУ ПРОДАЈУ (95)</t>
  </si>
  <si>
    <t>ПРИМАЊА ОД ПРОДАЈЕ ДРАГОЦЕНОСТИ (98)</t>
  </si>
  <si>
    <t>ПРИМАЊА ОД ПРОДАЈЕ ПРИРОДНЕ ИМОВИНЕ (100 + 102 + 104)</t>
  </si>
  <si>
    <t>ПРИМАЊА ОД ПРОДАЈЕ ЗЕМЉИШТА (101)</t>
  </si>
  <si>
    <t>ПРИМАЊА ОД ПРОДАЈЕ ПОДЗЕМНИХ БЛАГА (103)</t>
  </si>
  <si>
    <t>ПРИМАЊА ОД ПРОДАЈЕ ШУМА И ВОДА (105)</t>
  </si>
  <si>
    <t>ПРИМАЊА ОД ЗАДУЖИВАЊА И ПРОДАЈЕ ФИНАНСИЈСКЕ ИМОВИНЕ (107 + 126)</t>
  </si>
  <si>
    <t>ПРИМАЊА ОД ЗАДУЖИВАЊА (108+118)</t>
  </si>
  <si>
    <t>ПРИМАЊА ОД ДОМАЋИХ ЗАДУЖИВАЊА (од 109 до 117)</t>
  </si>
  <si>
    <t>ПРИМАЊА ОД ИНОСТРАНОГ ЗАДУЖИВАЊА (од 119 + 125)</t>
  </si>
  <si>
    <t>ПРИМАЊА ОД ПРОДАЈЕ ФИНАНСИЈСКЕ ИМОВИНЕ (127 + 137)</t>
  </si>
  <si>
    <t xml:space="preserve">ПРИМАЊА ОД ПРОДАЈЕ ДОМАЋЕ ФИНАНСИЈСКЕ ИМОВИНЕ (од 128 до 136) </t>
  </si>
  <si>
    <t>ПРИМАЊА ОД ПРОДАЈЕ СТРАНЕ ФИНАНСИЈСКЕ ИМОВИНЕ (од 138 до 145)</t>
  </si>
  <si>
    <t>УКУПНИ ПРИХОДИ, ПРИМАЊА И ПРЕНЕТА СРЕДСТВА ИЗ ПРЕТХОДНЕ ГОДИНЕ (1 + 8 + 81 + 106)</t>
  </si>
  <si>
    <t>ТЕКУЋИ РАСХОДИ (148+166+211+226+250+263+279+294)</t>
  </si>
  <si>
    <t>РАСХОДИ ЗА ЗАПОСЛЕНЕ (149+151+155+157+162+164)</t>
  </si>
  <si>
    <t>ПЛАТЕ, ДОДАЦИ И НАКНАДЕ ЗАПОСЛЕНИХ (ЗАРАДЕ) (150)</t>
  </si>
  <si>
    <t>СОЦИЈАЛНИ ДОПРИНОСИ НА ТЕРЕТ ПОСЛОДАВЦА (од 152 до 154)</t>
  </si>
  <si>
    <t>НАКНАДЕ У НАТУРИ (156)</t>
  </si>
  <si>
    <t>СОЦИЈАЛНА ДАВАЊА ЗАПОСЛЕНИМА (од 158 до 161)</t>
  </si>
  <si>
    <t>НАКНАДА ТРОШКОВА ЗА ЗАПОСЛЕНЕ (163)</t>
  </si>
  <si>
    <t>НАГРАДЕ ЗАПОСЛЕНИМА И ОСТАЛИ ПОСЕБНИ РАСХОДИ (165)</t>
  </si>
  <si>
    <t xml:space="preserve">КОРИШЋЕЊЕ УСЛУГА И РОБА (167 + 175 + 181 + 190 + 198 + 201) </t>
  </si>
  <si>
    <t>СТАЛНИ ТРОШКОВИ (од 168 до 174)</t>
  </si>
  <si>
    <t>ТРОШКОВИ ПУТОВАЊА (од 176 до 180)</t>
  </si>
  <si>
    <t>УСЛУГЕ ПО УГОВОРУ (од 182 до 189)</t>
  </si>
  <si>
    <t>СПЕЦИЈАЛИЗОВАНЕ УСЛУГЕ (од 191 до197)</t>
  </si>
  <si>
    <t>ТЕКУЋЕ ПОПРАВКЕ И ОДРЖАВАЊЕ (199 + 200)</t>
  </si>
  <si>
    <t>МАТЕРИЈАЛ (од 202 до 210)</t>
  </si>
  <si>
    <t>АМОРТИЗАЦИЈА И УПОТРЕБА СРЕДСТАВА ЗА РАД (212 + 216 + 218 + 220 + 224)</t>
  </si>
  <si>
    <t>АМОРТИЗАЦИЈА НЕКРЕТНИНА И ОПРЕМЕ (од 213 до 215)</t>
  </si>
  <si>
    <t>АМОРТИЗАЦИЈА КУЛТИВИСАНЕ ИМОВИНЕ (217)</t>
  </si>
  <si>
    <t>УПОТРЕБА ДРАГОЦЕНОСТИ (219)</t>
  </si>
  <si>
    <t>УПОТРЕБА ПРИРОДНЕ ИМОВИНЕ (од 221 до 223)</t>
  </si>
  <si>
    <t>АМОРТИЗАЦИЈА НЕМАТЕРИЈАЛНЕ ИМОВИНЕ (225)</t>
  </si>
  <si>
    <t>ОТПЛАТА КАМАТА И ПРАТЕЋИ ТРОШКОВИ ЗАДУЖИВАЊА (227 + 237 + 244 + 246)</t>
  </si>
  <si>
    <t>ОТПЛАТЕ ДОМАЋИХ КАМАТА (од 228 до 236)</t>
  </si>
  <si>
    <t>ОТПЛАТА СТРАНИХ КАМАТА (од 238 до 243)</t>
  </si>
  <si>
    <t>ОТПЛАТА КАМАТА ПО ГАРАНЦИЈАМА 245)</t>
  </si>
  <si>
    <t>ПРАТЕЋИ ТРОШКОВИ ЗАДУЖИВАЊА (од 247 до 249)</t>
  </si>
  <si>
    <t>СУБВЕНЦИЈЕ (251 + 254 + 257 + 260)</t>
  </si>
  <si>
    <t>СУБВЕНЦИЈЕ ЈАВНИМ НЕФИНАНСИЈСКИМ ПРЕДУЗЕЋИМА И ОРГАНИЗАЦИЈАМА (252 + 253)</t>
  </si>
  <si>
    <t>СУБВЕНЦИЈЕ ПРИВАТНИМ ФИНАНСИЈСКИМ ИНСТИТУЦИЈАМА (255 + 256)</t>
  </si>
  <si>
    <t>СУБВЕНЦИЈЕ ЈАВНИМ ФИНАНСИЈСКИМ ИНСТИТУЦИЈАМА (258 + 259)</t>
  </si>
  <si>
    <t>СУБВЕНЦИЈЕ ПРИВАТНИМ ПРЕДУЗЕЋИМА (261 + 262)</t>
  </si>
  <si>
    <t>ДОНАЦИЈЕ, ДОТАЦИЈЕ И ТРАНСФЕРИ (264 + 267 + 270 + 273 + 276)</t>
  </si>
  <si>
    <t>ДОНАЦИЈЕ СТРАНИМ ВЛАДАМА (265 + 266)</t>
  </si>
  <si>
    <t>ДОТАЦИЈЕ МЕЂУНАРОДНИМ ОРГАНИЗАЦИЈАМА (268 + 269)</t>
  </si>
  <si>
    <t>ТРАНСФЕРИ ОСТАЛИМ НИВОИМА ВЛАСТИ (271 + 272)</t>
  </si>
  <si>
    <t>ДОТАЦИЈЕ ОРГАНИЗАЦИЈАМА ОБАВЕЗНОГ СОЦИЈАЛНОГ ОСИГУРАЊА (274 + 275)</t>
  </si>
  <si>
    <t>ОСТАЛЕ ДОТАЦИЈЕ И ТРАНСФЕРИ (277 + 278)</t>
  </si>
  <si>
    <t>СОЦИЈАЛНО ОСИГУРАЊЕ И СОЦИЈАЛНА ЗАШТИТА (280 + 284)</t>
  </si>
  <si>
    <t>ПАЦ_52</t>
  </si>
  <si>
    <t>ПАЦ_53</t>
  </si>
  <si>
    <t>ПАЦ_54</t>
  </si>
  <si>
    <t>ПАЦ_55</t>
  </si>
  <si>
    <t>ПАЦ_56</t>
  </si>
  <si>
    <t>ПАЦ_57</t>
  </si>
  <si>
    <t>ПАЦ_58</t>
  </si>
  <si>
    <t>ПАЦ_59</t>
  </si>
  <si>
    <t>ПАЦ_60</t>
  </si>
  <si>
    <t>ПАЦ_61</t>
  </si>
  <si>
    <t>ПАЦ_62</t>
  </si>
  <si>
    <t>ПАЦ_63</t>
  </si>
  <si>
    <t>ПАЦ_64</t>
  </si>
  <si>
    <t>ПАЦ_65</t>
  </si>
  <si>
    <t>ПАЦ_66</t>
  </si>
  <si>
    <t>ПАЦ_67</t>
  </si>
  <si>
    <t>ПАЦ_68</t>
  </si>
  <si>
    <t>ПАЦ_69</t>
  </si>
  <si>
    <t>ПАЦ_70</t>
  </si>
  <si>
    <t>ПАЦ_71</t>
  </si>
  <si>
    <t>ПАЦ_72</t>
  </si>
  <si>
    <t>ПАЦ_73</t>
  </si>
  <si>
    <t>ПАЦ_74</t>
  </si>
  <si>
    <t>ПАЦ_75</t>
  </si>
  <si>
    <t>ПАЦ_76</t>
  </si>
  <si>
    <t>ПАЦ_77</t>
  </si>
  <si>
    <t>ПАЦ_78</t>
  </si>
  <si>
    <t>ПАЦ_79</t>
  </si>
  <si>
    <t>ПАЦ_80</t>
  </si>
  <si>
    <t>ПАЦ_81</t>
  </si>
  <si>
    <t>ПАЦ_82</t>
  </si>
  <si>
    <t>ПАЦ_83</t>
  </si>
  <si>
    <t>ПАЦ_84</t>
  </si>
  <si>
    <t>ПАЦ_85</t>
  </si>
  <si>
    <t>ПАЦ_86</t>
  </si>
  <si>
    <t>ПАЦ_87</t>
  </si>
  <si>
    <t>ПАЦ_88</t>
  </si>
  <si>
    <t>ПАЦ_89</t>
  </si>
  <si>
    <t>ПАЦ_90</t>
  </si>
  <si>
    <t>ПАЦ_91</t>
  </si>
  <si>
    <t>ПАЦ_92</t>
  </si>
  <si>
    <t>ПАЦ_93</t>
  </si>
  <si>
    <t>ПАЦ_94</t>
  </si>
  <si>
    <t>ПАЦ_95</t>
  </si>
  <si>
    <t>ПАЦ_96</t>
  </si>
  <si>
    <t>ПАЦ_97</t>
  </si>
  <si>
    <t>Степен покривености корисника услугом  даљинског грејања (број услужених домаћинстава у односу на укупни број домаћинстава у граду/општини)</t>
  </si>
  <si>
    <t>Импутиране продаје добара и услуга</t>
  </si>
  <si>
    <t>Приходи од новчаних казни за кривична дела</t>
  </si>
  <si>
    <t>Приходи од новчаних казни за привредне преступе</t>
  </si>
  <si>
    <t>Број остварених услуга  градске/општинске управе (укупан број предмета који су у току, број решења, дозвола, потврда и других докумената издатих  физичким и правним лицима)</t>
  </si>
  <si>
    <t>Проценат попуњености радних места која подразумевају вођење управног поступка</t>
  </si>
  <si>
    <t>Учешће издатака за сервисирање дугова у текућим приходима ≤ 15%</t>
  </si>
  <si>
    <t>Приходи од новчаних казни за прекршаје</t>
  </si>
  <si>
    <t>Остале новчане казне, пенали и приходи од одузете имовинске користи</t>
  </si>
  <si>
    <t>Текући добровољни трансфери од физичких и правних лица</t>
  </si>
  <si>
    <t>Капитални добровољни трансфери од физичких и правних лица</t>
  </si>
  <si>
    <t>Мешовити и неодређени приходи</t>
  </si>
  <si>
    <t>Меморандумске ставке за рефундацију расхода</t>
  </si>
  <si>
    <t>Меморандумске ставке за рефундацију расхода из претходне године</t>
  </si>
  <si>
    <t>Трансфери између буџетских корисника на истом нивоу</t>
  </si>
  <si>
    <t>Примања од продаје непокретности</t>
  </si>
  <si>
    <t>Примања од продаје покретне имовине</t>
  </si>
  <si>
    <t>Примања од продаје осталих основних средстава</t>
  </si>
  <si>
    <t>Примања од продаје робних резерви</t>
  </si>
  <si>
    <t>Примања од продаје залиха производње</t>
  </si>
  <si>
    <t>Примања од продаје робе за даљу продају</t>
  </si>
  <si>
    <t>Накнаде из буџета у случају болести и инвалидности</t>
  </si>
  <si>
    <t>Примања од задуживања од јавних финансијских институција у земљи</t>
  </si>
  <si>
    <t>Примања од задуживања од пословних банака у земљи</t>
  </si>
  <si>
    <t>Примања од задуживања од домаћинстава у земљи</t>
  </si>
  <si>
    <t>Примања од домаћих финансијских деривата</t>
  </si>
  <si>
    <t>Примања од домаћих меница</t>
  </si>
  <si>
    <t>treci red</t>
  </si>
  <si>
    <t>cetvrti red</t>
  </si>
  <si>
    <t>5 red</t>
  </si>
  <si>
    <t>6 red</t>
  </si>
  <si>
    <t>7 red</t>
  </si>
  <si>
    <t>8 red</t>
  </si>
  <si>
    <t>9 red</t>
  </si>
  <si>
    <t>10 red</t>
  </si>
  <si>
    <t>11 red</t>
  </si>
  <si>
    <t>12 red</t>
  </si>
  <si>
    <t>13 red</t>
  </si>
  <si>
    <t>14 red</t>
  </si>
  <si>
    <t>15 red</t>
  </si>
  <si>
    <t>16 red</t>
  </si>
  <si>
    <t>17 red</t>
  </si>
  <si>
    <t>Између 30. и 42. реда се налазе још 2 циља уколико је потребно . Активирају се маркирањем целог  30. и 42. реда &gt; десни клик&gt; опција "Unhide". Графичку илустрацију поступка видети у Упутству.</t>
  </si>
  <si>
    <t xml:space="preserve">1)  У табелама у којима се исказују индикатори: </t>
  </si>
  <si>
    <t>Програм 17.  Енергетска ефикасност и обновљиви извори енергије</t>
  </si>
  <si>
    <t xml:space="preserve">Адекватан квалитет пружених услуга  уз рационално спровођење даљинског грејања </t>
  </si>
  <si>
    <t xml:space="preserve">Број деце корисника давања у укупном броју рођене деце </t>
  </si>
  <si>
    <t>Број програма којима се реализују активности школског спорта</t>
  </si>
  <si>
    <t>1301-0001  Подршка локалним спортским организацијама, удружењима и савезима</t>
  </si>
  <si>
    <t>Примања од продаје драгоцености</t>
  </si>
  <si>
    <t>Примања од продаје земљишта</t>
  </si>
  <si>
    <t>Примања од продаје подземних блага</t>
  </si>
  <si>
    <t>Примања од продаје шума и вода</t>
  </si>
  <si>
    <t>Примања од емитовања домаћих хартија од вредности, изузев акција</t>
  </si>
  <si>
    <t>Примања од задуживања од осталих нивоа власти</t>
  </si>
  <si>
    <t>Број унапређених процедура ради лакшег пословања привреде на локалном нивоу</t>
  </si>
  <si>
    <t>Број предузећа која су користила услуге и сервисе града / општине у односу на укупан број предузећа</t>
  </si>
  <si>
    <t>Број  пројеката за унапређење инвестиионог амбијента на 1000 становника</t>
  </si>
  <si>
    <t>Проценат реализације програма развоја туризма града/општине у односу на годишњи план</t>
  </si>
  <si>
    <t xml:space="preserve">Проценат обухваћености пољопривредног земљишта у годишњем Програму заштите, уређења и  коришћења пољопривредног земљишта </t>
  </si>
  <si>
    <t xml:space="preserve">Проценат коришћења  пољопривредног земљишта обухваћених годишњим програмом, у односу на укупне расположиве пољопривредне површине </t>
  </si>
  <si>
    <t>Број регистрованих пољопривредних газдинстава која су корисници директног плаћања у односу на укупан број пољопривредних газдинстава</t>
  </si>
  <si>
    <t>Број регистрованих пољопривредних газдинстава која су корисници кредитне подршке у односу на укупан број пољопривредних газдинстава</t>
  </si>
  <si>
    <t>Повлачење прихода од квази корпорација</t>
  </si>
  <si>
    <t>Приход од имовине који припада имаоцима полиса осигурања</t>
  </si>
  <si>
    <t>Закуп непроизведене имовине</t>
  </si>
  <si>
    <t>ПАЦ_31</t>
  </si>
  <si>
    <t>ПАЦ_32</t>
  </si>
  <si>
    <t>ПАЦ_33</t>
  </si>
  <si>
    <t>ПАЦ_34</t>
  </si>
  <si>
    <t>ПАЦ_35</t>
  </si>
  <si>
    <t>ПАЦ_36</t>
  </si>
  <si>
    <t>ПАЦ_37</t>
  </si>
  <si>
    <t>ПАЦ_38</t>
  </si>
  <si>
    <t>ПАЦ_39</t>
  </si>
  <si>
    <t>ПАЦ_40</t>
  </si>
  <si>
    <t>ПАЦ_41</t>
  </si>
  <si>
    <t>ПАЦ_42</t>
  </si>
  <si>
    <t>ПАЦ_43</t>
  </si>
  <si>
    <t>ПАЦ_44</t>
  </si>
  <si>
    <t>ПАЦ_45</t>
  </si>
  <si>
    <t>ПАЦ_46</t>
  </si>
  <si>
    <t>ПАЦ_47</t>
  </si>
  <si>
    <t>ПАЦ_48</t>
  </si>
  <si>
    <t>ПАЦ_49</t>
  </si>
  <si>
    <t>ПАЦ_50</t>
  </si>
  <si>
    <t>ПАЦ_51</t>
  </si>
  <si>
    <t xml:space="preserve">Пружања комуналних услуга од значаја за остварење животних потреба физичких и правних лица уз обезбеђење одговарајућег квалитета, обима, доступности и континуитета;  Одрживо снабдевање корисника топлотном енергијом;  Редовно, сигурно  и одрживо  снабдевање водом за пиће становника, уређивање начина коришћења и управљања изворима, јавним бунарима и чесмама.
</t>
  </si>
  <si>
    <t>Обезбеђивање стимулативног оквира за пословање и адекватног привредног амбијента за привлачење инвестиција.</t>
  </si>
  <si>
    <t>Унапређење туристичке понуде у граду/општини.</t>
  </si>
  <si>
    <t>Унапређивање пољопривредне производње у граду/општини.</t>
  </si>
  <si>
    <t>Обезбеђивање услуга јавне управе и остваривање и заштита права грађана и јавног интереса;  Одрживо управљање финансијама и администрирање изворних прихода локалне самоуправе;  Сервисирање обавеза које проистичу из задуживања за финансирање буџета  и  управљање  јавним  дугом;  Пружање ефикасне интервенције, ублажавање последица и обезбеђење снабдевености и стабилности на тржишту у случају ванредних  ситуација.</t>
  </si>
  <si>
    <t>Обављање основних функција изборних органа локалне самоуправе.</t>
  </si>
  <si>
    <t>Набавка домаћих акција и осталог капитала</t>
  </si>
  <si>
    <t>Набавка страних хартија од вредности, изузев акција</t>
  </si>
  <si>
    <t>Кредити страним владама</t>
  </si>
  <si>
    <t>Кредити међународним организацијама</t>
  </si>
  <si>
    <t>Кредити страним пословним банкама</t>
  </si>
  <si>
    <t>Кредити страним нефинансијским институцијама</t>
  </si>
  <si>
    <t>Кредити страним невладиним организацијама</t>
  </si>
  <si>
    <t>Набавка страних акција и осталог капитала</t>
  </si>
  <si>
    <t>Куповина стране валуте</t>
  </si>
  <si>
    <t>Накнаде из буџета за породиљско одсуство</t>
  </si>
  <si>
    <t>Накнаде из буџета за децу и породицу</t>
  </si>
  <si>
    <t>Повећање доступности права и механизама социјалне заштите за жене у локалној заједници</t>
  </si>
  <si>
    <t>ПГЦ_40</t>
  </si>
  <si>
    <t>ПГЦ_41</t>
  </si>
  <si>
    <t xml:space="preserve"> Број м2 површина јавне намене где се одржава чистоћа у односу на укупан број м2 јавне намене</t>
  </si>
  <si>
    <t xml:space="preserve">Степен физичких губитака у мрежи (%) </t>
  </si>
  <si>
    <t>Цена воде по м3</t>
  </si>
  <si>
    <t>Број евидентираних незапослених лица на евиденцији НСЗ (разврстаних по полу и старости)</t>
  </si>
  <si>
    <t xml:space="preserve">Број отворених/затворених предузетничких радњи </t>
  </si>
  <si>
    <t>Број предузетничких радњи активних након прве две године од оснивања;</t>
  </si>
  <si>
    <t>Проценат повећања броја ноћења</t>
  </si>
  <si>
    <t xml:space="preserve">Проценат повећања укупног броја гостију  </t>
  </si>
  <si>
    <t>Број новорегистрованих кревета</t>
  </si>
  <si>
    <t>ЗНАЧЕЊЕ ПОЈЕДИНИХ НАСЛОВА КОД ПРОГРАМА, ПРОГРАМСКИХ АКТИВНОСТИ И ПРОЈЕКАТА И ИНФОРМАЦИЈЕ КОЈЕ СЕ УНОСЕ</t>
  </si>
  <si>
    <t>Мере и поглавље преговора о приступању ЕУ:</t>
  </si>
  <si>
    <t>Ознака да ли је ИПА пројекат:</t>
  </si>
  <si>
    <t>IV</t>
  </si>
  <si>
    <t>Дотације осталим непрофитним институцијама</t>
  </si>
  <si>
    <t>Остали порези</t>
  </si>
  <si>
    <t>Обавезне таксе</t>
  </si>
  <si>
    <t>Новчане казне и пенали</t>
  </si>
  <si>
    <t>Накнада штете за повреде или штету насталу услед елементарних непогода</t>
  </si>
  <si>
    <t>Накнада штете од дивљачи</t>
  </si>
  <si>
    <t>Куповина зграда и објеката</t>
  </si>
  <si>
    <t>Изградња зграда и објеката</t>
  </si>
  <si>
    <t>Капитално одржавање зграда и објеката</t>
  </si>
  <si>
    <t>Пројектно планирање</t>
  </si>
  <si>
    <t>Основно образовање са средњом школом и домом ученика</t>
  </si>
  <si>
    <t>Ниже средње образовање</t>
  </si>
  <si>
    <t>Средње образовање са домом ученика</t>
  </si>
  <si>
    <t>Више образовање</t>
  </si>
  <si>
    <t>Више образовање са студентским домом</t>
  </si>
  <si>
    <t>Високо образовање</t>
  </si>
  <si>
    <t>Образовање које није дефинисано нивоом</t>
  </si>
  <si>
    <t>Помоћне услуге образовању</t>
  </si>
  <si>
    <t>Социјална помоћ угроженом становништву, некласификована на другом месту</t>
  </si>
  <si>
    <r>
      <t xml:space="preserve">Социјална заштита - </t>
    </r>
    <r>
      <rPr>
        <sz val="7"/>
        <color indexed="8"/>
        <rFont val="Times New Roman Italic"/>
      </rPr>
      <t xml:space="preserve"> </t>
    </r>
    <r>
      <rPr>
        <sz val="9"/>
        <color indexed="8"/>
        <rFont val="Times New Roman Italic"/>
      </rPr>
      <t>истраживање и развој</t>
    </r>
  </si>
  <si>
    <t>Извршни и законодавни органи, финансијски и фискални послови и спољни послови</t>
  </si>
  <si>
    <t>Спољни послови</t>
  </si>
  <si>
    <t>Економска помоћ иностранству</t>
  </si>
  <si>
    <t>Економска помоћ преко међународних организација</t>
  </si>
  <si>
    <t>Опште услуге планирања и статистике</t>
  </si>
  <si>
    <r>
      <t xml:space="preserve">Опште јавне услуге - </t>
    </r>
    <r>
      <rPr>
        <sz val="7"/>
        <color indexed="8"/>
        <rFont val="Times New Roman Italic"/>
      </rPr>
      <t xml:space="preserve"> </t>
    </r>
    <r>
      <rPr>
        <sz val="9"/>
        <color indexed="8"/>
        <rFont val="Times New Roman Italic"/>
      </rPr>
      <t>истраживање и развој</t>
    </r>
  </si>
  <si>
    <t>Опште јавне услуге некласификоване на другом месту</t>
  </si>
  <si>
    <t>Трансакције јавног  дуга</t>
  </si>
  <si>
    <t>Трансфери општег карактера између различитих нивоа власти</t>
  </si>
  <si>
    <t>Војна помоћ иностранству</t>
  </si>
  <si>
    <r>
      <t>Одбрана</t>
    </r>
    <r>
      <rPr>
        <sz val="7"/>
        <color indexed="8"/>
        <rFont val="Times New Roman Italic"/>
      </rPr>
      <t xml:space="preserve"> </t>
    </r>
    <r>
      <rPr>
        <sz val="9"/>
        <color indexed="8"/>
        <rFont val="Times New Roman Italic"/>
      </rPr>
      <t>-</t>
    </r>
    <r>
      <rPr>
        <sz val="7"/>
        <color indexed="8"/>
        <rFont val="Times New Roman Italic"/>
      </rPr>
      <t xml:space="preserve"> </t>
    </r>
    <r>
      <rPr>
        <sz val="9"/>
        <color indexed="8"/>
        <rFont val="Times New Roman Italic"/>
      </rPr>
      <t>истраживање и развој</t>
    </r>
  </si>
  <si>
    <t>ЈАВНИ РЕД И БЕЗБЕДНОСТ</t>
  </si>
  <si>
    <t>Услуге полиције</t>
  </si>
  <si>
    <t>Јавни ред и безбедност - истраживање и развој</t>
  </si>
  <si>
    <t>Јавни ред и безбедност  некласификован на другом месту</t>
  </si>
  <si>
    <t>Пољопривреда</t>
  </si>
  <si>
    <t>Угаљ и остала чврста минерална горива</t>
  </si>
  <si>
    <t>Остала енергија</t>
  </si>
  <si>
    <t>Рударство, производња и изградња</t>
  </si>
  <si>
    <t>Ископавање минералних ресурса, изузев минералних горива</t>
  </si>
  <si>
    <t>Друмски саобраћај</t>
  </si>
  <si>
    <t>Водени саобраћај</t>
  </si>
  <si>
    <t>Железнички саобраћај</t>
  </si>
  <si>
    <t>Ваздушни саобраћај</t>
  </si>
  <si>
    <t>Цевоводи и други облици саобраћаја</t>
  </si>
  <si>
    <t>Трговина, смештај и складиштење</t>
  </si>
  <si>
    <r>
      <t xml:space="preserve">Економски послови - </t>
    </r>
    <r>
      <rPr>
        <sz val="7"/>
        <color indexed="8"/>
        <rFont val="Times New Roman Italic"/>
      </rPr>
      <t xml:space="preserve"> </t>
    </r>
    <r>
      <rPr>
        <sz val="9"/>
        <color indexed="8"/>
        <rFont val="Times New Roman Italic"/>
      </rPr>
      <t>истраживање и развој</t>
    </r>
  </si>
  <si>
    <t>Истраживање и развој - Пољопривреда, шумарство, лов и риболов</t>
  </si>
  <si>
    <t>Истраживање и развој - Гориво и енергија</t>
  </si>
  <si>
    <t>Истраживање и развој - Рударство, производња и изградња</t>
  </si>
  <si>
    <t>Истраживање и развој - Саобраћај</t>
  </si>
  <si>
    <t>Истраживање и развој - Комуникације</t>
  </si>
  <si>
    <t>Истраживање и развој - Остале делатности</t>
  </si>
  <si>
    <t>Заштита биљног и животињског света  и крајолика</t>
  </si>
  <si>
    <r>
      <t xml:space="preserve">Заштита животне средине - </t>
    </r>
    <r>
      <rPr>
        <sz val="7"/>
        <color indexed="8"/>
        <rFont val="Times New Roman Italic"/>
      </rPr>
      <t xml:space="preserve"> </t>
    </r>
    <r>
      <rPr>
        <sz val="9"/>
        <color indexed="8"/>
        <rFont val="Times New Roman Italic"/>
      </rPr>
      <t>истраживање и развој</t>
    </r>
  </si>
  <si>
    <t>ПОСЛОВИ СТАНОВАЊА И  ЗАЈЕДНИЦЕ</t>
  </si>
  <si>
    <t>Послови становања и заједнице - истраживање и развој</t>
  </si>
  <si>
    <t xml:space="preserve">Број регистрованих пољопривредних газдинстава која су корисници мера руралног развоја у односу на укупан број пољопривредних газдинстава </t>
  </si>
  <si>
    <t>Број интервенција  на канализационој мрежи</t>
  </si>
  <si>
    <t xml:space="preserve">Однос пречишћених отпадних вода у односу на укупну количину </t>
  </si>
  <si>
    <t>1102-0005  Уређивање, одржавање и коришћење пијаца</t>
  </si>
  <si>
    <t>1102-0006  Одржавање гробаља и погребне услуге</t>
  </si>
  <si>
    <t>1102-0008  Управљање и снабдевање водом за пиће</t>
  </si>
  <si>
    <t>1102-0001  Управљање/одржавање јавним осветљењем</t>
  </si>
  <si>
    <t>1102-0007  Прозводња и дистрибуција топлотне енергије</t>
  </si>
  <si>
    <t>1501-0003  Подршка економском развоју и промоцији предузетништва</t>
  </si>
  <si>
    <t>Програм 5.  Пољопривреда и рурални развој</t>
  </si>
  <si>
    <t>0701-0002  Управљање и одржавање саобраћајне инфраструктуре</t>
  </si>
  <si>
    <t>Програм 12.  Здравствена заштита</t>
  </si>
  <si>
    <t>Примања од продаје домаћих акција и осталог капитала</t>
  </si>
  <si>
    <t>Примања од продаје страних хартија од вредности, изузев акција</t>
  </si>
  <si>
    <t>Примања од отплате кредита датих страним владама</t>
  </si>
  <si>
    <t xml:space="preserve">ГРАФИЧКИ ПРИКАЗ ПОЧЕТНИХ ПОДЕШАВАЊА </t>
  </si>
  <si>
    <r>
      <rPr>
        <b/>
        <sz val="11"/>
        <color indexed="8"/>
        <rFont val="Calibri"/>
        <family val="2"/>
        <charset val="238"/>
      </rPr>
      <t xml:space="preserve">1) За Програм: </t>
    </r>
    <r>
      <rPr>
        <sz val="11"/>
        <color indexed="8"/>
        <rFont val="Calibri"/>
        <family val="2"/>
      </rPr>
      <t xml:space="preserve"> Након завршеног избора програма , шифра програма, сектор коме припада програм и сврха програма се учитавају аутоматски, тако да почетак попуњавања креће од Основа програма. Унета је заштита за ћелије у којима се налазе функције, како их корисник не би случајно променио или обрисао. У радном листу "Програм" су на располагању кориснику још три циља са индикаторима који се приказују опцијом "+" на ободу леве стране документа.</t>
    </r>
  </si>
  <si>
    <t>Вредност у 2018. години</t>
  </si>
  <si>
    <t>Вредност у 2019. години</t>
  </si>
  <si>
    <r>
      <t>3. Корак:</t>
    </r>
    <r>
      <rPr>
        <sz val="11"/>
        <color theme="1"/>
        <rFont val="Calibri"/>
        <family val="2"/>
        <scheme val="minor"/>
      </rPr>
      <t xml:space="preserve"> У обрасцу "Program" у реду "Назив програма" изаберите програм са падајуће листе, након тога у обрасцу "Programska aktivnost" и "Projekat" уносите потребне податке, а уколико Ваш буџетски корисник има више програмских активности и пројеката у оквиру једног програма - у ћелији "P1" се налази опција за копирање потребног броја додатних програм. активности и пројеката.</t>
    </r>
  </si>
  <si>
    <r>
      <t xml:space="preserve">2. Корак : </t>
    </r>
    <r>
      <rPr>
        <sz val="11"/>
        <color indexed="8"/>
        <rFont val="Calibri"/>
        <family val="2"/>
      </rPr>
      <t>Након завршених сигурносних подешавања, потребно је да угасите ексел и поново покренете документ. Приликом поновног покретања документа добићете обавештење и питање да ли желите да омогућите макрое. Кликом на "Yes" завршили сте активирање документа.</t>
    </r>
  </si>
  <si>
    <t>Програм 1.  Становање, урбанизам и просторно планирање</t>
  </si>
  <si>
    <t>1101-0004  Стамбена подршка</t>
  </si>
  <si>
    <t>1101-0005  Остваривање јавног интереса у одржавању зграда</t>
  </si>
  <si>
    <t>1102-0002  Одржавање јавних зелених површина  </t>
  </si>
  <si>
    <t>1102-0003  Одржавање чистоће на површинама јавне намене</t>
  </si>
  <si>
    <t>1102-0004  Зоохигијена</t>
  </si>
  <si>
    <t>Планирање, уређење и коришћење простора у локалној заједници засновано на начелима  одрживог развоја, равномерног територијалног развоја и рационалног коришћења земљишта; Подстицање одрживог развоја становања кроз унапређење услова становања грађана и очување и унапређење вредности стамбеног фонда</t>
  </si>
  <si>
    <t>приходи из буџета</t>
  </si>
  <si>
    <t>transferi</t>
  </si>
  <si>
    <t>Капиталне субвенције јавним нефинансијским предузећима и организацијама</t>
  </si>
  <si>
    <t>I</t>
  </si>
  <si>
    <t xml:space="preserve">II </t>
  </si>
  <si>
    <t>ПОДЕШАВАЊЕ ПОЧЕТНИХ ПАРАМЕТАРА:</t>
  </si>
  <si>
    <t>Просечно потребно време за издавање грађевинских дозвола (у данима, од дана када је поднета комплетна документација)</t>
  </si>
  <si>
    <t>Адекватан квалитет пружених услуга водоснабдевања</t>
  </si>
  <si>
    <t>Број кварова по км водоводне мреже</t>
  </si>
  <si>
    <t>Максимална могућа покривеност корисника и територије услугама уклањања отпадних вода</t>
  </si>
  <si>
    <t>Проценат покривености територије услугама прикупљања и одвођења отпадних вода (мерено кроз број насеља у односу на укупан број насеља)</t>
  </si>
  <si>
    <t>Адекватан квалитет пружених услуга одвођења отпадних вода</t>
  </si>
  <si>
    <t>Ефикасно и рационално спровођење уклањања отпадних вода и минималан негативан утицај на животну средину</t>
  </si>
  <si>
    <t>Оптимална покривеност корисника и територије услугама даљинског грејања и развој дистрибутивног система</t>
  </si>
  <si>
    <t>Укупан број притужби грађана на квалитет и редовност пружене услуге  даљинског грејања</t>
  </si>
  <si>
    <t>Ефикасно и рационално спровођење  даљинског грејања и минималан негативан утицај на животну средину</t>
  </si>
  <si>
    <t xml:space="preserve">Однос произведене и испоручене топлотне енергије </t>
  </si>
  <si>
    <t>Број становника града/општине који су запослени на новим радним местима, а налазили су се на евиденцији НСЗ (разврстаних  по полу и старости)</t>
  </si>
  <si>
    <t>Број отворених  / број затворених предузећа</t>
  </si>
  <si>
    <t>Повећање просечне густине мреже улица и локалних путева (однос површине града/општине и км изграђене саобраћајне мреже)</t>
  </si>
  <si>
    <t>Стопа прекида основног образовања (разложено према полу)</t>
  </si>
  <si>
    <t>Број спортских организација преко којих се остварује јавни интерес у области спорта</t>
  </si>
  <si>
    <t>Суфицит или дефицит локалног буџета</t>
  </si>
  <si>
    <r>
      <rPr>
        <b/>
        <sz val="11"/>
        <color indexed="8"/>
        <rFont val="Calibri"/>
        <family val="2"/>
        <charset val="238"/>
      </rPr>
      <t>2) За програмску активност: Пре попуњавања радног листа "Програмска активност" проверите да ли сте изабрали потребан Програм у радном листу "Програм".</t>
    </r>
    <r>
      <rPr>
        <sz val="11"/>
        <color indexed="8"/>
        <rFont val="Calibri"/>
        <family val="2"/>
        <charset val="238"/>
      </rPr>
      <t xml:space="preserve"> Пошто се назив програма аутоматски учитава корисник бира програмску активност из листе програмских активности које потпадају под изабрани програм. Након тога из падајуће листе се бира функција расхода, назив буџетског корисника, сврха, правни основ, опис итд. </t>
    </r>
    <r>
      <rPr>
        <b/>
        <sz val="11"/>
        <color indexed="8"/>
        <rFont val="Calibri"/>
        <family val="2"/>
        <charset val="238"/>
      </rPr>
      <t>Свака појединачна програмска активност се попуњавана у посебном радном листу</t>
    </r>
    <r>
      <rPr>
        <sz val="11"/>
        <color indexed="8"/>
        <rFont val="Calibri"/>
        <family val="2"/>
        <charset val="238"/>
      </rPr>
      <t xml:space="preserve">. У зависности од изабране програмске активности, у делу обрасца који се односи на дефинисање циљева и индикатора, из падајућих листа можете одабрати понуђене циљеве и индикаторе који су дефинисани од стране СКГО-а, али је остављена могућност за сопствено дефинисање.   </t>
    </r>
    <r>
      <rPr>
        <b/>
        <sz val="11"/>
        <color indexed="10"/>
        <rFont val="Calibri"/>
        <family val="2"/>
      </rPr>
      <t>Уколико желите да додате програмску активност која није део униформне програмске структуре из Анекса 5 Упутства за припрему програмског буџета, потребно је да се обратите Министарству финансија Захтевом за отварање програмске активности.</t>
    </r>
  </si>
  <si>
    <r>
      <t xml:space="preserve"> - наслов колоне "</t>
    </r>
    <r>
      <rPr>
        <b/>
        <sz val="11"/>
        <color indexed="8"/>
        <rFont val="Calibri"/>
        <family val="2"/>
      </rPr>
      <t>Вредност у базној години (2020)"</t>
    </r>
    <r>
      <rPr>
        <sz val="11"/>
        <color indexed="8"/>
        <rFont val="Calibri"/>
        <family val="2"/>
      </rPr>
      <t xml:space="preserve"> односи се на иницијалну референтну вредност индикатора у односу на коју настојимо да пратимо промене током времена (у буџетском циклусу за 2022. годину то ће бити 2020. година, кроз наредне буџетске циклусе ће бити расположиве вредности са краја 2021/2022/итд.). За буџетску кампању 2022., као иницијалну референтну вредност у овој колони треба унети вредност према расположивим подацима за крај 2020. године тј. из завршног рачуна. Уколико нису познати подаци о вредности индикатора за крај 2020. године, унети вредност индикатора из периода који претходи крају 2020. године и за који су подаци доступни (нпр. средина 2020. године, крај 2019. године и сл.).</t>
    </r>
  </si>
  <si>
    <r>
      <t xml:space="preserve"> - наслов колоне </t>
    </r>
    <r>
      <rPr>
        <b/>
        <sz val="11"/>
        <color indexed="8"/>
        <rFont val="Calibri"/>
        <family val="2"/>
      </rPr>
      <t>"Очекивана вредност у 2021. години"</t>
    </r>
    <r>
      <rPr>
        <sz val="11"/>
        <color indexed="8"/>
        <rFont val="Calibri"/>
        <family val="2"/>
      </rPr>
      <t xml:space="preserve"> односи се на вредност индикатора пројектовану за крај текуће године у којој се припрема буџет за наредну годину. Будући да у периоду припреме буџета за 2022. годину нису познате вредности индикатора које ће бити коначно остварене до краја текуће 2021. године, у ову колону уносе се планиране/очекиване вредности индикатора. Уколико се у циклусу припреме буџета за 2022. годину користи исти индикатор који је коришћен и у циклусу за 2021. годину, у ову колону уноси се вредност индикатора која је исказана као пројекција за 2021. годину уколико је она и даље реална, а уколико није реална потребно је унети вредност индикатора за коју се објективно процењује да ће бити остварена до краја 2021. године.</t>
    </r>
  </si>
  <si>
    <r>
      <t xml:space="preserve"> - наслов колоне </t>
    </r>
    <r>
      <rPr>
        <b/>
        <sz val="11"/>
        <color indexed="8"/>
        <rFont val="Calibri"/>
        <family val="2"/>
      </rPr>
      <t>"Конто"</t>
    </r>
    <r>
      <rPr>
        <sz val="11"/>
        <color indexed="8"/>
        <rFont val="Calibri"/>
        <family val="2"/>
      </rPr>
      <t xml:space="preserve"> се односи на шифре конта прописаних Правилником о класификационом оквиру и контном плану за буџетски систем на нивоу класе, категорије, групе и синтетичког конта (четвороцифрени) ниво,                                                                                                                                   - наслов колоне </t>
    </r>
    <r>
      <rPr>
        <b/>
        <sz val="11"/>
        <color indexed="8"/>
        <rFont val="Calibri"/>
        <family val="2"/>
      </rPr>
      <t>"ОПИС"</t>
    </r>
    <r>
      <rPr>
        <sz val="11"/>
        <color indexed="8"/>
        <rFont val="Calibri"/>
        <family val="2"/>
      </rPr>
      <t xml:space="preserve"> се односи на назив шифре конта .                                                                                                                                                                                                     - наслов колоне</t>
    </r>
    <r>
      <rPr>
        <b/>
        <sz val="11"/>
        <color indexed="8"/>
        <rFont val="Calibri"/>
        <family val="2"/>
      </rPr>
      <t xml:space="preserve"> "Вредност у базној години (2020)“ </t>
    </r>
    <r>
      <rPr>
        <sz val="11"/>
        <color indexed="8"/>
        <rFont val="Calibri"/>
        <family val="2"/>
      </rPr>
      <t xml:space="preserve">односи се на вредност прихода/расхода из последњег завршног рачуна буџетског корисника. За буџетску кампању 2022. то је завршни рачун из 2020. године. У наредним буџетским циклусима, корисници коригују године у складу са буџетском кампањом која је у току;                                                                                                                                                                                                                            </t>
    </r>
  </si>
  <si>
    <r>
      <t xml:space="preserve"> - наслов колоне </t>
    </r>
    <r>
      <rPr>
        <b/>
        <sz val="11"/>
        <color indexed="8"/>
        <rFont val="Calibri"/>
        <family val="2"/>
      </rPr>
      <t>"Очекивана вредност у 2021. години“</t>
    </r>
    <r>
      <rPr>
        <sz val="11"/>
        <color theme="1"/>
        <rFont val="Calibri"/>
        <family val="2"/>
        <scheme val="minor"/>
      </rPr>
      <t xml:space="preserve"> односи се на вредност прихода/расхода који је усвојен последњом Одлуком о буџету општине/града односно финансијским планом буџетског корисника. За буџетску кампању 2022. то је Одлука о буџету или Одлука о последњем ребалансу за 2021. годину у тренутку почетка припреме буџета за 2022. годину. </t>
    </r>
  </si>
  <si>
    <t>Послови становања и заједнице некласификовани на другом месту</t>
  </si>
  <si>
    <t>Награде запосленима и остали посебни расходи</t>
  </si>
  <si>
    <t>Посланички додатак</t>
  </si>
  <si>
    <t>Стални трошкови</t>
  </si>
  <si>
    <t>Трошкови путовања</t>
  </si>
  <si>
    <t>Услуге по уговору</t>
  </si>
  <si>
    <t>Специјализоване услуге</t>
  </si>
  <si>
    <t>Текуће поправке и одржавање</t>
  </si>
  <si>
    <t>Амортизација некретнина и опреме</t>
  </si>
  <si>
    <t>Амортизација култивисане имовине</t>
  </si>
  <si>
    <t>Употреба драгоцености</t>
  </si>
  <si>
    <t>Употреба природне имовине</t>
  </si>
  <si>
    <t>Отплата домаћих камата</t>
  </si>
  <si>
    <t>Отплата страних камата</t>
  </si>
  <si>
    <t>Субвенције приватним финансијским институцијама</t>
  </si>
  <si>
    <t>Субвенције јавним финансијским институцијама</t>
  </si>
  <si>
    <t>Дотације невладиним организацијама</t>
  </si>
  <si>
    <t>Порези, обавезне таксе, казне и пенали</t>
  </si>
  <si>
    <t>Новчане казне и пенали по решењу судова</t>
  </si>
  <si>
    <t>Накнада штете за повреде или штету насталу услед елементарних непогода или других природних узрока</t>
  </si>
  <si>
    <t>Накнада штете за повреде или штету нанету од стране државних органа</t>
  </si>
  <si>
    <t>8=(5+6+7)</t>
  </si>
  <si>
    <t>14=(8+10+12)</t>
  </si>
  <si>
    <t>15=(9+11+13)</t>
  </si>
  <si>
    <t>ЛИСТА ПРОГРАМСКИХ АКТИВНОСТИ/ПРОЈЕКАТА У ОКВИРУ ПРОГРАМА</t>
  </si>
  <si>
    <t>Назив програмских активности и пројеката у оквиру програма по буџетским корисницима</t>
  </si>
  <si>
    <t>ОПИС</t>
  </si>
  <si>
    <t>Kontrole</t>
  </si>
  <si>
    <t>p/r</t>
  </si>
  <si>
    <t>p+r/i</t>
  </si>
  <si>
    <t>Одрживи енергетски развој локалне самоуправе кроз постицање унапређења енергетске ефикасности, побољшање енергетске инфраструктуре и ширу употребу обновљивих извора енергије.</t>
  </si>
  <si>
    <t>Отварање нових предузећа и предузетничких радњи на  територији града/општине</t>
  </si>
  <si>
    <t>Унапређење конкурентности произвођача</t>
  </si>
  <si>
    <t>56</t>
  </si>
  <si>
    <t>Зграде и грађевински објекти</t>
  </si>
  <si>
    <t>Машине и опрема</t>
  </si>
  <si>
    <t>Остале некретнине и опрема</t>
  </si>
  <si>
    <t>Култивисана имовина</t>
  </si>
  <si>
    <t>Робне резерве</t>
  </si>
  <si>
    <t>Залихе производње</t>
  </si>
  <si>
    <t>Земљиште</t>
  </si>
  <si>
    <t>Рудна богатства</t>
  </si>
  <si>
    <t>3. ПРОЈЕКАТ</t>
  </si>
  <si>
    <t>Шифра пројекта:</t>
  </si>
  <si>
    <t>Назив пројекта:</t>
  </si>
  <si>
    <t>ФУНКЦИОНАЛНА КЛАСИФИКАЦИЈА</t>
  </si>
  <si>
    <t>КЛАСИФИКАЦИЈА ПО ИЗВОРИМА ФИНАНСИРАЊА</t>
  </si>
  <si>
    <t>Циљ*</t>
  </si>
  <si>
    <t>Назив индикатора</t>
  </si>
  <si>
    <t>Врста Активности</t>
  </si>
  <si>
    <t>Програм_1__Локални_развој_и_просторно_планирање</t>
  </si>
  <si>
    <t>Програм_2__Комунална_делатност</t>
  </si>
  <si>
    <t>Програм_3__Локални_економски_развој</t>
  </si>
  <si>
    <t>Програм_4__Развој_туризма</t>
  </si>
  <si>
    <t>Програм_5__Развој_пољопривреде</t>
  </si>
  <si>
    <t>Програм_7__Путна_инфраструктура</t>
  </si>
  <si>
    <t>Програм_8__Предшколско_васпитање</t>
  </si>
  <si>
    <t>Програм_9__Основно_образовање</t>
  </si>
  <si>
    <t>Програм_10_Средње_образовање</t>
  </si>
  <si>
    <t>Програм_12__Примарна_здравствена_заштита</t>
  </si>
  <si>
    <t>Програм_13__Развој_културе</t>
  </si>
  <si>
    <t>Програм_14__Развој_спорта_и_омладине</t>
  </si>
  <si>
    <t>Програм_15__Локална_самоуправа</t>
  </si>
  <si>
    <t>Програм_6__Заштита_животне_средине</t>
  </si>
  <si>
    <t>000</t>
  </si>
  <si>
    <t>010</t>
  </si>
  <si>
    <t>020</t>
  </si>
  <si>
    <t>030</t>
  </si>
  <si>
    <t>040</t>
  </si>
  <si>
    <t>050</t>
  </si>
  <si>
    <t>060</t>
  </si>
  <si>
    <t>070</t>
  </si>
  <si>
    <t>080</t>
  </si>
  <si>
    <t>090</t>
  </si>
  <si>
    <t>(бира се ИПА година финансирања и ИПА програм/мере из предефинисане листе коју у базу уноси Министарство финансија</t>
  </si>
  <si>
    <t>Сврхa:</t>
  </si>
  <si>
    <t>УКУПНО  ЗА:</t>
  </si>
  <si>
    <t>*</t>
  </si>
  <si>
    <t>**</t>
  </si>
  <si>
    <t>1-3 циља за сваку програмску активност</t>
  </si>
  <si>
    <t>1-3 индикатора исхода/излазног резултата за сваки циљ</t>
  </si>
  <si>
    <t>1-5 циља за сваки програм</t>
  </si>
  <si>
    <t>1-3 индикатора за сваки циљ</t>
  </si>
  <si>
    <t>Сектор_11__Урбанизам_и_просторно_планирање</t>
  </si>
  <si>
    <t>Сектор_6__Опште_услуге_јавне_управе</t>
  </si>
  <si>
    <t>Сектор_15__Економска_и_развојна_политика</t>
  </si>
  <si>
    <t>Сектор_1__Пољопривреда_и_рурални_развој</t>
  </si>
  <si>
    <t>Сектор_4__Заштита_животне_средине</t>
  </si>
  <si>
    <t>Сектор_7__Саобраћај_и_саобраћајна_инфраструктура</t>
  </si>
  <si>
    <t>Сектор_20__Образовање</t>
  </si>
  <si>
    <t>Сектор_9__Социјална_заштита</t>
  </si>
  <si>
    <t>Сектор_18__Здравство</t>
  </si>
  <si>
    <t>Сектор_12__Култура_комуникације_и_медији</t>
  </si>
  <si>
    <t>Сектор_13__Спорт_и_омладина</t>
  </si>
  <si>
    <t>ЗАШТИТА ФОРМУЛА И ВАЛИДАЦИЈА ПОДАТАКА</t>
  </si>
  <si>
    <t>2. ПРОГРАМСКА АКТИВНОСТ</t>
  </si>
  <si>
    <t>Текуће субвенције јавним нефинансијским предузећима и организацијама</t>
  </si>
  <si>
    <t>Подршка породицама да остваре жељени број деце</t>
  </si>
  <si>
    <t>Унапређење доступности, квалитета и ефикасности примарне здравствене заштите</t>
  </si>
  <si>
    <t>Очувања и заштита културног наслеђа</t>
  </si>
  <si>
    <t>Унапређење презентације културног наслеђа</t>
  </si>
  <si>
    <t>Унапређење права националних мањина за информисање на сопственом језику</t>
  </si>
  <si>
    <t>РАСХОДИ КОЈИ СЕ ФИНАНСИРАЈУ ИЗ СРЕДСТАВА ЗА РЕАЛИЗАЦИЈУ НАЦИОНАЛНОГ ИНВЕСТИЦИОНОГ ПЛАНА (310)</t>
  </si>
  <si>
    <t>ИЗДАЦИ ЗА НЕФИНАНСИЈСКУ ИМОВИНУ (312 + 334 + 343 + 346 + 354)</t>
  </si>
  <si>
    <t>ОСНОВНА СРЕДСТВА (313 + 318 + 328 + 330 + 332)</t>
  </si>
  <si>
    <t>ЗГРАДЕ И ГРАЂЕВИНСКИ ОБЈЕКТИ (од 314 до 317)</t>
  </si>
  <si>
    <t>МАШИНЕ И ОПРЕМА (од 319 до 327)</t>
  </si>
  <si>
    <t>ОСТАЛЕ НЕКРЕТНИНЕ И ОПРЕМА (329)</t>
  </si>
  <si>
    <t>КУЛТИВИСАНА ИМОВИНА (331)</t>
  </si>
  <si>
    <t>НЕМАТЕРИЈАЛНА ИМОВИНА (333)</t>
  </si>
  <si>
    <t>ЗАЛИХЕ (335 + 337 + 341)</t>
  </si>
  <si>
    <t>РОБНЕ РЕЗЕРВЕ (336)</t>
  </si>
  <si>
    <t>ЗАЛИХЕ ПРОИЗВОДЊЕ (од 338 до 340)</t>
  </si>
  <si>
    <t>ЗАЛИХЕ РОБЕ ЗА ДАЉУ ПРОДАЈУ (342)</t>
  </si>
  <si>
    <t>ДРАГОЦЕНОСТИ (344)</t>
  </si>
  <si>
    <t>ДРАГОЦЕНОСТИ (345)</t>
  </si>
  <si>
    <t>ПРИРОДНА ИМОВИНА (347 + 349 + 351)</t>
  </si>
  <si>
    <t>ЗЕМЉИШТЕ (348)</t>
  </si>
  <si>
    <t>РУДНА БОГАТСТВА (350)</t>
  </si>
  <si>
    <t>ШУМЕ И ВОДЕ (352 + 353)</t>
  </si>
  <si>
    <t>НЕФИНАНСИЈСКА ИМОВИНА КОЈА СЕ ФИНАНСИРА ИЗ СРЕДСТАВА ЗА РЕАЛИЗАЦИЈУ НАЦИОНАЛНОГ ИНВЕСТИЦИОНОГ ПЛАНА (355)</t>
  </si>
  <si>
    <t>НЕФИНАНСИЈСКА ИМОВИНА КОЈА СЕ ФИНАНСИРА ИЗ СРЕДСТАВА ЗА РЕАЛИЗАЦИЈУ НАЦИОНАЛНОГ ИНВЕСТИЦИОНОГ ПЛАНА (356)</t>
  </si>
  <si>
    <t>ИЗДАЦИ ЗА ОТПЛАТУ ГЛАВНИЦЕ И НАБАВКУ ФИНАНСИЈСКЕ ИМОВИНЕ (358 + 383)</t>
  </si>
  <si>
    <t>ОТПЛАТА ГЛАВНИЦЕ (359 + 369 + 377 + 384)</t>
  </si>
  <si>
    <t>ОТПЛАТА ГЛАВНИЦЕ ДОМАЋИМ КРЕДИТОРИМА (од 360 до 368)</t>
  </si>
  <si>
    <t>ОТПЛАТА ГЛАВНИЦЕ СТРАНИМ КРЕДИТОРИМА (од 370 до 376)</t>
  </si>
  <si>
    <t>ОТПЛАТА ГЛАВНИЦЕ ПО ГАРАНЦИЈАМА (378)</t>
  </si>
  <si>
    <t>ОТПЛАТА ГЛАВНИЦЕ ЗА ФИНАНСИЈСКИ ЛИЗИНГ (380)</t>
  </si>
  <si>
    <t>ОТПЛАТА ГАРАНЦИЈА ПО КОМЕРЦИЈАЛНИМ ТРАНСАКЦИЈАМА (382)</t>
  </si>
  <si>
    <t>НАБАВКА ФИНАНСИЈСКЕ ИМОВИНЕ (384 + 394 + 403)</t>
  </si>
  <si>
    <t>НАБАВКА ДОМАЋЕ ФИНАНСИЈСКЕ ИМОВИНЕ (од 385 до 393)</t>
  </si>
  <si>
    <t>НАБАВКА СТРАНЕ ФИНАНСИЈСКЕ ИМОВИНЕ (од 395 до 402)</t>
  </si>
  <si>
    <t>НАБАВКА ФИНАНСИЈСКЕ ИМОВИНЕ КОЈА СЕ ФИНАНСИРА ИЗ СРЕДСТАВА ЗА РЕАЛИЗАЦИЈУ НАЦИОНАЛНОГ ИНВЕСТИЦИОНОГ ПЛАНА (404)</t>
  </si>
  <si>
    <t>УКУПНИ РАСХОДИ И ИЗДАЦИ (147 + 311 + 357)</t>
  </si>
  <si>
    <t>0602-0004  Општинско/градско правобранилаштво</t>
  </si>
  <si>
    <t>0602-0006  Инспекцијски послови</t>
  </si>
  <si>
    <t>0602-0007  Функционисање националних савета националних мањина</t>
  </si>
  <si>
    <t>0602-0009  Текућа буџетска резерва</t>
  </si>
  <si>
    <t>0602-0010  Стална буџетска резерва</t>
  </si>
  <si>
    <t>0602-0011  Робне резерве</t>
  </si>
  <si>
    <t>2101-0002  Функционисање извршних органа</t>
  </si>
  <si>
    <t>2101-0003  Подршка раду извршних органа власти и скупштине</t>
  </si>
  <si>
    <t>Просторни развој у складу са плановима</t>
  </si>
  <si>
    <t>Однос произведене и испоручене топлотне енергије</t>
  </si>
  <si>
    <t>Проценат корисника код којих се обрачун врши по утрошеној топлотној енергији</t>
  </si>
  <si>
    <t>Проценат домаћинстава обухваћених услугом у односу на укупан број домаћинстава</t>
  </si>
  <si>
    <t>Број насељeних места обухваћених услугама у односу на укупан број насеља</t>
  </si>
  <si>
    <r>
      <t xml:space="preserve">При томе, </t>
    </r>
    <r>
      <rPr>
        <b/>
        <sz val="11"/>
        <color indexed="8"/>
        <rFont val="Calibri"/>
        <family val="2"/>
      </rPr>
      <t>директни и индиректни корисници буџета локалне самоуправе</t>
    </r>
    <r>
      <rPr>
        <sz val="11"/>
        <color indexed="8"/>
        <rFont val="Calibri"/>
        <family val="2"/>
      </rPr>
      <t xml:space="preserve">:
1) у колони </t>
    </r>
    <r>
      <rPr>
        <b/>
        <sz val="11"/>
        <color indexed="8"/>
        <rFont val="Calibri"/>
        <family val="2"/>
      </rPr>
      <t>"Приходи из буџета"</t>
    </r>
    <r>
      <rPr>
        <sz val="11"/>
        <color indexed="8"/>
        <rFont val="Calibri"/>
        <family val="2"/>
      </rPr>
      <t xml:space="preserve"> исказују се искључиво планирана средства (приходи и примања, односно расходи и издаци) из извора финансирања 01 - Приходи из буџета, а
2)  у колони </t>
    </r>
    <r>
      <rPr>
        <b/>
        <sz val="11"/>
        <color indexed="8"/>
        <rFont val="Calibri"/>
        <family val="2"/>
      </rPr>
      <t>"Приходи из осталих извора"</t>
    </r>
    <r>
      <rPr>
        <sz val="11"/>
        <color indexed="8"/>
        <rFont val="Calibri"/>
        <family val="2"/>
      </rPr>
      <t xml:space="preserve"> исказују се укупно планирана средства (приходи и примања, односно расходи и издаци) из свих осталих извора (извори финансирања од 03 – 16 и 56 ).  </t>
    </r>
  </si>
  <si>
    <r>
      <rPr>
        <b/>
        <sz val="11"/>
        <color indexed="8"/>
        <rFont val="Calibri"/>
        <family val="2"/>
      </rPr>
      <t>НАПОМЕНА:</t>
    </r>
    <r>
      <rPr>
        <sz val="11"/>
        <color indexed="8"/>
        <rFont val="Calibri"/>
        <family val="2"/>
      </rPr>
      <t xml:space="preserve">
 Када је реч о </t>
    </r>
    <r>
      <rPr>
        <b/>
        <sz val="11"/>
        <color indexed="8"/>
        <rFont val="Calibri"/>
        <family val="2"/>
      </rPr>
      <t>индиректним корисницима Републичког буџета:</t>
    </r>
    <r>
      <rPr>
        <sz val="11"/>
        <color indexed="8"/>
        <rFont val="Calibri"/>
        <family val="2"/>
      </rPr>
      <t xml:space="preserve">
1) у колони </t>
    </r>
    <r>
      <rPr>
        <b/>
        <sz val="11"/>
        <color indexed="8"/>
        <rFont val="Calibri"/>
        <family val="2"/>
      </rPr>
      <t xml:space="preserve">"Приходи из буџета" </t>
    </r>
    <r>
      <rPr>
        <sz val="11"/>
        <color indexed="8"/>
        <rFont val="Calibri"/>
        <family val="2"/>
      </rPr>
      <t xml:space="preserve">исказују се искључиво планирана средства (приходи и примања, односно расходи и издаци) која ће добити из буџета Републике, а
2) у колони </t>
    </r>
    <r>
      <rPr>
        <b/>
        <sz val="11"/>
        <color indexed="8"/>
        <rFont val="Calibri"/>
        <family val="2"/>
      </rPr>
      <t xml:space="preserve">"Приходи из осталих извора" </t>
    </r>
    <r>
      <rPr>
        <sz val="11"/>
        <color indexed="8"/>
        <rFont val="Calibri"/>
        <family val="2"/>
      </rPr>
      <t>исказују се укупно планирана средства (приходи и примања, односно расходи и издаци) на извору 07 - која ће добити  из  буџета локлане самоуправе, као и на извору 06 - средства добијена од донација.</t>
    </r>
  </si>
  <si>
    <t>Циљана вредност у 2022. години</t>
  </si>
  <si>
    <t>Циљана вредност у 2023. години</t>
  </si>
  <si>
    <t>Вредност у 2023. години</t>
  </si>
  <si>
    <r>
      <t xml:space="preserve">1) Копирање потребног броја програмских активности: Уколико у оквиру програма Ваш буџетски корисник реализује више програмских активности потребно је да </t>
    </r>
    <r>
      <rPr>
        <b/>
        <sz val="11"/>
        <color indexed="10"/>
        <rFont val="Calibri"/>
        <family val="2"/>
      </rPr>
      <t>у горњем десном углу обрасца "Програмска активност" притиснете опцију "КОПИРАЈ НОВУ ПРОГРАМСКУ АКТИВНОСТ"</t>
    </r>
    <r>
      <rPr>
        <b/>
        <sz val="11"/>
        <color indexed="8"/>
        <rFont val="Calibri"/>
        <family val="2"/>
        <charset val="238"/>
      </rPr>
      <t xml:space="preserve"> , након тога појавиће Вам се нови прозор где уносите број нових програмских активности које желите да попуните(копирате). Кликом на ОК , извршиће се копирање потребног броја прог. активности. </t>
    </r>
  </si>
  <si>
    <t xml:space="preserve">Након попуњеног описног дела и дела везаног за циљеве и индикаторе, део обрасца који се односи на приходе, расходе и изворе финансирања попуњавати тако што се уносе вредности у белим пољима на контима четвороцифреног нивоа (за 2019. годину су поља обележена жутом бојом како би се нагласила година за коју се врши процес припреме буџета). Ради лакшег попуњавања кликом на опцију "ЗАМРЗНИ ЗАГЛАВЉЕ ПЛАН. СРЕДСТАВА", заглавље се фиксира у горњем делу екрана чиме корисник има увек у виду опис колона у којима уноси вредност за конта која се налазе у другим деловима табеле. У финансијском делу су унета сва конта на нивоу синтетичког конта (четвороцифрени ниво) за ниво локалне самоуправе.  </t>
  </si>
  <si>
    <t>Број извршених инспекцијских надзора над изворима зрачења за које одобрење за изградњу и почетак рада издаје надлежни орган града/општине у односу на укупан број ових извора</t>
  </si>
  <si>
    <t>Број подручја која су проглашена заштићеним подручјем III категорије</t>
  </si>
  <si>
    <t>Проценат школа у којима је надлежна инспекција (санитарна за хигијену, грађевинска за грађевинске услове и инспрекција заштите која котролише безбедност и здравље на раду) констатовала неиспуњење основних критериијума</t>
  </si>
  <si>
    <t>Просечан број ученика по одељењу</t>
  </si>
  <si>
    <t>Проценат школа у којима је надлежна инспекција (санитарна за хигијену, грађевинска за грађевинске услове и инспекција заштите која контролише безбедност и здравље на раду) констатовала неиспуњење основних критеријума</t>
  </si>
  <si>
    <t>Број корисника једнократне новчане помоћи у односу на укупан број грађана (нпр. набавка огрева и сл.) у односу на укупан број грађана</t>
  </si>
  <si>
    <t>Удео броја еквивалентних корисника по моделу интензивног пружања услуге у броју становника старијих од 65 година</t>
  </si>
  <si>
    <t>Јединични трошкови по сату</t>
  </si>
  <si>
    <t>Број еквивалентних корисника по моделу интензивног пружања услуге на 1000 становника радног узраста</t>
  </si>
  <si>
    <t xml:space="preserve">Број корисника услуга у заједници у односу на укупан број грађана </t>
  </si>
  <si>
    <t>Број услуга социјалне заштите предвиђених Одлуком о социјалној заштити -  укупно</t>
  </si>
  <si>
    <t>Просечан износ давања за мере подршке рађању по рођеном детету</t>
  </si>
  <si>
    <t>Број здравствених радника/сарадника подржаних едукативним програмима</t>
  </si>
  <si>
    <t xml:space="preserve">Проценат реализације планова инвестирања у објекте и опрему установа примарне здравствене заштите </t>
  </si>
  <si>
    <t>Број становника обухваћених промотивно превентивним активностима у односу на укупан број становника</t>
  </si>
  <si>
    <t>Број посебних програма и пројеката из области јавног здравља</t>
  </si>
  <si>
    <t>Број становника обухваћених посебним програмима и пројектима из области јавног здравља (може и по категоријама становништва)</t>
  </si>
  <si>
    <t xml:space="preserve">Број грађана који су учествовали у програмима културне продукције уметничког стваралаштва 
Број грађана из осетљивих група који су учествовали у програмима културне продукције уметничког стваралаштва
Број програма и пројеката удружења грађана подржаних од стране града/општине
</t>
  </si>
  <si>
    <t>Порези на финансијске и капиталне трансакције</t>
  </si>
  <si>
    <t>Други једнократни порези на имовину</t>
  </si>
  <si>
    <t>Други периодични порези на имовину</t>
  </si>
  <si>
    <t>Број пројеката за очување и заштиту културног наслеђа у надлежности ЈЛС са комплетном пројектно-техничком документацијом за рехабилитацију</t>
  </si>
  <si>
    <t>Проценат споменика културе код којих су на годишњем нивоу извршена улагања у односу на укупан број споменика културе у надлежности ЈЛС</t>
  </si>
  <si>
    <t xml:space="preserve">Број реализованих програма који промовишу локално културно наслеђе у односу на број планираних програма </t>
  </si>
  <si>
    <t>Број посетилаца реализованих програма/манифестација по становнику</t>
  </si>
  <si>
    <t>Број публикација о културном наслеђу по становнику</t>
  </si>
  <si>
    <t xml:space="preserve">Број пројеката/програма мултијезичког карактера </t>
  </si>
  <si>
    <t>Број девојчица укључен у спортске активности у односу на укупан број школске деце</t>
  </si>
  <si>
    <t>Проценат девојчица које су укључене у школска такмичења у односу на укупан број девојчица</t>
  </si>
  <si>
    <t>Број посебних програма спортских организација финансираних од стране града/општине</t>
  </si>
  <si>
    <t>Примања од емитовања хартија од вредности, изузев акција, на иностраном финансијском тржишту</t>
  </si>
  <si>
    <t>Примања од задуживања од иностраних држава</t>
  </si>
  <si>
    <t>Примања од задуживања од мултилатералних институција</t>
  </si>
  <si>
    <t>Примања од задуживања од иностраних пословних банака</t>
  </si>
  <si>
    <t>Примања од задуживања од осталих иностраних поверилаца</t>
  </si>
  <si>
    <t>Примања од отплате кредита датих удружењима грађана у земљи</t>
  </si>
  <si>
    <t>Порези на доходак и капиталнe добиткe које плаћају физичка лица</t>
  </si>
  <si>
    <t>Порези на добит и капиталне добитке које плаћају предузећа и друга правна лица</t>
  </si>
  <si>
    <t>Општи порези на добра и услуге</t>
  </si>
  <si>
    <t>Добит фискалних монопола</t>
  </si>
  <si>
    <t>Други порези које плаћају остала лица или који се не могу идентификовати</t>
  </si>
  <si>
    <t>Трансфери између организација обавезног социјалног осигурања</t>
  </si>
  <si>
    <t>Примања од задуживања код осталих поверилаца у земљи</t>
  </si>
  <si>
    <t>Примања од отплате кредита домаћим пословним банкама</t>
  </si>
  <si>
    <t>Примања од отплате кредита датих физичким лицима и домаћинствима у земљи</t>
  </si>
  <si>
    <t>Примања од отплате кредита датих нефинансијским приватним предузећима у земљи</t>
  </si>
  <si>
    <t>Амортизација зграда и грађевинскиx објеката</t>
  </si>
  <si>
    <t>Амортизација култивисане опреме</t>
  </si>
  <si>
    <t>Текуће дотације организацијама обавезног социјалног осигурања</t>
  </si>
  <si>
    <t>Капиталне дотације организацијама обавезног социјалног осигурања</t>
  </si>
  <si>
    <t>Трансфери другим организацијама обавезног социјалног осигурања за доприносе за осигурање</t>
  </si>
  <si>
    <t>Опрема за образовање, културу и спорт</t>
  </si>
  <si>
    <t xml:space="preserve">Набавка финансијске имовине која се финансира из средстава за реализацију националног инвестиционог плана </t>
  </si>
  <si>
    <t>Други порези које искључиво плаћају предузећа, односно предузетници</t>
  </si>
  <si>
    <t xml:space="preserve">Број донетих аката </t>
  </si>
  <si>
    <t>Број припремљених седница</t>
  </si>
  <si>
    <t>Постојање енергетског менаџера</t>
  </si>
  <si>
    <t>Израђен енергетски биланс</t>
  </si>
  <si>
    <t>Број израђених годишњих енергетских биланса</t>
  </si>
  <si>
    <t xml:space="preserve">Постојање локалне одлуке о енергетској ефикасности </t>
  </si>
  <si>
    <t>rashodi 2019</t>
  </si>
  <si>
    <t>Извори финансирања програмске активности</t>
  </si>
  <si>
    <t>Suma</t>
  </si>
  <si>
    <t>Примања од продаје стране валуте</t>
  </si>
  <si>
    <t>ПЛАНИРАНА СРЕДСТВА ЗА ПРОГРАМСКУ АКТИВНОСТ</t>
  </si>
  <si>
    <t>ПЛАНИРАНА СРЕДСТВА ЗА ПРОЈЕКАТ</t>
  </si>
  <si>
    <t>Приходи из осталих извора</t>
  </si>
  <si>
    <t xml:space="preserve">Проценат стручних сарадника који су добили најмање 24 бода за стручно усавршавање кроз учешће на семинарима на годишњем нивоу у односу на укупан број стручних сарадника </t>
  </si>
  <si>
    <t>Број деце укључен у спортске активности у односу на укупан број школске деце</t>
  </si>
  <si>
    <t>Број младих корисника услуга мера омладинске политике</t>
  </si>
  <si>
    <t xml:space="preserve">Број младих жена корисника услуга </t>
  </si>
  <si>
    <t xml:space="preserve">Број решених предмета по запосленом </t>
  </si>
  <si>
    <t>Удео дугорочних дугова за финансирање капиталних инвестиционих расхода у укупном јавног дугу града/општине</t>
  </si>
  <si>
    <t>Број грађана чија су права заштићена кроз поступак пред заштитником грађана у односу на укупан број поступака</t>
  </si>
  <si>
    <t xml:space="preserve">Број решених предмета грађана у односу на број примљених предмета </t>
  </si>
  <si>
    <t>Број идентификованих објеката критичне инфраструктуре (нпр. трафо станице)</t>
  </si>
  <si>
    <t xml:space="preserve">Број усвојених аката </t>
  </si>
  <si>
    <t>Број седница скупштине</t>
  </si>
  <si>
    <t>Број усвојених аката</t>
  </si>
  <si>
    <t>Број седница извршних органа</t>
  </si>
  <si>
    <t>ПЛАНИРАНА СРЕДСТВА ЗА ПРОГРАМ</t>
  </si>
  <si>
    <r>
      <t>1. Корак:</t>
    </r>
    <r>
      <rPr>
        <sz val="11"/>
        <color theme="1"/>
        <rFont val="Calibri"/>
        <family val="2"/>
        <scheme val="minor"/>
      </rPr>
      <t xml:space="preserve"> За верзију Ексела 2003, у зависности од сигурносних подешавања, покретањем документа добићете обавештење да су макрои онемогућени, како би омогућили процедуре и формуле у документу омогућавање макроа се врши кликом на опцију </t>
    </r>
    <r>
      <rPr>
        <b/>
        <sz val="11"/>
        <color indexed="8"/>
        <rFont val="Calibri"/>
        <family val="2"/>
      </rPr>
      <t>"Tools" &gt; "Options"</t>
    </r>
  </si>
  <si>
    <t xml:space="preserve">Број подржаних МСПП који су модернизовали и/или проширили своје капацитете (број МСПП где су жене власнице) </t>
  </si>
  <si>
    <t>Општи економски и комерцијални послови</t>
  </si>
  <si>
    <t>Општи послови по питању рада</t>
  </si>
  <si>
    <t>Пољопривреда, шумарство, лов и риболов</t>
  </si>
  <si>
    <t>Шумарство</t>
  </si>
  <si>
    <t>Лов и риболов</t>
  </si>
  <si>
    <t>Гориво и енергија</t>
  </si>
  <si>
    <t>Нафта и природни гас</t>
  </si>
  <si>
    <t>Нуклеарно гориво</t>
  </si>
  <si>
    <t>Остала горива</t>
  </si>
  <si>
    <t>Електрична енергија</t>
  </si>
  <si>
    <t>Производња</t>
  </si>
  <si>
    <t>Изградња</t>
  </si>
  <si>
    <t>Саобраћај</t>
  </si>
  <si>
    <t>ЕКОНОМСКА КЛАСИФИКАЦИЈА - 3 nivo</t>
  </si>
  <si>
    <t>Програм_11__Социјална_и_дечја_заштита</t>
  </si>
  <si>
    <t>Усвојен просторни план града/општине</t>
  </si>
  <si>
    <t>Ефикасно администрирање захтева за издавање грађевинских дозвола (ефикасно издавање грађевинских дозвола)</t>
  </si>
  <si>
    <t>Проценат издатих грађевинских дозвола у односу на број поднесених захтева</t>
  </si>
  <si>
    <t>Приходи од продаје добара и услуга или закупа од стране тржишних организација</t>
  </si>
  <si>
    <t>Унапређење квалитета образовања и васпитања у основним школама</t>
  </si>
  <si>
    <t>Унапређење рекреативног спорта</t>
  </si>
  <si>
    <t>Продајна цена испуштене воде по м3</t>
  </si>
  <si>
    <t>Просечна цена грејања по утрошеној топлотној енергији</t>
  </si>
  <si>
    <t xml:space="preserve">Степен произведене топлотне енергије из обновљивих извора у односу на укупну произведену топлотну енергију </t>
  </si>
  <si>
    <r>
      <t xml:space="preserve">Прво што је потребно урадити јесте да </t>
    </r>
    <r>
      <rPr>
        <b/>
        <sz val="11"/>
        <color indexed="10"/>
        <rFont val="Calibri"/>
        <family val="2"/>
      </rPr>
      <t>омогућите макрое у Вашој верзији Ексела</t>
    </r>
    <r>
      <rPr>
        <b/>
        <sz val="11"/>
        <color indexed="8"/>
        <rFont val="Calibri"/>
        <family val="2"/>
        <charset val="238"/>
      </rPr>
      <t xml:space="preserve">. </t>
    </r>
    <r>
      <rPr>
        <sz val="11"/>
        <color indexed="8"/>
        <rFont val="Calibri"/>
        <family val="2"/>
      </rPr>
      <t xml:space="preserve">У зависности од верзије по покретању документа добићете обавештење да су макрои онемогућени и питање да ли желите да омогућите макрое. Кликом на опцију </t>
    </r>
    <r>
      <rPr>
        <b/>
        <sz val="11"/>
        <color indexed="10"/>
        <rFont val="Calibri"/>
        <family val="2"/>
      </rPr>
      <t xml:space="preserve">"Еnable this content" </t>
    </r>
    <r>
      <rPr>
        <sz val="11"/>
        <color indexed="8"/>
        <rFont val="Calibri"/>
        <family val="2"/>
      </rPr>
      <t xml:space="preserve">или </t>
    </r>
    <r>
      <rPr>
        <b/>
        <sz val="11"/>
        <color indexed="10"/>
        <rFont val="Calibri"/>
        <family val="2"/>
      </rPr>
      <t>"Enable macros"</t>
    </r>
    <r>
      <rPr>
        <sz val="11"/>
        <color indexed="8"/>
        <rFont val="Calibri"/>
        <family val="2"/>
      </rPr>
      <t xml:space="preserve"> омогућавају се програмске процедуре које су неопходне за рад документа</t>
    </r>
    <r>
      <rPr>
        <b/>
        <sz val="11"/>
        <color indexed="8"/>
        <rFont val="Calibri"/>
        <family val="2"/>
        <charset val="238"/>
      </rPr>
      <t>. За кориснике који попуњавају обрасце у Екселу 2003 активирање макроа приказано је на сликама.</t>
    </r>
  </si>
  <si>
    <r>
      <rPr>
        <b/>
        <sz val="11"/>
        <color indexed="8"/>
        <rFont val="Calibri"/>
        <family val="2"/>
      </rPr>
      <t>Након омогућавања макроа у радном листу "Програм", у ћелији "D4" изаберете назив Програма</t>
    </r>
    <r>
      <rPr>
        <sz val="11"/>
        <color indexed="8"/>
        <rFont val="Calibri"/>
        <family val="2"/>
      </rPr>
      <t xml:space="preserve">. Овим поступком сте подесили параметре за рад у радним листовима "Програмска активност" и "Пројекат". Након избора програма пређите на обрасце програмска активност и пројекат. Вредности у финансијском плану програма се аутоматски учитавају. </t>
    </r>
  </si>
  <si>
    <t>Отплата главнице на стране финансијске деривате</t>
  </si>
  <si>
    <t>Исправка спољног дуга</t>
  </si>
  <si>
    <t>Отплата главнице по гаранцијама</t>
  </si>
  <si>
    <t>Отплата главнице за финансијски лизинг</t>
  </si>
  <si>
    <t>Отплата гаранција по комерцијалним трансакцијама</t>
  </si>
  <si>
    <t>Набавка домаћих хартија од вредности, изузев акција</t>
  </si>
  <si>
    <t>Кредити осталим нивоима власти</t>
  </si>
  <si>
    <t>Кредити домаћим јавним финансијским институцијама</t>
  </si>
  <si>
    <t>Кредити домаћим пословним банкама</t>
  </si>
  <si>
    <t>Кредити физичким лицима и домаћинствима у земљи</t>
  </si>
  <si>
    <t>Кредити домаћим нефинансијским приватним предузећима</t>
  </si>
  <si>
    <t>Накнаде из буџета за случај незапослености</t>
  </si>
  <si>
    <t>Старосне и породичне пензије из буџета</t>
  </si>
  <si>
    <t>Накнаде из буџета у случају смрти</t>
  </si>
  <si>
    <t>Накнаде из буџета за образовање, културу, науку и спорт</t>
  </si>
  <si>
    <t>Накнаде из буџета за становање и живот</t>
  </si>
  <si>
    <t>Остале накнаде из буџета</t>
  </si>
  <si>
    <t>Дотације непрофитним организацијама које пружају помоћ домаћинствима</t>
  </si>
  <si>
    <t>Извор верификације</t>
  </si>
  <si>
    <t>prvi red</t>
  </si>
  <si>
    <t>drugi red</t>
  </si>
  <si>
    <t>Програм 2.  Комуналне делатности</t>
  </si>
  <si>
    <t>1102</t>
  </si>
  <si>
    <t>Програм 7.  Организација саобраћаја и саобраћајна инфраструктура</t>
  </si>
  <si>
    <t>Програм 16.  Политички систем локалне самоуправе</t>
  </si>
  <si>
    <t>0501</t>
  </si>
  <si>
    <t>2101</t>
  </si>
  <si>
    <t>п16</t>
  </si>
  <si>
    <t>п17</t>
  </si>
  <si>
    <t>Здравствена заштита</t>
  </si>
  <si>
    <t>Култура, комуникације и медији</t>
  </si>
  <si>
    <t xml:space="preserve">Политички систем </t>
  </si>
  <si>
    <t>Енергетика</t>
  </si>
  <si>
    <t>ПГ_16</t>
  </si>
  <si>
    <t>ПГ_17</t>
  </si>
  <si>
    <t>1101-0001  Просторно и урбанистичко планирање</t>
  </si>
  <si>
    <t>1101-0002  Спровођење урбанистичких и просторних планова</t>
  </si>
  <si>
    <t>1101-0003  Управљање грађевинским земљиштем</t>
  </si>
  <si>
    <t>1501-0001  Унапређење привредног и инвестиционог амбијента</t>
  </si>
  <si>
    <t>1501-0002  Мере активне политике запошљавања</t>
  </si>
  <si>
    <t>1502-0002  Промоција туристичке понуде</t>
  </si>
  <si>
    <t>0101-0002  Мере подршке руралном развоју</t>
  </si>
  <si>
    <t>0101-0001  Подршка за спровођење пољопривредне политике у локалној заједници</t>
  </si>
  <si>
    <t>0401-0001  Управљање заштитом животне средине</t>
  </si>
  <si>
    <t>0401-0002  Праћење квалитета елемената животне средине</t>
  </si>
  <si>
    <t>0401-0003  Заштита природе</t>
  </si>
  <si>
    <t xml:space="preserve">0401-0005  Управљање комуналним отпадом   </t>
  </si>
  <si>
    <t>0401-0006  Управљање осталим врстама отпада</t>
  </si>
  <si>
    <t>0701-0004  Јавни градски и приградски превоз путника</t>
  </si>
  <si>
    <t>1801-0002  Мртвозорство</t>
  </si>
  <si>
    <t>1801-0003  Спровођење активности  из области друштвене бриге за јавно здравље</t>
  </si>
  <si>
    <t>Број услуга намењених женама са искуством насиља у породици или у партнерском односу</t>
  </si>
  <si>
    <t>Удео средстава намењених женама са искуством насиља у породици или у партнерском односу у односу на укупан износ средстава за социјалне услуге у заједници</t>
  </si>
  <si>
    <t>Покривеност становништва примарном здравственом заштитом</t>
  </si>
  <si>
    <t>Укупан број чланова удружења грађана из области културе</t>
  </si>
  <si>
    <t>Број сати произведених и емитованих ТВ и радио садржаја који доприносе остварењу општег интереса</t>
  </si>
  <si>
    <t>Број чланова спортских организација и удружења</t>
  </si>
  <si>
    <t>Број жена чланова спортских организација и удружења</t>
  </si>
  <si>
    <t>Регистрован број волонтера</t>
  </si>
  <si>
    <t>Укупна потрошња примарне енергије у јавним зградама (ten )</t>
  </si>
  <si>
    <t>Укупна потрошња примарне енергије у јавним зградама по становнику (ten)</t>
  </si>
  <si>
    <t>Укупна потрошња примарне енергије у јавним зградама по м2 површине јавних зграда</t>
  </si>
  <si>
    <t>Укупни расходи за набавку енергије (РСД)</t>
  </si>
  <si>
    <t>Укупни расходи за набавку енергије у јавним зградама (РСД)</t>
  </si>
  <si>
    <t>Процентуално учешће расхода за набавку енергије у укупним расходима</t>
  </si>
  <si>
    <t>Удео обновљивих извора енергије у укупној потрошњи</t>
  </si>
  <si>
    <t>ПА_58</t>
  </si>
  <si>
    <t>ПА_59</t>
  </si>
  <si>
    <t>ПА_60</t>
  </si>
  <si>
    <t>ПА_61</t>
  </si>
  <si>
    <t>ПА_62</t>
  </si>
  <si>
    <t>ПА_63</t>
  </si>
  <si>
    <t>ПА_64</t>
  </si>
  <si>
    <t>ПА_65</t>
  </si>
  <si>
    <t>ПА_66</t>
  </si>
  <si>
    <t>ПА_67</t>
  </si>
  <si>
    <t>Повећање покривености територије планском и урбанистичком документацијом</t>
  </si>
  <si>
    <t>Ефикасан процес озакоњења</t>
  </si>
  <si>
    <t>Програм 15.  Опште услуге локалне самоуправе</t>
  </si>
  <si>
    <t>Вредност у базној години (2016)</t>
  </si>
  <si>
    <t>Очекивана вредност у 2017. години</t>
  </si>
  <si>
    <t>Укупно (2018-2020)</t>
  </si>
  <si>
    <t>Вредност у 2020. години</t>
  </si>
  <si>
    <t>Проценат покривености територије услугом јавног превоза (мерено кроз број насеља где постоји организован јавни превоз у односу на укупан број насеља)</t>
  </si>
  <si>
    <t>Број превезених путника у јавном превозу на годишњем нивоу</t>
  </si>
  <si>
    <t xml:space="preserve">Динамика уређења јавних зелених површина </t>
  </si>
  <si>
    <t>Број извршених инспекцијских контрола</t>
  </si>
  <si>
    <t>Укупан број интервенција по поднетим иницијативама грађана за замену светиљки када престану да раде</t>
  </si>
  <si>
    <t>Број интервенција у односу на укупан број  поднетих иницијатива грађана за чишћење и одржавање гробаља</t>
  </si>
  <si>
    <t>Број новооснованих предузетничких радњи (разврстаних  по полу власника) на територији града/општине уз учешће подстицаја локалне самоуправе у односу на укупан број новооснованих предузетничких радњи.</t>
  </si>
  <si>
    <t>Број новооснованих предузећа на територији града/општине уз учешће подстицаја локалне самоуправе у односу на укупан број новооснованих предузећа.</t>
  </si>
  <si>
    <t>Број нових производа развијених уз финансијску подршку</t>
  </si>
  <si>
    <t>Број новозапослених радника/радница уз помоћ успостављеног механизма за обуку радне снаге за познатог послодавца и за специфичне производне процесе</t>
  </si>
  <si>
    <t>Број реализованих професионалних радних пракси уз финансијску подршку града/општине</t>
  </si>
  <si>
    <t>Број догађаја који промовишу туристичку понуду града/општине у земљи и/или иностранству на којима учествује ТО града/општине</t>
  </si>
  <si>
    <t>Програм 8.  Предшколско васпитање</t>
  </si>
  <si>
    <t>0902</t>
  </si>
  <si>
    <t>Програм 9.  Основно образовање</t>
  </si>
  <si>
    <t>Програм 10.  Средње образовање</t>
  </si>
  <si>
    <t>2002-0002  Функционисање и остваривање предшколског васпитања и образовања</t>
  </si>
  <si>
    <t xml:space="preserve">2003-0001  Реализација делатности основног образовања </t>
  </si>
  <si>
    <t xml:space="preserve">2004-0001  Реализација делатности средњег образовања </t>
  </si>
  <si>
    <t>2004-0011  Подршка раду Регионалног центра за таленте</t>
  </si>
  <si>
    <t>2004-0012  Функционисање установа за стручно усавршавање запослених</t>
  </si>
  <si>
    <t>0902-0001  Једнократне помоћи и други облици помоћи</t>
  </si>
  <si>
    <t>0902-0002  Породични и домски смештај, прихватилишта и друге врсте смештаја</t>
  </si>
  <si>
    <t>0902-0016  Дневне услуге у заједници</t>
  </si>
  <si>
    <t>0902-0017  Саветодавно-терапијске и социјално-едукативне услуге</t>
  </si>
  <si>
    <t>0902-0018  Подршка реализацији програма Црвеног крста</t>
  </si>
  <si>
    <t>0902-0019  Подршка деци и породицама са децом</t>
  </si>
  <si>
    <t>0902-0020  Подршка рађању и родитељству</t>
  </si>
  <si>
    <t>0902-0005  Обављање делатности установа социјалне заштите</t>
  </si>
  <si>
    <t>2004</t>
  </si>
  <si>
    <t>0902-0021  Подршка особама са инвалидитетом</t>
  </si>
  <si>
    <t>Вредност у базној години (2020)</t>
  </si>
  <si>
    <t>Очекивана вредност у 2021. години</t>
  </si>
  <si>
    <t>Циљана вредност у 2024. години</t>
  </si>
  <si>
    <t>Вредност у 2024. години</t>
  </si>
  <si>
    <r>
      <t xml:space="preserve">2) За нови пројекат: </t>
    </r>
    <r>
      <rPr>
        <sz val="11"/>
        <color indexed="8"/>
        <rFont val="Calibri"/>
        <family val="2"/>
        <charset val="238"/>
      </rPr>
      <t xml:space="preserve"> Исти поступак као код обрасца програмска активност само што се копира образац "Пројекат"</t>
    </r>
  </si>
  <si>
    <t xml:space="preserve"> - У колонама које се односе на циљане вредности за 2022., 2023. и 2024. годину, корисник уноси очекиване вредности индикатора према пројекцијама за крај сваке односне године.   </t>
  </si>
  <si>
    <t>ПА_51</t>
  </si>
  <si>
    <t>ПА_52</t>
  </si>
  <si>
    <t>ПА_53</t>
  </si>
  <si>
    <t>ПА_54</t>
  </si>
  <si>
    <t>ПА_55</t>
  </si>
  <si>
    <t>ПА_56</t>
  </si>
  <si>
    <t>ПА_57</t>
  </si>
  <si>
    <t>Буџетска средства</t>
  </si>
  <si>
    <t>Средства из осталих извора</t>
  </si>
  <si>
    <t>Приходи од пенала</t>
  </si>
  <si>
    <t>Приходи од одузете имовинске користи</t>
  </si>
  <si>
    <r>
      <t xml:space="preserve">Разлика (146-405 ) </t>
    </r>
    <r>
      <rPr>
        <i/>
        <sz val="10"/>
        <rFont val="Calibri"/>
        <family val="2"/>
      </rPr>
      <t>[ Укупни приходи, примања и пренета средства - Укупни расходи и издаци]</t>
    </r>
  </si>
  <si>
    <t>Величина јавног стамбеног фонда</t>
  </si>
  <si>
    <t>Укупна дужина дрвореда ( у метрима)</t>
  </si>
  <si>
    <t>Број извршених контрола или надзора мера поступања са отпадом  у складу са Законом о управљању отпадом</t>
  </si>
  <si>
    <r>
      <t>Број очишћених „дивљих“ депонија</t>
    </r>
    <r>
      <rPr>
        <sz val="11"/>
        <color indexed="8"/>
        <rFont val="Times New Roman"/>
        <family val="1"/>
      </rPr>
      <t xml:space="preserve"> </t>
    </r>
  </si>
  <si>
    <t>Количина прикупљеног осталог отпада</t>
  </si>
  <si>
    <t xml:space="preserve">Проценат санираних путева од укупне дужине путне мреже која захтева санацију и/или реконструкцију </t>
  </si>
  <si>
    <t>Просечан број деце у групи (јасле, предшколски, припремни предшколски програм/ппп)</t>
  </si>
  <si>
    <t>Процент деце ослобођене од пуне цене услуге у односу на укупан број деце</t>
  </si>
  <si>
    <t xml:space="preserve">Број грађана - корисника других мера материјалне подршке </t>
  </si>
  <si>
    <t>Број корисника услуга смештаја прихватилишта</t>
  </si>
  <si>
    <t>Број корисника других услуга смештаја</t>
  </si>
  <si>
    <t>Просечан број дана по кориснику услуге</t>
  </si>
  <si>
    <t>Број програма које реализују ове организације</t>
  </si>
  <si>
    <t>Број дистрибуираних пакета за социјално угрожено становништво</t>
  </si>
  <si>
    <t>Број деце која примају финансијску подршку у  односу на укупан број деце у граду/општини</t>
  </si>
  <si>
    <t>Број услуга</t>
  </si>
  <si>
    <t>Број корисника услуга</t>
  </si>
  <si>
    <t>Број обраћања саветнику за заштиту права пацијената</t>
  </si>
  <si>
    <t>Проценат реализованих у односу на планираних посебних програма и пројеката из области јавног здравља</t>
  </si>
  <si>
    <t>Број запослених у установама културе у односу на укупан број запослених у ЈЛС</t>
  </si>
  <si>
    <t>Број грађана из осетљивих група који су учествовали у програмима културне продукције уметничког стваралаштва</t>
  </si>
  <si>
    <t xml:space="preserve">Проценат грађевинског земљишта потпуно опремљеног комуналном инфраструктуром </t>
  </si>
  <si>
    <t>Повећање смештајних капацитета туристичке понуде</t>
  </si>
  <si>
    <t>Развијеност инфраструктуре у контексту доприноса социо економском развоју</t>
  </si>
  <si>
    <t>Повећање  обухвата деце предшколским васпитањем  и  образовањем</t>
  </si>
  <si>
    <t>Потпуни обухват основним  образовањем и васпитањем</t>
  </si>
  <si>
    <t>Унапређење доступности основног образовања деци из осетљивих група</t>
  </si>
  <si>
    <t>Унапређен квалитет основног образовања</t>
  </si>
  <si>
    <t>Унапређење доступности средњег образовања</t>
  </si>
  <si>
    <t>Активно партнерство субјеката омладинске политике у развоју омладинске политике и спровођењу омладинских активности, као и у развоју и спровођењу локалних политика које се тичу младих</t>
  </si>
  <si>
    <t>rashodi 2015</t>
  </si>
  <si>
    <t>rashodi 2016</t>
  </si>
  <si>
    <t>rashodi 2017</t>
  </si>
  <si>
    <t>rashodi 2018</t>
  </si>
  <si>
    <t>Број инспекцијских надзора над спровођењем мера заштите од буке за постројења и активности за које интегрисану дозволу издаје надлежни орган града/општине у односу на укупан број ових постројења</t>
  </si>
  <si>
    <t>Проценат територије под заштитом III категорије</t>
  </si>
  <si>
    <t>Програм 13.  Развој културе и информисања</t>
  </si>
  <si>
    <t>0602-0005  Омбудсман</t>
  </si>
  <si>
    <t>0602-0014  Управљање у ванредним ситуацијама</t>
  </si>
  <si>
    <t>2101-0001  Функционисање Скупштине</t>
  </si>
  <si>
    <t>0501-0001  Енергетски менаџмент</t>
  </si>
  <si>
    <t>Број програма и пројеката удружења грађана подржаних од стране града/општине</t>
  </si>
  <si>
    <t>Број програма и пројеката подржаних од стране града/општине намењених осетљивим друштвеним групама</t>
  </si>
  <si>
    <t>Број програмских садржаја подржаних на конкурисма јавног информисања</t>
  </si>
  <si>
    <t xml:space="preserve">Број различитих тематских типова програма за боље информисање </t>
  </si>
  <si>
    <t xml:space="preserve">Број медијских садржаја подржаних на конкурисма јавног информисања на језицима националних мањина </t>
  </si>
  <si>
    <t>2) У табелама у којима се исказују приходи / примања  и расходи/издаци :</t>
  </si>
  <si>
    <t>Отплата камата мултилатералним институцијама</t>
  </si>
  <si>
    <t>Отплата камата страним пословним банкама</t>
  </si>
  <si>
    <t>Отплата камата осталим страним кредиторима</t>
  </si>
  <si>
    <t>Отплата камата на стране финансијске деривате</t>
  </si>
  <si>
    <t>Негативне курсне разлике</t>
  </si>
  <si>
    <t>Казне за кашњење</t>
  </si>
  <si>
    <t>Текуће субвенције приватним финансијским институцијама</t>
  </si>
  <si>
    <t>Капиталне субвенције приватним финансијским институцијама</t>
  </si>
  <si>
    <t>Текуће субвенције јавним финансијским институцијама</t>
  </si>
  <si>
    <t>Капиталне субвенције јавним финансијским институцијама</t>
  </si>
  <si>
    <t>Текуће субвенције приватним предузећима</t>
  </si>
  <si>
    <t>Капиталне субвенције приватним предузећима</t>
  </si>
  <si>
    <t>Текуће донације страним владама</t>
  </si>
  <si>
    <t>Капиталне донације страним владама</t>
  </si>
  <si>
    <t>Текуће дотације међународним организацијама</t>
  </si>
  <si>
    <t>Капиталне дотације међународним организацијама</t>
  </si>
  <si>
    <t>Остале текуће дотације и трансфери</t>
  </si>
  <si>
    <t>Остале капиталне дотације и трансфери</t>
  </si>
  <si>
    <t>Права из социјалног осигурања која се исплаћују непосредно домаћинствима</t>
  </si>
  <si>
    <t>Права из социјалног осигурања која се исплаћују непосредно пружаоцима услуга</t>
  </si>
  <si>
    <t>budzetska</t>
  </si>
  <si>
    <t>ostalo</t>
  </si>
  <si>
    <t xml:space="preserve">ostalo </t>
  </si>
  <si>
    <t>Отплате главнице осталим страним кредиторима</t>
  </si>
  <si>
    <t>911 - Предшколско образовање</t>
  </si>
  <si>
    <t>Предшколска установа "Наша радост"</t>
  </si>
  <si>
    <t>(Анекс 3 Упутства за израду програмског буџета) релевантно само за Републику Србију)</t>
  </si>
  <si>
    <t>Маркез Небојша - директор</t>
  </si>
  <si>
    <t>Утврђивање резултата пословања</t>
  </si>
  <si>
    <t>Предшколска установа "Наша радост" Суботица</t>
  </si>
  <si>
    <t>Дванаест месеци.</t>
  </si>
  <si>
    <t>маст.инг.грађ. Војнић Вељко- помоћник директора - технички директор</t>
  </si>
  <si>
    <t>Плате по основу цене рада</t>
  </si>
  <si>
    <t>Додатак за рад ноћу</t>
  </si>
  <si>
    <t>Додатак за време проведено на раду (минули рад)</t>
  </si>
  <si>
    <t>Накнада зараде за време привремене спречености за рад до 30 дана услед болести</t>
  </si>
  <si>
    <t>Накнада зараде за време одсуствовања са рада на дан празника који је нерадни дан, годишњег одмора, плаћеног одсуства, војне вежбе и одазивања на позив државног органа</t>
  </si>
  <si>
    <t>Остали додаци и накнаде запосленима</t>
  </si>
  <si>
    <t>Остале исплате зарада за специјалне задатке или пројекте</t>
  </si>
  <si>
    <t>Поклони за децу запослених</t>
  </si>
  <si>
    <t>Превоз на посао и са посла (маркица)</t>
  </si>
  <si>
    <t>Отпремнина приликом одласка у пензију</t>
  </si>
  <si>
    <t>Помоћ у случају смрти запосленог или члана уже породице</t>
  </si>
  <si>
    <t>Помоћ у медицинском лечењу запосленог или члана уже породице</t>
  </si>
  <si>
    <t>Накнаде трошкова за превоз на посао и са посла</t>
  </si>
  <si>
    <t>Јубиларне награде</t>
  </si>
  <si>
    <t>Трошкови платног промета</t>
  </si>
  <si>
    <t>Услуге за електричну енергију</t>
  </si>
  <si>
    <t>Природни гас</t>
  </si>
  <si>
    <t>Дрво</t>
  </si>
  <si>
    <t>Лож-уље</t>
  </si>
  <si>
    <t>Централно грејање</t>
  </si>
  <si>
    <t>Услуге водовода и канализације</t>
  </si>
  <si>
    <t>Дератизација</t>
  </si>
  <si>
    <t>Димњачарске услуге</t>
  </si>
  <si>
    <t>Услуга заштите имовине</t>
  </si>
  <si>
    <t>Одвоз отпада</t>
  </si>
  <si>
    <t>Услуге чишћења</t>
  </si>
  <si>
    <t>Телефон, телекс и телефакс</t>
  </si>
  <si>
    <t>Интернет и слично</t>
  </si>
  <si>
    <t>Услуге мобилног телефона</t>
  </si>
  <si>
    <t>Пошта</t>
  </si>
  <si>
    <t>Услуге доставе</t>
  </si>
  <si>
    <t>Осигурање зграда</t>
  </si>
  <si>
    <t>Осигурање возила</t>
  </si>
  <si>
    <t>Осигурање опреме</t>
  </si>
  <si>
    <t>Осигурање запослених у случају несреће на раду</t>
  </si>
  <si>
    <t>Осигурање од одговорности према трећим лицима</t>
  </si>
  <si>
    <t>Закуп нестамбеног простора</t>
  </si>
  <si>
    <t>Закуп осталог простора</t>
  </si>
  <si>
    <t>Трошкови дневница (исхране) на службеном путу</t>
  </si>
  <si>
    <t>Трошкови превоза на службеном путу у земљи (авион, аутобус, воз и сл.)</t>
  </si>
  <si>
    <t>Трошкови смештаја на службеном путу</t>
  </si>
  <si>
    <t>Трошкови дневница за службени пут у иностранство</t>
  </si>
  <si>
    <t>Трошкови превоза за службени пут у иностранство (авион, аутобус, воз и сл.)</t>
  </si>
  <si>
    <t>Трошкови смештаја на службеном путу у иностранство</t>
  </si>
  <si>
    <t>Превоз средствима јавног превоза</t>
  </si>
  <si>
    <t>Превоз ученика</t>
  </si>
  <si>
    <t>Услуге за израду софтвера</t>
  </si>
  <si>
    <t>Услуге за одржавање софтвера</t>
  </si>
  <si>
    <t>Услуге одржавања рачунара</t>
  </si>
  <si>
    <t>Остале компјутерске услуге</t>
  </si>
  <si>
    <t>Котизација за семинаре</t>
  </si>
  <si>
    <t>Котизација за стручна саветовања</t>
  </si>
  <si>
    <t>Издаци за стручне испите</t>
  </si>
  <si>
    <t>Услуге информисања јавности</t>
  </si>
  <si>
    <t>Услуге рекламе и пропаганде</t>
  </si>
  <si>
    <t>Објављивање тендера и информативних огласа</t>
  </si>
  <si>
    <t>Правно заступање пред домаћим судовима</t>
  </si>
  <si>
    <t>Остале стручне услуге</t>
  </si>
  <si>
    <t>Поклони</t>
  </si>
  <si>
    <t>Здравствена заштита по уговору</t>
  </si>
  <si>
    <t>Услуге јавног здравства - инспекција и анализа</t>
  </si>
  <si>
    <t>Остале медицинске услуге</t>
  </si>
  <si>
    <t>Столарски радови</t>
  </si>
  <si>
    <t>Радови на крову</t>
  </si>
  <si>
    <t>Радови на водоводу и канализацији</t>
  </si>
  <si>
    <t>Електричне инсталације</t>
  </si>
  <si>
    <t>Остале услуге и материјали за текуће поправке и одржавање зграда</t>
  </si>
  <si>
    <t>Механичке поправке</t>
  </si>
  <si>
    <t>Рачунарска опрема</t>
  </si>
  <si>
    <t>Опрема за комуникацију</t>
  </si>
  <si>
    <t>Опрема за домаћинство и угоститељство</t>
  </si>
  <si>
    <t>Остале поправке и одржавање административне опреме</t>
  </si>
  <si>
    <t>Текуће поправке и одржавање опреме за јавну безбедност</t>
  </si>
  <si>
    <t>Канцеларијски материјал</t>
  </si>
  <si>
    <t>Расходи за радну униформу</t>
  </si>
  <si>
    <t>ХТЗ опрема</t>
  </si>
  <si>
    <t>Цвеће и зеленило</t>
  </si>
  <si>
    <t>Стручна литература за редовне потребе запослених</t>
  </si>
  <si>
    <t>Бензин</t>
  </si>
  <si>
    <t>Дизел гориво</t>
  </si>
  <si>
    <t>Уља и мазива</t>
  </si>
  <si>
    <t>Остали материјал за превозна средства</t>
  </si>
  <si>
    <t>Материјали за образовање</t>
  </si>
  <si>
    <t>Материјали за културу</t>
  </si>
  <si>
    <t>Материјали за спорт</t>
  </si>
  <si>
    <t>Хемијска средства за чишћење</t>
  </si>
  <si>
    <t>Остали материјал за одржавање хигијене</t>
  </si>
  <si>
    <t>Намирнице за припремање хране</t>
  </si>
  <si>
    <t>Потрошни материјал</t>
  </si>
  <si>
    <t>Алат и инвентар</t>
  </si>
  <si>
    <t>Со за путеве</t>
  </si>
  <si>
    <t>Остале текуће дотације по закону</t>
  </si>
  <si>
    <t>Регистрација возила</t>
  </si>
  <si>
    <t>Републичке таксе</t>
  </si>
  <si>
    <t>Судске таксе</t>
  </si>
  <si>
    <t>Пенали</t>
  </si>
  <si>
    <t>Капитално одржавање објеката за потребе образовања</t>
  </si>
  <si>
    <t>Израда пројектне документације</t>
  </si>
  <si>
    <t>Телефони</t>
  </si>
  <si>
    <t>Опрема за домаћинство</t>
  </si>
  <si>
    <t>Уграђена опрема</t>
  </si>
  <si>
    <t>Остали материјал за посебне намене</t>
  </si>
  <si>
    <t>Комби</t>
  </si>
  <si>
    <t>Намештај за опремање одељења</t>
  </si>
  <si>
    <t>Остали расходи за одећу, обућу и унигорму</t>
  </si>
  <si>
    <t>Зидарски радови</t>
  </si>
  <si>
    <t>Молерски радови</t>
  </si>
  <si>
    <t>Текуће поправке и одржавање опеме за спорт</t>
  </si>
  <si>
    <t>5001</t>
  </si>
  <si>
    <t>Опрема за образовање</t>
  </si>
  <si>
    <t>Остале помоћи запосленим радницима</t>
  </si>
  <si>
    <t>Вредност у базној години (2021)</t>
  </si>
  <si>
    <t>Очекивана вредност у 2022. години</t>
  </si>
  <si>
    <t>Циљана вредност у 2025. години</t>
  </si>
  <si>
    <t>Вредност у 2025. години</t>
  </si>
  <si>
    <t>Укупно (2023-2025)</t>
  </si>
  <si>
    <t>Градске таксе</t>
  </si>
  <si>
    <t>Капацитет централне кухиње у односу на број оброка који се спремају</t>
  </si>
  <si>
    <t>1800/1800</t>
  </si>
  <si>
    <t>14100/12225</t>
  </si>
  <si>
    <t>14100/12325</t>
  </si>
  <si>
    <t>14100/12435</t>
  </si>
  <si>
    <t>Извештај руководиоца исхране.</t>
  </si>
  <si>
    <t>Циљ пројекта је унапређење инфраструктурних, техничких, технолошких, организационих и других услова, што представља основ поузданог система пословања са задатком да се обезбеде одговарајући хигијенски услови и поштовање свих релевантних законских прописа. С обзиром да је оригинално централна кухиња пројектована за припрему хране за само један објекат („Шумице“), односно за око 450 деце, њен просторни капацитет није адекватан, а деценијама уназад иста се користи за припрему и дистрибуцију 4 оброка дневно за 4.286 деце смештене у укупно 54 објекта у градским и приградским насељима у складу са Одлуком о мрежи дечијих вртића у установама на територији Града Суботице. Реконструкција и надоградња постојеће централне кухиње, дакле, треба да пружи предуслов за добру произвођачку праксу (GMP – Good Manufakturing Practis) и добру хигијенску праксу (GFP – Good Hygiene Practice) што представља оквир за систем безбедности хране (HACCP стандард) који има статус обавезне примене.</t>
  </si>
  <si>
    <t>Основ је веома лоше стање простора у коме се храна припремала као и опреме за припремање хране, с обзиром да се практично никаква улагања нису радила од изградње, тј. деценијама уназад. Такође, константно се повећава број корисника услуга установе, а и продужено је време рада установе са десеточасовног на једанаесточасовно радно време, те деца дуже бораве у вртићу и добијају додатну ужину, у складу са новим Правилником о ближим усливима и начину остваривања исхране деце у Предшколским установама.</t>
  </si>
  <si>
    <t xml:space="preserve">Комплетним пројектом предвиђени су радови на реконструкцији подрума централне кухиње, реконструкцији и доградњи приземља централне кухиње, реконструкцији и доградњи пекаре и доградњи трпезарије. Изнад приземља кухиње дограђује се један спрат. Комплетна кровна конструкција се израђује на лицу места. Постојећа подна плоча испод пода спрата се уклања само на том делу. Уколико је тло лоше извршити ископ до здравог тла, а до потребне дубине фундирања извршити замену тла.
У подруму централне кухиње (тренутно је неупотребљиб због повременог наиласка подземних вода) предвиђени су радови на санацији зидова, подова и плафона у виду уклањања влаге и заштите самих зидова од накнадне влаге,  рушење и зидање преградних зидова, рушење дела постојеће подне конструкције и израда нове,  комплетна замена столарије спољашње и унутрашње,  израда окна за хидраулични теретни лиф намењен за комуникацију између подрумске етаже и приземља, а све у циљу активирања простора у магацинске сврхе.
У приземљу централне кухиње предвиђени су радови на реконструкцији постојеће кухиње у виду рушења унутрашњих и спољних носећих зидова, затим рушења преградних зидова, дозиђивање преградних и носећих зидова, замена комплетне столарије унутрашње и спољашње, замена подне и зидне подлоге од керамичких плочица, реконстркција степеништа, рушење дела кровне конструкције изнад прилаза објекту, реконструкција и санација постојеће кровне конструкције изнад саме кухиње и замена кровног покривача, демонтажа кровне конструкције изнад хладњача и комплетна замена истог као и доградња централне кухиње у виду проширења хоризонталног габарита. Такође је предвиђена изградња нове термоизолације на зидовима, у поду и плафону централне кухиње као и комплетна реконструкција постојеће фасаде.
Реконструкцијом пекаре предвиђено је рушење постојеће кровне конструкције, комплетна замена спољашње и унутрашње столарије, зазиђивање постојећих отвора,  рушење постојећих преградниих и носећих зидова као и изградња нових. Такође је предвиђена замена подне и зидне облоге у виду керамичких плочица.
Пројектом  је предвиђена доградња етаже на делу изнад пекаре.
Доградња трпезарије предвиђена је ка дворишном делу објекта. У комплетном делу објекта који се дограђује потребно је заменити све инсталације водовода, канализације, електроенергетске инсталације, машинске инсталације и предвидети одређену противпожарну заштиту. Такође је потребно поставити и инсталације за вентилацију и климатизацију објекта.
Испред објекта ће бити потребно изместити ревизије и обезбедити нове како би се вода са саобраћајница и са објекта одводила у атмосферску уличну канализацију.
</t>
  </si>
  <si>
    <t>Постоји пројектно-техничка документација и обезбеђена грађевинска дозвола.</t>
  </si>
  <si>
    <t>Вредност у базној години (2019+2020)</t>
  </si>
  <si>
    <t>8=(3+4+5+6+7)</t>
  </si>
  <si>
    <t>Отпремнина у случају отпуштања са посла</t>
  </si>
  <si>
    <t>Циљана вредност у 2026. години</t>
  </si>
  <si>
    <t>1/57</t>
  </si>
  <si>
    <t>Вредност у 2026. години</t>
  </si>
  <si>
    <t>Број уписане деце (разложено према полу) - девојчице</t>
  </si>
  <si>
    <t>Број уписане деце (разложено према полу) - дечаци</t>
  </si>
  <si>
    <t>Јединица мере</t>
  </si>
  <si>
    <t>Број</t>
  </si>
  <si>
    <t>Стручна оцена и коментари</t>
  </si>
  <si>
    <t>Повећање обухвата деце предшколским васпитањем кроз повећање просторног капацитета и опремљености објеката</t>
  </si>
  <si>
    <t>Циљана вредност у 2027. години</t>
  </si>
  <si>
    <t>Вредност у 2027. години</t>
  </si>
  <si>
    <t>Вредност у базној години (2018+2020)</t>
  </si>
  <si>
    <t>Укупно</t>
  </si>
  <si>
    <t xml:space="preserve">Спровођење програмских активности Установе са циљем јачања снага и прилика уз отклањање слабости и претњи на путу  дефинисаних циљева. У оквиру ове програмске активности обезбеђује се функционисање предшколске установе "Наша радост" и предшколских одељења при школама. </t>
  </si>
  <si>
    <t>Повећање обухвата деце предшколским васпитањем и образовањем кроз повећање просторног капацитета и опремљености објеката</t>
  </si>
  <si>
    <t>0/57</t>
  </si>
  <si>
    <t>Одлука о оснивању, Закон о основама система образовања и васпитања, Закон о предшколском васпитању и образовању, Закон о друштвеној бризи о деци, Правилник о мерилима за утврђивање економске цене програма васпитања и образовања у предшколским установама, Закон о буџетском систему, Посебан колективни уговор за запослене у установама предшколског васпитања и образовања чији је оснивач РС, АП и ЈЛС, Годишњи план рада Установе за 2025/2026 годину</t>
  </si>
  <si>
    <t>Базна година 2025. година</t>
  </si>
  <si>
    <t>Циљана вредност у 2028. години</t>
  </si>
  <si>
    <t>Вредност у базној години (2024)</t>
  </si>
  <si>
    <t>Очекивана вредност у 2025. години</t>
  </si>
  <si>
    <t>Вредност у 2028. години</t>
  </si>
  <si>
    <t>Укупно (2026-2028)</t>
  </si>
  <si>
    <t>Очекивана вредност у 2021+2022+2023+2024+2025 години</t>
  </si>
  <si>
    <t>Очекивана вредност у 2021+2022+2023+2024.+2025. години</t>
  </si>
  <si>
    <t>Укупно (2018-2028)</t>
  </si>
  <si>
    <t>Телефонска централа са припадајућом инсталацијом и апаратима</t>
  </si>
  <si>
    <t>Електронска опрема</t>
  </si>
  <si>
    <t>2504</t>
  </si>
  <si>
    <t>2357</t>
  </si>
  <si>
    <t>Реконструкција централне кухиње - завршна фаза</t>
  </si>
  <si>
    <t>28.05.2026.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</si>
</sst>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D_i_n_._-;\-* #,##0.00\ _D_i_n_._-;_-* &quot;-&quot;??\ _D_i_n_._-;_-@_-"/>
    <numFmt numFmtId="165" formatCode="_-* #,##0.00\ _d_i_n_._-;\-* #,##0.00\ _d_i_n_._-;_-* &quot;-&quot;??\ _d_i_n_._-;_-@_-"/>
    <numFmt numFmtId="166" formatCode="_(* #,##0.00_);_(* \(#,##0.00\);_(* \-??_);_(@_)"/>
  </numFmts>
  <fonts count="108" x14ac:knownFonts="1">
    <font>
      <sz val="11"/>
      <color theme="1"/>
      <name val="Calibri"/>
      <family val="2"/>
      <scheme val="minor"/>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font>
    <font>
      <b/>
      <sz val="11"/>
      <color indexed="8"/>
      <name val="Calibri"/>
      <family val="2"/>
    </font>
    <font>
      <sz val="10"/>
      <color indexed="8"/>
      <name val="Calibri"/>
      <family val="2"/>
    </font>
    <font>
      <sz val="9"/>
      <color indexed="8"/>
      <name val="Calibri"/>
      <family val="2"/>
    </font>
    <font>
      <sz val="10"/>
      <color indexed="8"/>
      <name val="Times New Roman"/>
      <family val="1"/>
    </font>
    <font>
      <sz val="9"/>
      <color indexed="8"/>
      <name val="Times New Roman Bold"/>
    </font>
    <font>
      <sz val="9"/>
      <color indexed="8"/>
      <name val="Times New Roman Italic"/>
    </font>
    <font>
      <sz val="7"/>
      <color indexed="8"/>
      <name val="Times New Roman Italic"/>
    </font>
    <font>
      <sz val="9"/>
      <color indexed="8"/>
      <name val="Times New Roman"/>
      <family val="1"/>
    </font>
    <font>
      <b/>
      <sz val="10"/>
      <color indexed="8"/>
      <name val="Calibri"/>
      <family val="2"/>
    </font>
    <font>
      <sz val="11"/>
      <name val="Times New Roman"/>
      <family val="1"/>
      <charset val="238"/>
    </font>
    <font>
      <sz val="11"/>
      <color indexed="8"/>
      <name val="Times New Roman"/>
      <family val="1"/>
      <charset val="238"/>
    </font>
    <font>
      <b/>
      <sz val="14"/>
      <color indexed="8"/>
      <name val="Calibri"/>
      <family val="2"/>
    </font>
    <font>
      <b/>
      <i/>
      <sz val="11"/>
      <color indexed="8"/>
      <name val="Calibri"/>
      <family val="2"/>
    </font>
    <font>
      <b/>
      <i/>
      <sz val="10"/>
      <color indexed="8"/>
      <name val="Calibri"/>
      <family val="2"/>
    </font>
    <font>
      <sz val="11"/>
      <color indexed="8"/>
      <name val="Calibri"/>
      <family val="2"/>
    </font>
    <font>
      <sz val="11"/>
      <name val="Calibri"/>
      <family val="2"/>
    </font>
    <font>
      <sz val="8"/>
      <name val="Calibri"/>
      <family val="2"/>
    </font>
    <font>
      <b/>
      <i/>
      <sz val="12"/>
      <color indexed="8"/>
      <name val="Calibri"/>
      <family val="2"/>
    </font>
    <font>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1"/>
      <color indexed="8"/>
      <name val="Calibri"/>
      <family val="2"/>
    </font>
    <font>
      <sz val="11"/>
      <color indexed="8"/>
      <name val="Calibri"/>
      <family val="2"/>
      <charset val="238"/>
    </font>
    <font>
      <sz val="10"/>
      <color indexed="8"/>
      <name val="Times New Roman Italic"/>
    </font>
    <font>
      <sz val="10"/>
      <name val="Times New Roman"/>
      <family val="1"/>
      <charset val="238"/>
    </font>
    <font>
      <sz val="10"/>
      <color indexed="8"/>
      <name val="Times New Roman"/>
      <family val="1"/>
      <charset val="238"/>
    </font>
    <font>
      <sz val="10"/>
      <color indexed="8"/>
      <name val="Times New Roman Bold"/>
    </font>
    <font>
      <sz val="10"/>
      <name val="Calibri"/>
      <family val="2"/>
    </font>
    <font>
      <sz val="12"/>
      <color indexed="8"/>
      <name val="Times New Roman"/>
      <family val="1"/>
      <charset val="238"/>
    </font>
    <font>
      <b/>
      <sz val="11"/>
      <color indexed="8"/>
      <name val="Calibri"/>
      <family val="2"/>
      <charset val="238"/>
    </font>
    <font>
      <sz val="9"/>
      <color indexed="8"/>
      <name val="Calibri"/>
      <family val="2"/>
      <charset val="238"/>
    </font>
    <font>
      <sz val="10"/>
      <color indexed="8"/>
      <name val="Calibri"/>
      <family val="2"/>
      <charset val="238"/>
    </font>
    <font>
      <b/>
      <i/>
      <sz val="11"/>
      <color indexed="8"/>
      <name val="Calibri"/>
      <family val="2"/>
      <charset val="238"/>
    </font>
    <font>
      <sz val="12"/>
      <color indexed="8"/>
      <name val="Times New Roman"/>
      <family val="1"/>
    </font>
    <font>
      <sz val="10"/>
      <color indexed="8"/>
      <name val="Calibri"/>
      <family val="2"/>
    </font>
    <font>
      <sz val="6"/>
      <color indexed="8"/>
      <name val="Calibri"/>
      <family val="2"/>
    </font>
    <font>
      <sz val="11"/>
      <color indexed="8"/>
      <name val="Times New Roman"/>
      <family val="1"/>
    </font>
    <font>
      <u/>
      <sz val="10"/>
      <color indexed="12"/>
      <name val="Calibri"/>
      <family val="2"/>
    </font>
    <font>
      <sz val="10"/>
      <name val="Calibri"/>
      <family val="2"/>
      <charset val="238"/>
    </font>
    <font>
      <sz val="11"/>
      <color indexed="8"/>
      <name val="Calibri"/>
      <family val="2"/>
      <charset val="238"/>
    </font>
    <font>
      <b/>
      <i/>
      <sz val="11"/>
      <name val="Calibri"/>
      <family val="2"/>
    </font>
    <font>
      <sz val="10"/>
      <name val="Arial"/>
      <family val="2"/>
    </font>
    <font>
      <b/>
      <sz val="11"/>
      <color indexed="8"/>
      <name val="Calibri"/>
      <family val="2"/>
    </font>
    <font>
      <sz val="10"/>
      <color indexed="8"/>
      <name val="Calibri"/>
      <family val="2"/>
    </font>
    <font>
      <sz val="11"/>
      <color indexed="8"/>
      <name val="Calibri"/>
      <family val="2"/>
    </font>
    <font>
      <sz val="11"/>
      <color indexed="8"/>
      <name val="Times New Roman"/>
      <family val="1"/>
    </font>
    <font>
      <sz val="10"/>
      <color indexed="8"/>
      <name val="Calibri"/>
      <family val="2"/>
    </font>
    <font>
      <sz val="10"/>
      <color indexed="8"/>
      <name val="Times New Roman"/>
      <family val="1"/>
    </font>
    <font>
      <sz val="10"/>
      <name val="Times New Roman"/>
      <family val="1"/>
    </font>
    <font>
      <sz val="11"/>
      <name val="Calibri"/>
      <family val="2"/>
    </font>
    <font>
      <sz val="12"/>
      <name val="Times New Roman"/>
      <family val="1"/>
      <charset val="238"/>
    </font>
    <font>
      <sz val="12"/>
      <color indexed="8"/>
      <name val="Times New Roman"/>
      <family val="1"/>
    </font>
    <font>
      <sz val="12"/>
      <color indexed="8"/>
      <name val="Calibri"/>
      <family val="2"/>
    </font>
    <font>
      <vertAlign val="superscript"/>
      <sz val="11"/>
      <color indexed="8"/>
      <name val="Times New Roman"/>
      <family val="1"/>
    </font>
    <font>
      <sz val="12"/>
      <color indexed="8"/>
      <name val="Times New Roman"/>
      <family val="1"/>
    </font>
    <font>
      <sz val="12"/>
      <color indexed="8"/>
      <name val="Calibri"/>
      <family val="2"/>
    </font>
    <font>
      <b/>
      <sz val="8"/>
      <color indexed="81"/>
      <name val="Tahoma"/>
      <family val="2"/>
    </font>
    <font>
      <b/>
      <sz val="16"/>
      <color indexed="8"/>
      <name val="Calibri"/>
      <family val="2"/>
    </font>
    <font>
      <sz val="14"/>
      <color indexed="8"/>
      <name val="Calibri"/>
      <family val="2"/>
    </font>
    <font>
      <b/>
      <sz val="11"/>
      <color indexed="10"/>
      <name val="Calibri"/>
      <family val="2"/>
    </font>
    <font>
      <b/>
      <sz val="14"/>
      <color indexed="8"/>
      <name val="Calibri"/>
      <family val="2"/>
    </font>
    <font>
      <b/>
      <sz val="9"/>
      <color indexed="81"/>
      <name val="Tahoma"/>
      <family val="2"/>
    </font>
    <font>
      <sz val="11"/>
      <color indexed="8"/>
      <name val="Calibri"/>
      <family val="2"/>
    </font>
    <font>
      <b/>
      <sz val="11"/>
      <color indexed="8"/>
      <name val="Calibri"/>
      <family val="2"/>
    </font>
    <font>
      <b/>
      <sz val="11"/>
      <name val="Calibri"/>
      <family val="2"/>
    </font>
    <font>
      <sz val="10"/>
      <name val="Arial"/>
      <family val="2"/>
    </font>
    <font>
      <b/>
      <sz val="10"/>
      <name val="Calibri"/>
      <family val="2"/>
    </font>
    <font>
      <b/>
      <sz val="12"/>
      <name val="Arial"/>
      <family val="2"/>
    </font>
    <font>
      <i/>
      <sz val="10"/>
      <color indexed="8"/>
      <name val="Calibri"/>
      <family val="2"/>
    </font>
    <font>
      <i/>
      <sz val="8.5"/>
      <color indexed="8"/>
      <name val="Calibri"/>
      <family val="2"/>
    </font>
    <font>
      <i/>
      <sz val="10"/>
      <name val="Calibri"/>
      <family val="2"/>
    </font>
    <font>
      <b/>
      <sz val="20"/>
      <color indexed="8"/>
      <name val="Calibri"/>
      <family val="2"/>
    </font>
    <font>
      <sz val="10"/>
      <color indexed="22"/>
      <name val="Calibri"/>
      <family val="2"/>
    </font>
    <font>
      <b/>
      <i/>
      <sz val="11"/>
      <color indexed="10"/>
      <name val="Calibri"/>
      <family val="2"/>
    </font>
    <font>
      <sz val="11"/>
      <color theme="1"/>
      <name val="Calibri"/>
      <family val="2"/>
      <scheme val="minor"/>
    </font>
    <font>
      <sz val="11"/>
      <color theme="1"/>
      <name val="Calibri"/>
      <family val="2"/>
      <charset val="238"/>
      <scheme val="minor"/>
    </font>
    <font>
      <u/>
      <sz val="11"/>
      <color theme="10"/>
      <name val="Calibri"/>
      <family val="2"/>
      <scheme val="minor"/>
    </font>
    <font>
      <i/>
      <sz val="10"/>
      <name val="Calibri"/>
      <family val="2"/>
      <charset val="238"/>
    </font>
    <font>
      <sz val="11"/>
      <color rgb="FFC00000"/>
      <name val="Calibri"/>
      <family val="2"/>
      <scheme val="minor"/>
    </font>
    <font>
      <b/>
      <sz val="12"/>
      <name val="Calibri"/>
      <family val="2"/>
    </font>
    <font>
      <sz val="12"/>
      <name val="Calibri"/>
      <family val="2"/>
    </font>
    <font>
      <b/>
      <sz val="12"/>
      <color indexed="8"/>
      <name val="Calibri"/>
      <family val="2"/>
    </font>
    <font>
      <sz val="10"/>
      <color rgb="FFFF0000"/>
      <name val="Calibri"/>
      <family val="2"/>
    </font>
    <font>
      <sz val="11"/>
      <color rgb="FFFF0000"/>
      <name val="Calibri"/>
      <family val="2"/>
      <scheme val="minor"/>
    </font>
    <font>
      <sz val="9"/>
      <color theme="1"/>
      <name val="Calibri"/>
      <family val="2"/>
      <scheme val="minor"/>
    </font>
    <font>
      <b/>
      <sz val="11"/>
      <color rgb="FF000000"/>
      <name val="Calibri"/>
      <family val="2"/>
    </font>
    <font>
      <b/>
      <sz val="11"/>
      <color rgb="FFFF0000"/>
      <name val="Calibri"/>
      <family val="2"/>
    </font>
    <font>
      <sz val="10"/>
      <color rgb="FF0070C0"/>
      <name val="Calibri"/>
      <family val="2"/>
    </font>
  </fonts>
  <fills count="4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64"/>
      </patternFill>
    </fill>
    <fill>
      <patternFill patternType="solid">
        <fgColor indexed="50"/>
        <bgColor indexed="64"/>
      </patternFill>
    </fill>
    <fill>
      <patternFill patternType="solid">
        <fgColor indexed="29"/>
        <bgColor indexed="64"/>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52"/>
        <bgColor indexed="64"/>
      </patternFill>
    </fill>
    <fill>
      <patternFill patternType="solid">
        <fgColor indexed="36"/>
        <bgColor indexed="64"/>
      </patternFill>
    </fill>
    <fill>
      <patternFill patternType="solid">
        <fgColor indexed="55"/>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7" fillId="20" borderId="1" applyNumberFormat="0" applyAlignment="0" applyProtection="0"/>
    <xf numFmtId="0" fontId="28" fillId="21" borderId="2" applyNumberFormat="0" applyAlignment="0" applyProtection="0"/>
    <xf numFmtId="166" fontId="23" fillId="0" borderId="0" applyFill="0" applyBorder="0" applyAlignment="0" applyProtection="0"/>
    <xf numFmtId="164" fontId="42" fillId="0" borderId="0" applyFont="0" applyFill="0" applyBorder="0" applyAlignment="0" applyProtection="0"/>
    <xf numFmtId="165" fontId="42"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96" fillId="0" borderId="0" applyNumberFormat="0" applyFill="0" applyBorder="0" applyAlignment="0" applyProtection="0"/>
    <xf numFmtId="0" fontId="34" fillId="7" borderId="1" applyNumberFormat="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95" fillId="0" borderId="0"/>
    <xf numFmtId="0" fontId="94" fillId="0" borderId="0"/>
    <xf numFmtId="0" fontId="95" fillId="0" borderId="0"/>
    <xf numFmtId="0" fontId="95" fillId="0" borderId="0"/>
    <xf numFmtId="0" fontId="61" fillId="0" borderId="0"/>
    <xf numFmtId="0" fontId="2" fillId="0" borderId="0"/>
    <xf numFmtId="0" fontId="95" fillId="0" borderId="0"/>
    <xf numFmtId="0" fontId="85" fillId="0" borderId="0"/>
    <xf numFmtId="0" fontId="4" fillId="0" borderId="0"/>
    <xf numFmtId="0" fontId="23" fillId="23" borderId="7" applyNumberFormat="0" applyAlignment="0" applyProtection="0"/>
    <xf numFmtId="0" fontId="23" fillId="23" borderId="7" applyNumberFormat="0" applyAlignment="0" applyProtection="0"/>
    <xf numFmtId="0" fontId="37" fillId="20" borderId="8" applyNumberFormat="0" applyAlignment="0" applyProtection="0"/>
    <xf numFmtId="0" fontId="37" fillId="20" borderId="8" applyNumberFormat="0" applyAlignment="0" applyProtection="0"/>
    <xf numFmtId="9" fontId="19" fillId="0" borderId="0" applyFont="0" applyFill="0" applyBorder="0" applyAlignment="0" applyProtection="0"/>
    <xf numFmtId="9" fontId="23" fillId="0" borderId="0" applyFill="0" applyBorder="0" applyAlignment="0" applyProtection="0"/>
    <xf numFmtId="9" fontId="41" fillId="0" borderId="0" applyFont="0" applyFill="0" applyBorder="0" applyAlignment="0" applyProtection="0"/>
    <xf numFmtId="9" fontId="4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755">
    <xf numFmtId="0" fontId="0" fillId="0" borderId="0" xfId="0"/>
    <xf numFmtId="0" fontId="0" fillId="0" borderId="0" xfId="0"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49" fontId="0" fillId="0" borderId="0" xfId="0" applyNumberFormat="1" applyAlignment="1" applyProtection="1">
      <alignment horizontal="right" vertical="center"/>
      <protection locked="0"/>
    </xf>
    <xf numFmtId="3" fontId="14" fillId="0" borderId="0" xfId="0" applyNumberFormat="1" applyFont="1" applyAlignment="1">
      <alignment horizontal="left" vertical="center"/>
    </xf>
    <xf numFmtId="0" fontId="0" fillId="0" borderId="0" xfId="0" applyAlignment="1">
      <alignment vertical="center"/>
    </xf>
    <xf numFmtId="0" fontId="0" fillId="0" borderId="10" xfId="0" applyBorder="1" applyAlignment="1" applyProtection="1">
      <alignment horizontal="center" vertical="center"/>
      <protection locked="0"/>
    </xf>
    <xf numFmtId="49" fontId="0" fillId="0" borderId="0" xfId="0" applyNumberFormat="1" applyAlignment="1">
      <alignment horizontal="center" vertical="center"/>
    </xf>
    <xf numFmtId="0" fontId="0" fillId="0" borderId="0" xfId="0" applyAlignment="1" applyProtection="1">
      <alignment vertical="center"/>
      <protection hidden="1"/>
    </xf>
    <xf numFmtId="0" fontId="54" fillId="0" borderId="0" xfId="0" applyFont="1" applyAlignment="1" applyProtection="1">
      <alignment vertical="center"/>
      <protection locked="0"/>
    </xf>
    <xf numFmtId="49" fontId="54" fillId="0" borderId="0" xfId="0" applyNumberFormat="1" applyFont="1" applyAlignment="1">
      <alignment horizontal="center" vertical="center"/>
    </xf>
    <xf numFmtId="0" fontId="54" fillId="0" borderId="0" xfId="0" applyFont="1" applyAlignment="1" applyProtection="1">
      <alignment horizontal="center" vertical="center"/>
      <protection locked="0"/>
    </xf>
    <xf numFmtId="0" fontId="54" fillId="0" borderId="0" xfId="0" applyFont="1" applyAlignment="1" applyProtection="1">
      <alignment vertical="center" wrapText="1"/>
      <protection locked="0"/>
    </xf>
    <xf numFmtId="0" fontId="54" fillId="0" borderId="0" xfId="0" applyFont="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49" fontId="54" fillId="0" borderId="11" xfId="0" applyNumberFormat="1" applyFont="1" applyBorder="1" applyAlignment="1" applyProtection="1">
      <alignment horizontal="center" vertical="center" wrapText="1"/>
      <protection locked="0"/>
    </xf>
    <xf numFmtId="0" fontId="44" fillId="0" borderId="0" xfId="0" applyFont="1" applyAlignment="1" applyProtection="1">
      <alignment horizontal="left" vertical="center"/>
      <protection hidden="1"/>
    </xf>
    <xf numFmtId="0" fontId="44" fillId="0" borderId="0" xfId="0" applyFont="1" applyAlignment="1" applyProtection="1">
      <alignment horizontal="center" vertical="center" wrapText="1"/>
      <protection hidden="1"/>
    </xf>
    <xf numFmtId="3" fontId="45" fillId="0" borderId="0" xfId="0" applyNumberFormat="1" applyFont="1" applyAlignment="1" applyProtection="1">
      <alignment vertical="center" wrapText="1"/>
      <protection hidden="1"/>
    </xf>
    <xf numFmtId="3" fontId="44" fillId="0" borderId="0" xfId="0" applyNumberFormat="1" applyFont="1" applyAlignment="1" applyProtection="1">
      <alignment horizontal="left" vertical="center" wrapText="1"/>
      <protection hidden="1"/>
    </xf>
    <xf numFmtId="3" fontId="44" fillId="0" borderId="0" xfId="0" applyNumberFormat="1" applyFont="1" applyAlignment="1" applyProtection="1">
      <alignment vertical="center" wrapText="1"/>
      <protection hidden="1"/>
    </xf>
    <xf numFmtId="0" fontId="57" fillId="0" borderId="0" xfId="38" applyFont="1" applyAlignment="1" applyProtection="1">
      <alignment vertical="center" wrapText="1"/>
      <protection locked="0"/>
    </xf>
    <xf numFmtId="0" fontId="0" fillId="0" borderId="10" xfId="0" applyBorder="1" applyAlignment="1" applyProtection="1">
      <alignment vertical="center"/>
      <protection locked="0"/>
    </xf>
    <xf numFmtId="0" fontId="58" fillId="0" borderId="0" xfId="0" applyFont="1" applyAlignment="1" applyProtection="1">
      <alignment horizontal="right" vertical="center"/>
      <protection locked="0"/>
    </xf>
    <xf numFmtId="0" fontId="58" fillId="0" borderId="0" xfId="0" applyFont="1" applyAlignment="1" applyProtection="1">
      <alignment vertical="center"/>
      <protection locked="0"/>
    </xf>
    <xf numFmtId="0" fontId="18" fillId="24" borderId="11" xfId="0" applyFont="1" applyFill="1"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vertical="center"/>
      <protection locked="0"/>
    </xf>
    <xf numFmtId="0" fontId="54" fillId="0" borderId="0" xfId="0" applyFont="1" applyAlignment="1" applyProtection="1">
      <alignment vertical="center"/>
      <protection hidden="1"/>
    </xf>
    <xf numFmtId="0" fontId="54" fillId="0" borderId="0" xfId="0" applyFont="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49" fillId="0" borderId="10" xfId="0" applyFon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wrapText="1"/>
      <protection locked="0"/>
    </xf>
    <xf numFmtId="0" fontId="6" fillId="0" borderId="11" xfId="0" applyFont="1" applyBorder="1" applyAlignment="1" applyProtection="1">
      <alignment horizontal="left" vertical="center" wrapText="1"/>
      <protection locked="0"/>
    </xf>
    <xf numFmtId="0" fontId="0" fillId="25" borderId="0" xfId="0" applyFill="1"/>
    <xf numFmtId="3" fontId="0" fillId="0" borderId="0" xfId="0" applyNumberFormat="1"/>
    <xf numFmtId="0" fontId="6" fillId="0" borderId="0" xfId="0" applyFont="1" applyAlignment="1" applyProtection="1">
      <alignment vertical="center"/>
      <protection hidden="1"/>
    </xf>
    <xf numFmtId="0" fontId="54" fillId="0" borderId="0" xfId="0" applyFont="1" applyAlignment="1" applyProtection="1">
      <alignment horizontal="left" vertical="center"/>
      <protection hidden="1"/>
    </xf>
    <xf numFmtId="0" fontId="0" fillId="26" borderId="0" xfId="0" applyFill="1"/>
    <xf numFmtId="0" fontId="0" fillId="27" borderId="0" xfId="0" applyFill="1" applyAlignment="1">
      <alignment wrapText="1"/>
    </xf>
    <xf numFmtId="0" fontId="0" fillId="28" borderId="0" xfId="0" applyFill="1"/>
    <xf numFmtId="0" fontId="5" fillId="0" borderId="0" xfId="52" applyFont="1" applyAlignment="1">
      <alignment vertical="center"/>
    </xf>
    <xf numFmtId="0" fontId="4" fillId="0" borderId="0" xfId="52" applyAlignment="1">
      <alignment vertical="top" wrapText="1"/>
    </xf>
    <xf numFmtId="0" fontId="4" fillId="0" borderId="0" xfId="52"/>
    <xf numFmtId="0" fontId="6" fillId="0" borderId="11" xfId="0" applyFont="1" applyBorder="1" applyAlignment="1" applyProtection="1">
      <alignment horizontal="center" vertical="center" wrapText="1"/>
      <protection locked="0"/>
    </xf>
    <xf numFmtId="0" fontId="6" fillId="0" borderId="0" xfId="0" applyFont="1" applyAlignment="1">
      <alignment vertical="top"/>
    </xf>
    <xf numFmtId="0" fontId="71" fillId="0" borderId="0" xfId="0" applyFont="1" applyAlignment="1">
      <alignment horizontal="justify" vertical="center" wrapText="1"/>
    </xf>
    <xf numFmtId="0" fontId="0" fillId="0" borderId="13" xfId="0" applyBorder="1" applyAlignment="1" applyProtection="1">
      <alignment vertical="center"/>
      <protection locked="0"/>
    </xf>
    <xf numFmtId="0" fontId="0" fillId="0" borderId="13" xfId="0" applyBorder="1" applyAlignment="1" applyProtection="1">
      <alignment horizontal="center" vertical="center"/>
      <protection locked="0"/>
    </xf>
    <xf numFmtId="49" fontId="0" fillId="0" borderId="10" xfId="0" applyNumberFormat="1" applyBorder="1" applyAlignment="1">
      <alignment vertical="center"/>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54" fillId="0" borderId="13" xfId="0" applyFont="1" applyBorder="1" applyAlignment="1" applyProtection="1">
      <alignment vertical="center"/>
      <protection locked="0"/>
    </xf>
    <xf numFmtId="0" fontId="54" fillId="0" borderId="13"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6" fillId="0" borderId="10" xfId="0" applyFont="1" applyBorder="1" applyAlignment="1" applyProtection="1">
      <alignment vertical="center"/>
      <protection locked="0"/>
    </xf>
    <xf numFmtId="0" fontId="54" fillId="0" borderId="14" xfId="0" applyFont="1" applyBorder="1" applyAlignment="1" applyProtection="1">
      <alignment vertical="center"/>
      <protection locked="0"/>
    </xf>
    <xf numFmtId="0" fontId="4" fillId="0" borderId="10" xfId="0" applyFont="1" applyBorder="1" applyAlignment="1" applyProtection="1">
      <alignment horizontal="left" vertical="center" wrapText="1"/>
      <protection locked="0"/>
    </xf>
    <xf numFmtId="0" fontId="6" fillId="0" borderId="10"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0" fillId="27" borderId="0" xfId="0" applyFill="1"/>
    <xf numFmtId="0" fontId="54" fillId="29" borderId="11" xfId="0" applyFont="1" applyFill="1" applyBorder="1" applyAlignment="1" applyProtection="1">
      <alignment horizontal="center" vertical="center" wrapText="1"/>
      <protection locked="0"/>
    </xf>
    <xf numFmtId="0" fontId="0" fillId="29" borderId="11" xfId="0" applyFill="1" applyBorder="1" applyAlignment="1" applyProtection="1">
      <alignment horizontal="center" vertical="center" wrapText="1"/>
      <protection locked="0"/>
    </xf>
    <xf numFmtId="49" fontId="6" fillId="0" borderId="11" xfId="0" applyNumberFormat="1" applyFont="1" applyBorder="1" applyAlignment="1" applyProtection="1">
      <alignment horizontal="center" vertical="center" wrapText="1"/>
      <protection locked="0"/>
    </xf>
    <xf numFmtId="0" fontId="72" fillId="0" borderId="0" xfId="0" applyFont="1" applyAlignment="1" applyProtection="1">
      <alignment vertical="center" wrapText="1"/>
      <protection locked="0"/>
    </xf>
    <xf numFmtId="0" fontId="75" fillId="0" borderId="12" xfId="0" applyFont="1" applyBorder="1" applyAlignment="1" applyProtection="1">
      <alignment vertical="center" wrapText="1"/>
      <protection locked="0"/>
    </xf>
    <xf numFmtId="0" fontId="75" fillId="0" borderId="0" xfId="0" applyFont="1" applyAlignment="1" applyProtection="1">
      <alignment vertical="center" wrapText="1"/>
      <protection locked="0"/>
    </xf>
    <xf numFmtId="0" fontId="62" fillId="0" borderId="0" xfId="0" applyFont="1"/>
    <xf numFmtId="0" fontId="9" fillId="0" borderId="0" xfId="0" applyFont="1" applyAlignment="1" applyProtection="1">
      <alignment horizontal="left" vertical="center"/>
      <protection hidden="1"/>
    </xf>
    <xf numFmtId="0" fontId="43" fillId="0" borderId="0" xfId="0" applyFont="1" applyAlignment="1" applyProtection="1">
      <alignment horizontal="left" vertical="center"/>
      <protection hidden="1"/>
    </xf>
    <xf numFmtId="49" fontId="46" fillId="0" borderId="0" xfId="0" applyNumberFormat="1" applyFont="1" applyAlignment="1" applyProtection="1">
      <alignment horizontal="left" vertical="center"/>
      <protection hidden="1"/>
    </xf>
    <xf numFmtId="0" fontId="46" fillId="0" borderId="0" xfId="0" applyFont="1" applyAlignment="1" applyProtection="1">
      <alignment horizontal="left" vertical="center"/>
      <protection hidden="1"/>
    </xf>
    <xf numFmtId="49" fontId="43" fillId="0" borderId="0" xfId="0" applyNumberFormat="1" applyFont="1" applyAlignment="1" applyProtection="1">
      <alignment horizontal="left" vertical="center"/>
      <protection hidden="1"/>
    </xf>
    <xf numFmtId="49" fontId="8" fillId="0" borderId="0" xfId="0" applyNumberFormat="1" applyFont="1" applyAlignment="1" applyProtection="1">
      <alignment horizontal="left" vertical="center"/>
      <protection hidden="1"/>
    </xf>
    <xf numFmtId="0" fontId="8" fillId="0" borderId="0" xfId="0" applyFont="1" applyAlignment="1" applyProtection="1">
      <alignment horizontal="left" vertical="center"/>
      <protection hidden="1"/>
    </xf>
    <xf numFmtId="49" fontId="0" fillId="0" borderId="0" xfId="0" applyNumberFormat="1" applyAlignment="1" applyProtection="1">
      <alignment horizontal="right" vertical="center"/>
      <protection hidden="1"/>
    </xf>
    <xf numFmtId="49" fontId="54" fillId="29" borderId="11" xfId="0" applyNumberFormat="1" applyFont="1" applyFill="1" applyBorder="1" applyAlignment="1" applyProtection="1">
      <alignment horizontal="center" vertical="center" wrapText="1"/>
      <protection locked="0"/>
    </xf>
    <xf numFmtId="49" fontId="6" fillId="0" borderId="11" xfId="57" applyNumberFormat="1" applyFont="1" applyBorder="1" applyAlignment="1" applyProtection="1">
      <alignment horizontal="center" vertical="center" wrapText="1"/>
      <protection locked="0"/>
    </xf>
    <xf numFmtId="49" fontId="6" fillId="29" borderId="11" xfId="57" applyNumberFormat="1" applyFont="1" applyFill="1" applyBorder="1" applyAlignment="1" applyProtection="1">
      <alignment horizontal="center" vertical="center" wrapText="1"/>
      <protection locked="0"/>
    </xf>
    <xf numFmtId="49" fontId="6" fillId="29" borderId="11" xfId="0" applyNumberFormat="1" applyFont="1" applyFill="1" applyBorder="1" applyAlignment="1" applyProtection="1">
      <alignment horizontal="center" vertical="center" wrapText="1"/>
      <protection locked="0"/>
    </xf>
    <xf numFmtId="0" fontId="49" fillId="0" borderId="18" xfId="0" applyFont="1" applyBorder="1" applyAlignment="1" applyProtection="1">
      <alignment vertical="center" wrapText="1"/>
      <protection hidden="1"/>
    </xf>
    <xf numFmtId="0" fontId="62" fillId="0" borderId="0" xfId="0" applyFont="1" applyAlignment="1" applyProtection="1">
      <alignment vertical="center"/>
      <protection hidden="1"/>
    </xf>
    <xf numFmtId="3" fontId="6" fillId="0" borderId="0" xfId="0" applyNumberFormat="1" applyFont="1" applyAlignment="1" applyProtection="1">
      <alignment vertical="center"/>
      <protection hidden="1"/>
    </xf>
    <xf numFmtId="0" fontId="0" fillId="0" borderId="0" xfId="0" applyAlignment="1">
      <alignment vertical="center" wrapText="1"/>
    </xf>
    <xf numFmtId="0" fontId="16" fillId="0" borderId="0" xfId="0" applyFont="1" applyAlignment="1" applyProtection="1">
      <alignment vertical="center"/>
      <protection hidden="1"/>
    </xf>
    <xf numFmtId="49" fontId="0" fillId="0" borderId="0" xfId="0" applyNumberFormat="1" applyAlignment="1" applyProtection="1">
      <alignment vertical="center"/>
      <protection hidden="1"/>
    </xf>
    <xf numFmtId="0" fontId="14" fillId="0" borderId="0" xfId="0" applyFont="1" applyAlignment="1" applyProtection="1">
      <alignment horizontal="center" vertical="center" wrapText="1"/>
      <protection hidden="1"/>
    </xf>
    <xf numFmtId="0" fontId="0" fillId="0" borderId="0" xfId="0" applyAlignment="1" applyProtection="1">
      <alignment wrapText="1"/>
      <protection hidden="1"/>
    </xf>
    <xf numFmtId="0" fontId="54" fillId="0" borderId="0" xfId="0" applyFont="1" applyAlignment="1" applyProtection="1">
      <alignment vertical="center" wrapText="1"/>
      <protection hidden="1"/>
    </xf>
    <xf numFmtId="49" fontId="6" fillId="0" borderId="0" xfId="0" applyNumberFormat="1" applyFont="1" applyAlignment="1" applyProtection="1">
      <alignment horizontal="right" vertical="center"/>
      <protection hidden="1"/>
    </xf>
    <xf numFmtId="0" fontId="0" fillId="0" borderId="0" xfId="0" applyAlignment="1" applyProtection="1">
      <alignment vertical="center" wrapText="1"/>
      <protection hidden="1"/>
    </xf>
    <xf numFmtId="49" fontId="54" fillId="0" borderId="0" xfId="0" applyNumberFormat="1" applyFont="1" applyAlignment="1" applyProtection="1">
      <alignment vertical="center"/>
      <protection hidden="1"/>
    </xf>
    <xf numFmtId="0" fontId="0" fillId="0" borderId="0" xfId="0" applyAlignment="1" applyProtection="1">
      <alignment horizontal="left" vertical="center" wrapText="1"/>
      <protection hidden="1"/>
    </xf>
    <xf numFmtId="0" fontId="47" fillId="0" borderId="0" xfId="0" applyFont="1" applyAlignment="1" applyProtection="1">
      <alignment horizontal="left" vertical="center" wrapText="1"/>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protection hidden="1"/>
    </xf>
    <xf numFmtId="49"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hidden="1"/>
    </xf>
    <xf numFmtId="49" fontId="9" fillId="0" borderId="0" xfId="0" applyNumberFormat="1" applyFont="1" applyAlignment="1" applyProtection="1">
      <alignment horizontal="left" vertical="center"/>
      <protection hidden="1"/>
    </xf>
    <xf numFmtId="49" fontId="0" fillId="0" borderId="0" xfId="0" applyNumberFormat="1" applyAlignment="1" applyProtection="1">
      <alignment horizontal="left" vertical="center"/>
      <protection hidden="1"/>
    </xf>
    <xf numFmtId="0" fontId="0" fillId="0" borderId="0" xfId="0" applyAlignment="1" applyProtection="1">
      <alignment horizontal="left" vertical="center"/>
      <protection hidden="1"/>
    </xf>
    <xf numFmtId="0" fontId="20" fillId="0" borderId="0" xfId="0" applyFont="1" applyAlignment="1" applyProtection="1">
      <alignment vertical="center" wrapText="1"/>
      <protection locked="0"/>
    </xf>
    <xf numFmtId="0" fontId="6" fillId="0" borderId="0" xfId="0" applyFont="1" applyAlignment="1">
      <alignment vertical="center" wrapText="1"/>
    </xf>
    <xf numFmtId="0" fontId="15" fillId="0" borderId="0" xfId="0" applyFont="1" applyAlignment="1">
      <alignment vertical="center" wrapText="1"/>
    </xf>
    <xf numFmtId="49" fontId="9" fillId="0" borderId="0" xfId="0" applyNumberFormat="1" applyFont="1" applyAlignment="1">
      <alignment horizontal="left" vertical="top"/>
    </xf>
    <xf numFmtId="0" fontId="9" fillId="0" borderId="0" xfId="0" applyFont="1" applyAlignment="1">
      <alignment horizontal="left" vertical="top"/>
    </xf>
    <xf numFmtId="0" fontId="14" fillId="0" borderId="0" xfId="0" applyFont="1" applyAlignment="1">
      <alignment horizontal="center" vertical="center" wrapText="1"/>
    </xf>
    <xf numFmtId="3" fontId="15" fillId="0" borderId="0" xfId="0" applyNumberFormat="1" applyFont="1" applyAlignment="1">
      <alignment horizontal="left" vertical="center" wrapText="1"/>
    </xf>
    <xf numFmtId="49" fontId="10" fillId="0" borderId="0" xfId="0" applyNumberFormat="1" applyFont="1" applyAlignment="1">
      <alignment horizontal="left" vertical="top"/>
    </xf>
    <xf numFmtId="0" fontId="10" fillId="0" borderId="0" xfId="0" applyFont="1" applyAlignment="1">
      <alignment horizontal="left" vertical="top"/>
    </xf>
    <xf numFmtId="3" fontId="14" fillId="0" borderId="0" xfId="0" applyNumberFormat="1" applyFont="1" applyAlignment="1">
      <alignment horizontal="left" vertical="center" wrapText="1"/>
    </xf>
    <xf numFmtId="49" fontId="12" fillId="0" borderId="0" xfId="0" applyNumberFormat="1" applyFont="1" applyAlignment="1">
      <alignment horizontal="left" vertical="top"/>
    </xf>
    <xf numFmtId="0" fontId="12" fillId="0" borderId="0" xfId="0" applyFont="1" applyAlignment="1">
      <alignment horizontal="left" vertical="top"/>
    </xf>
    <xf numFmtId="0" fontId="64" fillId="0" borderId="0" xfId="0" applyFont="1" applyAlignment="1">
      <alignment vertical="center"/>
    </xf>
    <xf numFmtId="0" fontId="8" fillId="0" borderId="0" xfId="0" applyFont="1"/>
    <xf numFmtId="0" fontId="8" fillId="0" borderId="0" xfId="0" applyFont="1" applyAlignment="1">
      <alignment vertical="top"/>
    </xf>
    <xf numFmtId="0" fontId="6" fillId="0" borderId="0" xfId="0" applyFont="1"/>
    <xf numFmtId="49" fontId="64" fillId="0" borderId="0" xfId="0" applyNumberFormat="1" applyFont="1" applyAlignment="1">
      <alignment vertical="center"/>
    </xf>
    <xf numFmtId="0" fontId="63" fillId="0" borderId="0" xfId="0" applyFont="1" applyAlignment="1">
      <alignment vertical="center"/>
    </xf>
    <xf numFmtId="0" fontId="4" fillId="0" borderId="0" xfId="0" applyFont="1" applyAlignment="1">
      <alignment vertical="top"/>
    </xf>
    <xf numFmtId="3" fontId="15" fillId="0" borderId="0" xfId="0" applyNumberFormat="1" applyFont="1" applyAlignment="1">
      <alignment vertical="center" wrapText="1"/>
    </xf>
    <xf numFmtId="3" fontId="15" fillId="0" borderId="0" xfId="0" applyNumberFormat="1" applyFont="1" applyAlignment="1">
      <alignment horizontal="justify" vertical="center" wrapText="1"/>
    </xf>
    <xf numFmtId="0" fontId="66" fillId="0" borderId="0" xfId="0" applyFont="1" applyAlignment="1">
      <alignment horizontal="left"/>
    </xf>
    <xf numFmtId="3" fontId="14" fillId="0" borderId="0" xfId="0" applyNumberFormat="1" applyFont="1" applyAlignment="1">
      <alignment horizontal="left" vertical="top" wrapText="1"/>
    </xf>
    <xf numFmtId="3" fontId="14" fillId="0" borderId="0" xfId="0" applyNumberFormat="1" applyFont="1" applyAlignment="1">
      <alignment vertical="center" wrapText="1"/>
    </xf>
    <xf numFmtId="49" fontId="64" fillId="0" borderId="0" xfId="0" applyNumberFormat="1" applyFont="1" applyAlignment="1">
      <alignment horizontal="center" vertical="center"/>
    </xf>
    <xf numFmtId="0" fontId="6" fillId="0" borderId="0" xfId="0" applyFont="1" applyAlignment="1">
      <alignment horizontal="left" vertical="center"/>
    </xf>
    <xf numFmtId="0" fontId="0" fillId="0" borderId="0" xfId="0" applyAlignment="1">
      <alignment vertical="top"/>
    </xf>
    <xf numFmtId="0" fontId="78" fillId="0" borderId="0" xfId="0" applyFont="1"/>
    <xf numFmtId="49" fontId="0" fillId="0" borderId="0" xfId="0" applyNumberFormat="1" applyAlignment="1">
      <alignment horizontal="left" vertical="top"/>
    </xf>
    <xf numFmtId="0" fontId="15" fillId="0" borderId="0" xfId="0" applyFont="1" applyAlignment="1">
      <alignment horizontal="center" vertical="center"/>
    </xf>
    <xf numFmtId="49" fontId="0" fillId="0" borderId="0" xfId="0" applyNumberFormat="1" applyAlignment="1">
      <alignment horizontal="right" vertical="top"/>
    </xf>
    <xf numFmtId="0" fontId="6" fillId="0" borderId="0" xfId="0" applyFont="1" applyAlignment="1">
      <alignment vertical="center"/>
    </xf>
    <xf numFmtId="49" fontId="0" fillId="0" borderId="0" xfId="0" applyNumberFormat="1" applyAlignment="1">
      <alignment horizontal="center" vertical="top"/>
    </xf>
    <xf numFmtId="0" fontId="0" fillId="0" borderId="0" xfId="0" applyAlignment="1">
      <alignment horizontal="left" vertical="top"/>
    </xf>
    <xf numFmtId="0" fontId="0" fillId="0" borderId="0" xfId="0" applyProtection="1">
      <protection hidden="1"/>
    </xf>
    <xf numFmtId="0" fontId="0" fillId="0" borderId="0" xfId="0" applyAlignment="1">
      <alignment wrapText="1"/>
    </xf>
    <xf numFmtId="0" fontId="53" fillId="0" borderId="0" xfId="0" applyFont="1" applyAlignment="1">
      <alignment vertical="center" wrapText="1"/>
    </xf>
    <xf numFmtId="0" fontId="47" fillId="0" borderId="0" xfId="0" applyFont="1" applyAlignment="1">
      <alignment vertical="center" wrapText="1"/>
    </xf>
    <xf numFmtId="0" fontId="71" fillId="0" borderId="0" xfId="0" applyFont="1" applyAlignment="1">
      <alignment wrapText="1"/>
    </xf>
    <xf numFmtId="49" fontId="6" fillId="0" borderId="0" xfId="0" applyNumberFormat="1" applyFont="1" applyAlignment="1">
      <alignment vertical="center" wrapText="1"/>
    </xf>
    <xf numFmtId="49" fontId="66" fillId="0" borderId="0" xfId="0" applyNumberFormat="1" applyFont="1"/>
    <xf numFmtId="49" fontId="6" fillId="0" borderId="14" xfId="0" applyNumberFormat="1" applyFont="1" applyBorder="1" applyAlignment="1" applyProtection="1">
      <alignment horizontal="center" vertical="center" wrapText="1"/>
      <protection locked="0"/>
    </xf>
    <xf numFmtId="0" fontId="0" fillId="30" borderId="0" xfId="0" applyFill="1"/>
    <xf numFmtId="0" fontId="0" fillId="31" borderId="0" xfId="0" applyFill="1" applyAlignment="1">
      <alignment vertical="center"/>
    </xf>
    <xf numFmtId="0" fontId="0" fillId="30" borderId="0" xfId="0" applyFill="1" applyProtection="1">
      <protection hidden="1"/>
    </xf>
    <xf numFmtId="0" fontId="80" fillId="0" borderId="0" xfId="0" applyFont="1"/>
    <xf numFmtId="0" fontId="83" fillId="0" borderId="0" xfId="0" applyFont="1" applyAlignment="1">
      <alignment vertical="center" wrapText="1"/>
    </xf>
    <xf numFmtId="0" fontId="0" fillId="0" borderId="0" xfId="0" applyAlignment="1">
      <alignment horizontal="center"/>
    </xf>
    <xf numFmtId="0" fontId="59" fillId="0" borderId="0" xfId="47" applyFont="1"/>
    <xf numFmtId="0" fontId="0" fillId="0" borderId="0" xfId="0" applyAlignment="1">
      <alignment horizontal="center" vertical="center"/>
    </xf>
    <xf numFmtId="0" fontId="56" fillId="0" borderId="0" xfId="0" applyFont="1" applyAlignment="1">
      <alignment vertical="center" wrapText="1"/>
    </xf>
    <xf numFmtId="0" fontId="56" fillId="0" borderId="0" xfId="0" applyFont="1"/>
    <xf numFmtId="0" fontId="65" fillId="0" borderId="0" xfId="0" applyFont="1"/>
    <xf numFmtId="0" fontId="56" fillId="0" borderId="0" xfId="0" applyFont="1" applyAlignment="1">
      <alignment vertical="center"/>
    </xf>
    <xf numFmtId="0" fontId="56" fillId="0" borderId="0" xfId="0" applyFont="1" applyAlignment="1">
      <alignment horizontal="left" vertical="center" wrapText="1"/>
    </xf>
    <xf numFmtId="0" fontId="67" fillId="0" borderId="0" xfId="0" applyFont="1"/>
    <xf numFmtId="0" fontId="8" fillId="0" borderId="0" xfId="0" applyFont="1" applyAlignment="1">
      <alignment vertical="center" wrapText="1"/>
    </xf>
    <xf numFmtId="0" fontId="53" fillId="0" borderId="0" xfId="0" applyFont="1" applyAlignment="1">
      <alignment horizontal="justify" vertical="center" wrapText="1"/>
    </xf>
    <xf numFmtId="0" fontId="48" fillId="0" borderId="0" xfId="0" applyFont="1" applyAlignment="1">
      <alignment vertical="center" wrapText="1"/>
    </xf>
    <xf numFmtId="0" fontId="48" fillId="0" borderId="0" xfId="0" applyFont="1" applyAlignment="1">
      <alignment horizontal="justify" vertical="center" wrapText="1"/>
    </xf>
    <xf numFmtId="0" fontId="15" fillId="0" borderId="0" xfId="0" applyFont="1" applyAlignment="1">
      <alignment vertical="center"/>
    </xf>
    <xf numFmtId="0" fontId="48" fillId="0" borderId="0" xfId="0" applyFont="1" applyAlignment="1">
      <alignment wrapText="1"/>
    </xf>
    <xf numFmtId="0" fontId="68" fillId="0" borderId="0" xfId="0" applyFont="1"/>
    <xf numFmtId="0" fontId="69" fillId="0" borderId="0" xfId="0" applyFont="1" applyAlignment="1">
      <alignment vertical="center"/>
    </xf>
    <xf numFmtId="0" fontId="70" fillId="0" borderId="0" xfId="0" applyFont="1" applyAlignment="1">
      <alignment horizontal="justify" vertical="center" wrapText="1"/>
    </xf>
    <xf numFmtId="0" fontId="70" fillId="0" borderId="0" xfId="0" applyFont="1" applyAlignment="1">
      <alignment vertical="center" wrapText="1"/>
    </xf>
    <xf numFmtId="0" fontId="71" fillId="0" borderId="0" xfId="0" applyFont="1"/>
    <xf numFmtId="0" fontId="12" fillId="0" borderId="0" xfId="0" applyFont="1" applyAlignment="1">
      <alignment vertical="center" wrapText="1"/>
    </xf>
    <xf numFmtId="0" fontId="55" fillId="0" borderId="0" xfId="0" applyFont="1" applyAlignment="1">
      <alignment wrapText="1"/>
    </xf>
    <xf numFmtId="0" fontId="55" fillId="0" borderId="0" xfId="0" applyFont="1"/>
    <xf numFmtId="0" fontId="71" fillId="0" borderId="0" xfId="0" applyFont="1" applyAlignment="1">
      <alignment vertical="center" wrapText="1"/>
    </xf>
    <xf numFmtId="0" fontId="6" fillId="0" borderId="0" xfId="0" applyFont="1" applyAlignment="1">
      <alignment horizontal="left"/>
    </xf>
    <xf numFmtId="0" fontId="69" fillId="0" borderId="0" xfId="0" applyFont="1"/>
    <xf numFmtId="0" fontId="4"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2" fillId="0" borderId="0" xfId="0" applyFont="1" applyAlignment="1">
      <alignment vertical="center" wrapText="1"/>
    </xf>
    <xf numFmtId="0" fontId="4" fillId="0" borderId="0" xfId="0" applyFont="1"/>
    <xf numFmtId="0" fontId="72" fillId="0" borderId="0" xfId="0" applyFont="1"/>
    <xf numFmtId="0" fontId="65" fillId="0" borderId="0" xfId="0" applyFont="1" applyAlignment="1">
      <alignment vertical="center" wrapText="1"/>
    </xf>
    <xf numFmtId="0" fontId="65" fillId="0" borderId="0" xfId="0" applyFont="1" applyAlignment="1">
      <alignment horizontal="justify" vertical="center" wrapText="1"/>
    </xf>
    <xf numFmtId="0" fontId="71" fillId="0" borderId="0" xfId="0" applyFont="1" applyAlignment="1">
      <alignment horizontal="justify" wrapText="1"/>
    </xf>
    <xf numFmtId="0" fontId="4" fillId="0" borderId="0" xfId="0" applyFont="1" applyAlignment="1">
      <alignment horizontal="left"/>
    </xf>
    <xf numFmtId="0" fontId="74" fillId="0" borderId="0" xfId="0" applyFont="1" applyAlignment="1">
      <alignment wrapText="1"/>
    </xf>
    <xf numFmtId="0" fontId="74" fillId="0" borderId="0" xfId="0" applyFont="1" applyAlignment="1">
      <alignment vertical="top" wrapText="1"/>
    </xf>
    <xf numFmtId="0" fontId="74" fillId="0" borderId="0" xfId="0" applyFont="1" applyAlignment="1">
      <alignment horizontal="justify" vertical="center" wrapText="1"/>
    </xf>
    <xf numFmtId="0" fontId="74" fillId="0" borderId="0" xfId="0" applyFont="1" applyAlignment="1">
      <alignment horizontal="justify" vertical="center"/>
    </xf>
    <xf numFmtId="0" fontId="74" fillId="0" borderId="0" xfId="0" applyFont="1"/>
    <xf numFmtId="0" fontId="74" fillId="0" borderId="0" xfId="0" applyFont="1" applyAlignment="1">
      <alignment horizontal="justify" wrapText="1"/>
    </xf>
    <xf numFmtId="0" fontId="74" fillId="0" borderId="0" xfId="0" applyFont="1" applyAlignment="1">
      <alignment vertical="center" wrapText="1"/>
    </xf>
    <xf numFmtId="0" fontId="71" fillId="0" borderId="0" xfId="0" applyFont="1" applyAlignment="1">
      <alignment vertical="top" wrapText="1"/>
    </xf>
    <xf numFmtId="0" fontId="71" fillId="0" borderId="0" xfId="0" applyFont="1" applyAlignment="1">
      <alignment horizontal="justify" vertical="top" wrapText="1"/>
    </xf>
    <xf numFmtId="0" fontId="71" fillId="0" borderId="0" xfId="0" applyFont="1" applyAlignment="1">
      <alignment horizontal="justify"/>
    </xf>
    <xf numFmtId="0" fontId="0" fillId="27" borderId="0" xfId="0" applyFill="1" applyAlignment="1">
      <alignment horizontal="center"/>
    </xf>
    <xf numFmtId="3" fontId="0" fillId="0" borderId="0" xfId="0" applyNumberFormat="1" applyAlignment="1">
      <alignment horizontal="right"/>
    </xf>
    <xf numFmtId="3" fontId="0" fillId="0" borderId="0" xfId="0" applyNumberFormat="1" applyAlignment="1" applyProtection="1">
      <alignment vertical="center"/>
      <protection hidden="1"/>
    </xf>
    <xf numFmtId="0" fontId="6" fillId="0" borderId="0" xfId="0" applyFont="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82" fillId="0" borderId="0" xfId="0" applyFont="1" applyAlignment="1" applyProtection="1">
      <alignment vertical="center"/>
      <protection locked="0"/>
    </xf>
    <xf numFmtId="0" fontId="82" fillId="0" borderId="0" xfId="0" applyFont="1" applyAlignment="1" applyProtection="1">
      <alignment vertical="center" wrapText="1"/>
      <protection locked="0"/>
    </xf>
    <xf numFmtId="0" fontId="86" fillId="32" borderId="11" xfId="51" quotePrefix="1" applyFont="1" applyFill="1" applyBorder="1" applyAlignment="1">
      <alignment horizontal="center" vertical="center"/>
    </xf>
    <xf numFmtId="0" fontId="86" fillId="24" borderId="11" xfId="51" quotePrefix="1" applyFont="1" applyFill="1" applyBorder="1" applyAlignment="1">
      <alignment horizontal="center" vertical="center"/>
    </xf>
    <xf numFmtId="0" fontId="47" fillId="0" borderId="11" xfId="51" quotePrefix="1" applyFont="1" applyBorder="1" applyAlignment="1">
      <alignment horizontal="center" vertical="center"/>
    </xf>
    <xf numFmtId="0" fontId="47" fillId="0" borderId="11" xfId="51" quotePrefix="1" applyFont="1" applyBorder="1" applyAlignment="1">
      <alignment horizontal="center" vertical="center" shrinkToFit="1"/>
    </xf>
    <xf numFmtId="0" fontId="47" fillId="0" borderId="11" xfId="51" applyFont="1" applyBorder="1" applyAlignment="1">
      <alignment horizontal="center" vertical="center" wrapText="1"/>
    </xf>
    <xf numFmtId="0" fontId="47" fillId="0" borderId="16" xfId="51" quotePrefix="1" applyFont="1" applyBorder="1" applyAlignment="1">
      <alignment horizontal="center" vertical="center"/>
    </xf>
    <xf numFmtId="3" fontId="86" fillId="32" borderId="19" xfId="51" quotePrefix="1" applyNumberFormat="1" applyFont="1" applyFill="1" applyBorder="1" applyAlignment="1" applyProtection="1">
      <alignment horizontal="right" vertical="center"/>
      <protection hidden="1"/>
    </xf>
    <xf numFmtId="3" fontId="86" fillId="24" borderId="19" xfId="51" quotePrefix="1" applyNumberFormat="1" applyFont="1" applyFill="1" applyBorder="1" applyAlignment="1" applyProtection="1">
      <alignment horizontal="right" vertical="center"/>
      <protection hidden="1"/>
    </xf>
    <xf numFmtId="3" fontId="86" fillId="24" borderId="20" xfId="51" quotePrefix="1" applyNumberFormat="1" applyFont="1" applyFill="1" applyBorder="1" applyAlignment="1" applyProtection="1">
      <alignment horizontal="right" vertical="center"/>
      <protection hidden="1"/>
    </xf>
    <xf numFmtId="3" fontId="86" fillId="24" borderId="14" xfId="51" quotePrefix="1" applyNumberFormat="1" applyFont="1" applyFill="1" applyBorder="1" applyAlignment="1" applyProtection="1">
      <alignment horizontal="right" vertical="center"/>
      <protection hidden="1"/>
    </xf>
    <xf numFmtId="3" fontId="47" fillId="0" borderId="19" xfId="51" quotePrefix="1" applyNumberFormat="1" applyFont="1" applyBorder="1" applyAlignment="1" applyProtection="1">
      <alignment horizontal="right" vertical="center"/>
      <protection locked="0"/>
    </xf>
    <xf numFmtId="3" fontId="47" fillId="0" borderId="20" xfId="51" quotePrefix="1" applyNumberFormat="1" applyFont="1" applyBorder="1" applyAlignment="1" applyProtection="1">
      <alignment horizontal="right" vertical="center"/>
      <protection locked="0"/>
    </xf>
    <xf numFmtId="3" fontId="47" fillId="0" borderId="14" xfId="51" quotePrefix="1" applyNumberFormat="1" applyFont="1" applyBorder="1" applyAlignment="1" applyProtection="1">
      <alignment horizontal="right" vertical="center"/>
      <protection locked="0"/>
    </xf>
    <xf numFmtId="3" fontId="86" fillId="24" borderId="19" xfId="51" applyNumberFormat="1" applyFont="1" applyFill="1" applyBorder="1" applyAlignment="1" applyProtection="1">
      <alignment horizontal="right" vertical="center"/>
      <protection hidden="1"/>
    </xf>
    <xf numFmtId="3" fontId="86" fillId="24" borderId="20" xfId="51" applyNumberFormat="1" applyFont="1" applyFill="1" applyBorder="1" applyAlignment="1" applyProtection="1">
      <alignment horizontal="right" vertical="center"/>
      <protection hidden="1"/>
    </xf>
    <xf numFmtId="3" fontId="86" fillId="24" borderId="14" xfId="51" applyNumberFormat="1" applyFont="1" applyFill="1" applyBorder="1" applyAlignment="1" applyProtection="1">
      <alignment horizontal="right" vertical="center"/>
      <protection hidden="1"/>
    </xf>
    <xf numFmtId="3" fontId="86" fillId="32" borderId="20" xfId="51" quotePrefix="1" applyNumberFormat="1" applyFont="1" applyFill="1" applyBorder="1" applyAlignment="1" applyProtection="1">
      <alignment horizontal="right" vertical="center"/>
      <protection hidden="1"/>
    </xf>
    <xf numFmtId="3" fontId="86" fillId="32" borderId="14" xfId="51" quotePrefix="1" applyNumberFormat="1" applyFont="1" applyFill="1" applyBorder="1" applyAlignment="1" applyProtection="1">
      <alignment horizontal="right" vertical="center"/>
      <protection hidden="1"/>
    </xf>
    <xf numFmtId="0" fontId="0" fillId="0" borderId="0" xfId="0" applyAlignment="1" applyProtection="1">
      <alignment horizontal="left" vertical="center" wrapText="1"/>
      <protection locked="0"/>
    </xf>
    <xf numFmtId="3" fontId="86" fillId="32" borderId="23" xfId="51" quotePrefix="1" applyNumberFormat="1" applyFont="1" applyFill="1" applyBorder="1" applyAlignment="1" applyProtection="1">
      <alignment horizontal="right" vertical="center"/>
      <protection hidden="1"/>
    </xf>
    <xf numFmtId="3" fontId="86" fillId="32" borderId="24" xfId="51" quotePrefix="1" applyNumberFormat="1" applyFont="1" applyFill="1" applyBorder="1" applyAlignment="1" applyProtection="1">
      <alignment horizontal="right" vertical="center"/>
      <protection hidden="1"/>
    </xf>
    <xf numFmtId="0" fontId="86" fillId="32" borderId="25" xfId="51" quotePrefix="1" applyFont="1" applyFill="1" applyBorder="1" applyAlignment="1">
      <alignment horizontal="center" vertical="center"/>
    </xf>
    <xf numFmtId="3" fontId="47" fillId="29" borderId="19" xfId="51" quotePrefix="1" applyNumberFormat="1" applyFont="1" applyFill="1" applyBorder="1" applyAlignment="1" applyProtection="1">
      <alignment horizontal="right" vertical="center"/>
      <protection locked="0"/>
    </xf>
    <xf numFmtId="3" fontId="47" fillId="29" borderId="20" xfId="51" quotePrefix="1" applyNumberFormat="1" applyFont="1" applyFill="1" applyBorder="1" applyAlignment="1" applyProtection="1">
      <alignment horizontal="right" vertical="center"/>
      <protection locked="0"/>
    </xf>
    <xf numFmtId="0" fontId="87" fillId="0" borderId="0" xfId="0" applyFont="1" applyAlignment="1" applyProtection="1">
      <alignment vertical="center"/>
      <protection hidden="1"/>
    </xf>
    <xf numFmtId="0" fontId="61" fillId="0" borderId="0" xfId="0" applyFont="1" applyAlignment="1" applyProtection="1">
      <alignment vertical="center" wrapText="1"/>
      <protection hidden="1"/>
    </xf>
    <xf numFmtId="0" fontId="86" fillId="32" borderId="23" xfId="51" quotePrefix="1" applyFont="1" applyFill="1" applyBorder="1" applyAlignment="1">
      <alignment horizontal="center" vertical="center"/>
    </xf>
    <xf numFmtId="0" fontId="86" fillId="32" borderId="24" xfId="51" applyFont="1" applyFill="1" applyBorder="1" applyAlignment="1">
      <alignment vertical="center" wrapText="1"/>
    </xf>
    <xf numFmtId="0" fontId="86" fillId="32" borderId="19" xfId="51" quotePrefix="1" applyFont="1" applyFill="1" applyBorder="1" applyAlignment="1">
      <alignment horizontal="center" vertical="center"/>
    </xf>
    <xf numFmtId="0" fontId="86" fillId="32" borderId="20" xfId="51" applyFont="1" applyFill="1" applyBorder="1" applyAlignment="1">
      <alignment vertical="center" wrapText="1"/>
    </xf>
    <xf numFmtId="0" fontId="86" fillId="24" borderId="19" xfId="51" quotePrefix="1" applyFont="1" applyFill="1" applyBorder="1" applyAlignment="1">
      <alignment horizontal="center" vertical="center"/>
    </xf>
    <xf numFmtId="0" fontId="86" fillId="24" borderId="20" xfId="51" applyFont="1" applyFill="1" applyBorder="1" applyAlignment="1">
      <alignment vertical="center" wrapText="1"/>
    </xf>
    <xf numFmtId="0" fontId="47" fillId="0" borderId="19" xfId="51" quotePrefix="1" applyFont="1" applyBorder="1" applyAlignment="1">
      <alignment horizontal="center" vertical="center"/>
    </xf>
    <xf numFmtId="0" fontId="47" fillId="0" borderId="20" xfId="51" applyFont="1" applyBorder="1" applyAlignment="1">
      <alignment vertical="center" wrapText="1"/>
    </xf>
    <xf numFmtId="0" fontId="47" fillId="0" borderId="19" xfId="51" quotePrefix="1" applyFont="1" applyBorder="1" applyAlignment="1">
      <alignment horizontal="center" vertical="center" shrinkToFit="1"/>
    </xf>
    <xf numFmtId="0" fontId="47" fillId="0" borderId="20" xfId="51" applyFont="1" applyBorder="1" applyAlignment="1">
      <alignment vertical="center" wrapText="1" shrinkToFit="1"/>
    </xf>
    <xf numFmtId="0" fontId="86" fillId="24" borderId="20" xfId="51" applyFont="1" applyFill="1" applyBorder="1" applyAlignment="1">
      <alignment vertical="center" wrapText="1" shrinkToFit="1"/>
    </xf>
    <xf numFmtId="0" fontId="47" fillId="0" borderId="19" xfId="51" applyFont="1" applyBorder="1" applyAlignment="1">
      <alignment horizontal="center" vertical="center" wrapText="1"/>
    </xf>
    <xf numFmtId="0" fontId="47" fillId="0" borderId="26" xfId="51" quotePrefix="1" applyFont="1" applyBorder="1" applyAlignment="1">
      <alignment horizontal="center" vertical="center"/>
    </xf>
    <xf numFmtId="0" fontId="47" fillId="0" borderId="21" xfId="51" applyFont="1" applyBorder="1" applyAlignment="1">
      <alignment vertical="center" wrapText="1"/>
    </xf>
    <xf numFmtId="3" fontId="86" fillId="32" borderId="15" xfId="51" quotePrefix="1" applyNumberFormat="1" applyFont="1" applyFill="1" applyBorder="1" applyAlignment="1" applyProtection="1">
      <alignment horizontal="right" vertical="center"/>
      <protection hidden="1"/>
    </xf>
    <xf numFmtId="49" fontId="16" fillId="0" borderId="0" xfId="0" applyNumberFormat="1" applyFont="1" applyAlignment="1" applyProtection="1">
      <alignment vertical="center"/>
      <protection hidden="1"/>
    </xf>
    <xf numFmtId="3" fontId="54" fillId="0" borderId="19" xfId="0" applyNumberFormat="1" applyFont="1" applyBorder="1" applyAlignment="1" applyProtection="1">
      <alignment horizontal="right" vertical="center" wrapText="1"/>
      <protection hidden="1"/>
    </xf>
    <xf numFmtId="3" fontId="54" fillId="0" borderId="20" xfId="0" applyNumberFormat="1" applyFont="1" applyBorder="1" applyAlignment="1" applyProtection="1">
      <alignment horizontal="right" vertical="center" wrapText="1"/>
      <protection hidden="1"/>
    </xf>
    <xf numFmtId="3" fontId="54" fillId="29" borderId="19" xfId="0" applyNumberFormat="1" applyFont="1" applyFill="1" applyBorder="1" applyAlignment="1" applyProtection="1">
      <alignment horizontal="right" vertical="center" wrapText="1"/>
      <protection hidden="1"/>
    </xf>
    <xf numFmtId="3" fontId="54" fillId="29" borderId="20" xfId="0" applyNumberFormat="1" applyFont="1" applyFill="1" applyBorder="1" applyAlignment="1" applyProtection="1">
      <alignment horizontal="right" vertical="center" wrapText="1"/>
      <protection hidden="1"/>
    </xf>
    <xf numFmtId="0" fontId="54" fillId="0" borderId="19" xfId="0" applyFont="1" applyBorder="1" applyAlignment="1" applyProtection="1">
      <alignment horizontal="center" vertical="center" wrapText="1"/>
      <protection hidden="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86" fillId="33" borderId="27" xfId="51" applyFont="1" applyFill="1" applyBorder="1" applyAlignment="1">
      <alignment horizontal="center" vertical="center"/>
    </xf>
    <xf numFmtId="0" fontId="86" fillId="33" borderId="28" xfId="51" applyFont="1" applyFill="1" applyBorder="1" applyAlignment="1">
      <alignment vertical="center" wrapText="1"/>
    </xf>
    <xf numFmtId="3" fontId="86" fillId="33" borderId="29" xfId="51" quotePrefix="1" applyNumberFormat="1" applyFont="1" applyFill="1" applyBorder="1" applyAlignment="1" applyProtection="1">
      <alignment horizontal="right" vertical="center"/>
      <protection hidden="1"/>
    </xf>
    <xf numFmtId="0" fontId="86" fillId="33" borderId="27" xfId="51" quotePrefix="1" applyFont="1" applyFill="1" applyBorder="1" applyAlignment="1">
      <alignment horizontal="center" vertical="center"/>
    </xf>
    <xf numFmtId="3" fontId="13" fillId="33" borderId="30" xfId="51" quotePrefix="1" applyNumberFormat="1" applyFont="1" applyFill="1" applyBorder="1" applyAlignment="1" applyProtection="1">
      <alignment horizontal="right" vertical="center"/>
      <protection hidden="1"/>
    </xf>
    <xf numFmtId="3" fontId="13" fillId="33" borderId="28" xfId="51" quotePrefix="1" applyNumberFormat="1" applyFont="1" applyFill="1" applyBorder="1" applyAlignment="1" applyProtection="1">
      <alignment horizontal="right" vertical="center"/>
      <protection hidden="1"/>
    </xf>
    <xf numFmtId="0" fontId="54" fillId="0" borderId="26" xfId="0" applyFont="1" applyBorder="1" applyAlignment="1" applyProtection="1">
      <alignment horizontal="center" vertical="center" wrapText="1"/>
      <protection hidden="1"/>
    </xf>
    <xf numFmtId="3" fontId="54" fillId="0" borderId="26" xfId="0" applyNumberFormat="1" applyFont="1" applyBorder="1" applyAlignment="1" applyProtection="1">
      <alignment horizontal="right" vertical="center" wrapText="1"/>
      <protection hidden="1"/>
    </xf>
    <xf numFmtId="3" fontId="54" fillId="0" borderId="21" xfId="0" applyNumberFormat="1" applyFont="1" applyBorder="1" applyAlignment="1" applyProtection="1">
      <alignment horizontal="right" vertical="center" wrapText="1"/>
      <protection hidden="1"/>
    </xf>
    <xf numFmtId="3" fontId="54" fillId="29" borderId="26" xfId="0" applyNumberFormat="1" applyFont="1" applyFill="1" applyBorder="1" applyAlignment="1" applyProtection="1">
      <alignment horizontal="right" vertical="center" wrapText="1"/>
      <protection hidden="1"/>
    </xf>
    <xf numFmtId="3" fontId="54" fillId="29" borderId="21" xfId="0" applyNumberFormat="1" applyFont="1" applyFill="1" applyBorder="1" applyAlignment="1" applyProtection="1">
      <alignment horizontal="right" vertical="center" wrapText="1"/>
      <protection hidden="1"/>
    </xf>
    <xf numFmtId="0" fontId="13" fillId="24" borderId="28" xfId="0" applyFont="1" applyFill="1" applyBorder="1" applyAlignment="1" applyProtection="1">
      <alignment horizontal="left" vertical="center" wrapText="1"/>
      <protection hidden="1"/>
    </xf>
    <xf numFmtId="3" fontId="86" fillId="33" borderId="28" xfId="51" quotePrefix="1" applyNumberFormat="1" applyFont="1" applyFill="1" applyBorder="1" applyAlignment="1" applyProtection="1">
      <alignment horizontal="right" vertical="center"/>
      <protection hidden="1"/>
    </xf>
    <xf numFmtId="3" fontId="86" fillId="32" borderId="31" xfId="51" quotePrefix="1" applyNumberFormat="1" applyFont="1" applyFill="1" applyBorder="1" applyAlignment="1" applyProtection="1">
      <alignment horizontal="right" vertical="center"/>
      <protection hidden="1"/>
    </xf>
    <xf numFmtId="3" fontId="86" fillId="32" borderId="32" xfId="51" quotePrefix="1" applyNumberFormat="1" applyFont="1" applyFill="1" applyBorder="1" applyAlignment="1" applyProtection="1">
      <alignment horizontal="right" vertical="center"/>
      <protection hidden="1"/>
    </xf>
    <xf numFmtId="0" fontId="18" fillId="0" borderId="11" xfId="0" applyFont="1" applyBorder="1" applyAlignment="1" applyProtection="1">
      <alignment horizontal="center" vertical="center" wrapText="1"/>
      <protection hidden="1"/>
    </xf>
    <xf numFmtId="3" fontId="54" fillId="0" borderId="11" xfId="0" applyNumberFormat="1" applyFont="1" applyBorder="1" applyAlignment="1" applyProtection="1">
      <alignment vertical="center"/>
      <protection hidden="1"/>
    </xf>
    <xf numFmtId="3" fontId="47" fillId="0" borderId="19" xfId="51" quotePrefix="1" applyNumberFormat="1" applyFont="1" applyBorder="1" applyAlignment="1" applyProtection="1">
      <alignment horizontal="right" vertical="center"/>
      <protection hidden="1"/>
    </xf>
    <xf numFmtId="3" fontId="47" fillId="0" borderId="20" xfId="51" quotePrefix="1" applyNumberFormat="1" applyFont="1" applyBorder="1" applyAlignment="1" applyProtection="1">
      <alignment horizontal="right" vertical="center"/>
      <protection hidden="1"/>
    </xf>
    <xf numFmtId="3" fontId="47" fillId="0" borderId="20" xfId="51" quotePrefix="1" applyNumberFormat="1" applyFont="1" applyBorder="1" applyAlignment="1" applyProtection="1">
      <alignment horizontal="right" vertical="center" wrapText="1"/>
      <protection hidden="1"/>
    </xf>
    <xf numFmtId="3" fontId="47" fillId="0" borderId="21" xfId="51" quotePrefix="1" applyNumberFormat="1" applyFont="1" applyBorder="1" applyAlignment="1" applyProtection="1">
      <alignment horizontal="right" vertical="center"/>
      <protection hidden="1"/>
    </xf>
    <xf numFmtId="0" fontId="86" fillId="32" borderId="19" xfId="51" quotePrefix="1" applyFont="1" applyFill="1" applyBorder="1" applyAlignment="1" applyProtection="1">
      <alignment horizontal="center" vertical="center"/>
      <protection hidden="1"/>
    </xf>
    <xf numFmtId="0" fontId="86" fillId="32" borderId="11" xfId="51" quotePrefix="1" applyFont="1" applyFill="1" applyBorder="1" applyAlignment="1" applyProtection="1">
      <alignment horizontal="center" vertical="center"/>
      <protection hidden="1"/>
    </xf>
    <xf numFmtId="0" fontId="86" fillId="32" borderId="20" xfId="51" applyFont="1" applyFill="1" applyBorder="1" applyAlignment="1" applyProtection="1">
      <alignment vertical="center" wrapText="1"/>
      <protection hidden="1"/>
    </xf>
    <xf numFmtId="0" fontId="86" fillId="24" borderId="19" xfId="51" quotePrefix="1" applyFont="1" applyFill="1" applyBorder="1" applyAlignment="1" applyProtection="1">
      <alignment horizontal="center" vertical="center"/>
      <protection hidden="1"/>
    </xf>
    <xf numFmtId="0" fontId="86" fillId="24" borderId="11" xfId="51" quotePrefix="1" applyFont="1" applyFill="1" applyBorder="1" applyAlignment="1" applyProtection="1">
      <alignment horizontal="center" vertical="center"/>
      <protection hidden="1"/>
    </xf>
    <xf numFmtId="0" fontId="86" fillId="24" borderId="20" xfId="51" applyFont="1" applyFill="1" applyBorder="1" applyAlignment="1" applyProtection="1">
      <alignment vertical="center" wrapText="1"/>
      <protection hidden="1"/>
    </xf>
    <xf numFmtId="0" fontId="47" fillId="0" borderId="20" xfId="51" applyFont="1" applyBorder="1" applyAlignment="1" applyProtection="1">
      <alignment vertical="center" wrapText="1"/>
      <protection hidden="1"/>
    </xf>
    <xf numFmtId="3" fontId="47" fillId="0" borderId="14" xfId="51" quotePrefix="1" applyNumberFormat="1" applyFont="1" applyBorder="1" applyAlignment="1" applyProtection="1">
      <alignment horizontal="right" vertical="center"/>
      <protection hidden="1"/>
    </xf>
    <xf numFmtId="3" fontId="47" fillId="29" borderId="19" xfId="51" quotePrefix="1" applyNumberFormat="1" applyFont="1" applyFill="1" applyBorder="1" applyAlignment="1" applyProtection="1">
      <alignment horizontal="right" vertical="center"/>
      <protection hidden="1"/>
    </xf>
    <xf numFmtId="3" fontId="47" fillId="29" borderId="20" xfId="51" quotePrefix="1" applyNumberFormat="1" applyFont="1" applyFill="1" applyBorder="1" applyAlignment="1" applyProtection="1">
      <alignment horizontal="right" vertical="center"/>
      <protection hidden="1"/>
    </xf>
    <xf numFmtId="0" fontId="47" fillId="0" borderId="11" xfId="51" quotePrefix="1" applyFont="1" applyBorder="1" applyAlignment="1" applyProtection="1">
      <alignment horizontal="center" vertical="center"/>
      <protection hidden="1"/>
    </xf>
    <xf numFmtId="3" fontId="47" fillId="29" borderId="20" xfId="51" quotePrefix="1" applyNumberFormat="1" applyFont="1" applyFill="1" applyBorder="1" applyAlignment="1" applyProtection="1">
      <alignment horizontal="right" vertical="center" wrapText="1"/>
      <protection hidden="1"/>
    </xf>
    <xf numFmtId="3" fontId="47" fillId="0" borderId="22" xfId="51" quotePrefix="1" applyNumberFormat="1" applyFont="1" applyBorder="1" applyAlignment="1" applyProtection="1">
      <alignment horizontal="right" vertical="center"/>
      <protection hidden="1"/>
    </xf>
    <xf numFmtId="3" fontId="47" fillId="29" borderId="26" xfId="51" quotePrefix="1" applyNumberFormat="1" applyFont="1" applyFill="1" applyBorder="1" applyAlignment="1" applyProtection="1">
      <alignment horizontal="right" vertical="center"/>
      <protection hidden="1"/>
    </xf>
    <xf numFmtId="3" fontId="47" fillId="29" borderId="21" xfId="51" quotePrefix="1" applyNumberFormat="1" applyFont="1" applyFill="1" applyBorder="1" applyAlignment="1" applyProtection="1">
      <alignment horizontal="right" vertical="center"/>
      <protection hidden="1"/>
    </xf>
    <xf numFmtId="3" fontId="13" fillId="24" borderId="33" xfId="0" applyNumberFormat="1" applyFont="1" applyFill="1" applyBorder="1" applyAlignment="1" applyProtection="1">
      <alignment vertical="center" wrapText="1"/>
      <protection hidden="1"/>
    </xf>
    <xf numFmtId="3" fontId="13" fillId="24" borderId="28" xfId="0" applyNumberFormat="1" applyFont="1" applyFill="1" applyBorder="1" applyAlignment="1" applyProtection="1">
      <alignment vertical="center" wrapText="1"/>
      <protection hidden="1"/>
    </xf>
    <xf numFmtId="3" fontId="0" fillId="0" borderId="0" xfId="0" applyNumberFormat="1" applyProtection="1">
      <protection hidden="1"/>
    </xf>
    <xf numFmtId="0" fontId="18" fillId="24" borderId="19" xfId="0" applyFont="1" applyFill="1" applyBorder="1" applyAlignment="1">
      <alignment horizontal="center" vertical="center" wrapText="1"/>
    </xf>
    <xf numFmtId="0" fontId="18" fillId="24" borderId="20" xfId="0" applyFont="1" applyFill="1" applyBorder="1" applyAlignment="1">
      <alignment horizontal="center" vertical="center" wrapText="1"/>
    </xf>
    <xf numFmtId="3" fontId="13" fillId="33" borderId="29" xfId="51" quotePrefix="1" applyNumberFormat="1" applyFont="1" applyFill="1" applyBorder="1" applyAlignment="1" applyProtection="1">
      <alignment horizontal="right" vertical="center"/>
      <protection hidden="1"/>
    </xf>
    <xf numFmtId="3" fontId="13" fillId="33" borderId="34" xfId="51" quotePrefix="1" applyNumberFormat="1" applyFont="1" applyFill="1" applyBorder="1" applyAlignment="1" applyProtection="1">
      <alignment horizontal="right" vertical="center"/>
      <protection hidden="1"/>
    </xf>
    <xf numFmtId="0" fontId="18" fillId="34" borderId="19" xfId="0" applyFont="1" applyFill="1" applyBorder="1" applyAlignment="1">
      <alignment horizontal="center" vertical="center" wrapText="1"/>
    </xf>
    <xf numFmtId="0" fontId="18" fillId="34" borderId="20" xfId="0" applyFont="1" applyFill="1" applyBorder="1" applyAlignment="1">
      <alignment horizontal="center" vertical="center" wrapText="1"/>
    </xf>
    <xf numFmtId="0" fontId="86" fillId="0" borderId="0" xfId="51" quotePrefix="1" applyFont="1" applyAlignment="1" applyProtection="1">
      <alignment horizontal="center" vertical="center"/>
      <protection hidden="1"/>
    </xf>
    <xf numFmtId="0" fontId="86" fillId="0" borderId="0" xfId="51" quotePrefix="1" applyFont="1" applyAlignment="1">
      <alignment horizontal="center" vertical="center"/>
    </xf>
    <xf numFmtId="0" fontId="88" fillId="0" borderId="35" xfId="0" applyFont="1" applyBorder="1" applyAlignment="1">
      <alignment horizontal="left" vertical="center" wrapText="1"/>
    </xf>
    <xf numFmtId="0" fontId="54" fillId="0" borderId="0" xfId="0" applyFont="1" applyAlignment="1" applyProtection="1">
      <alignment horizontal="left" vertical="center" wrapText="1"/>
      <protection hidden="1"/>
    </xf>
    <xf numFmtId="0" fontId="18" fillId="29" borderId="19" xfId="0" applyFont="1" applyFill="1" applyBorder="1" applyAlignment="1">
      <alignment horizontal="center" vertical="center" wrapText="1"/>
    </xf>
    <xf numFmtId="0" fontId="18" fillId="29" borderId="20" xfId="0" applyFont="1" applyFill="1" applyBorder="1" applyAlignment="1">
      <alignment horizontal="center" vertical="center" wrapText="1"/>
    </xf>
    <xf numFmtId="3" fontId="86" fillId="32" borderId="36" xfId="51" quotePrefix="1" applyNumberFormat="1" applyFont="1" applyFill="1" applyBorder="1" applyAlignment="1" applyProtection="1">
      <alignment horizontal="right" vertical="center"/>
      <protection hidden="1"/>
    </xf>
    <xf numFmtId="3" fontId="86" fillId="24" borderId="36" xfId="51" quotePrefix="1" applyNumberFormat="1" applyFont="1" applyFill="1" applyBorder="1" applyAlignment="1" applyProtection="1">
      <alignment horizontal="right" vertical="center"/>
      <protection hidden="1"/>
    </xf>
    <xf numFmtId="3" fontId="0" fillId="0" borderId="0" xfId="0" applyNumberFormat="1" applyAlignment="1" applyProtection="1">
      <alignment vertical="center"/>
      <protection locked="0"/>
    </xf>
    <xf numFmtId="3" fontId="0" fillId="0" borderId="0" xfId="0" applyNumberFormat="1" applyAlignment="1">
      <alignment vertical="center"/>
    </xf>
    <xf numFmtId="0" fontId="18" fillId="24" borderId="11" xfId="0" applyFont="1" applyFill="1" applyBorder="1" applyAlignment="1">
      <alignment horizontal="center" vertical="center" wrapText="1"/>
    </xf>
    <xf numFmtId="0" fontId="54" fillId="0" borderId="0" xfId="0" applyFont="1" applyAlignment="1">
      <alignment vertical="center" wrapText="1"/>
    </xf>
    <xf numFmtId="0" fontId="4" fillId="0" borderId="14" xfId="0" applyFont="1" applyBorder="1" applyAlignment="1" applyProtection="1">
      <alignment vertical="center" wrapText="1"/>
      <protection locked="0"/>
    </xf>
    <xf numFmtId="3" fontId="18" fillId="0" borderId="37" xfId="51" quotePrefix="1" applyNumberFormat="1" applyFont="1" applyBorder="1" applyAlignment="1" applyProtection="1">
      <alignment horizontal="right" vertical="center"/>
      <protection hidden="1"/>
    </xf>
    <xf numFmtId="3" fontId="18" fillId="0" borderId="38" xfId="51" quotePrefix="1" applyNumberFormat="1" applyFont="1" applyBorder="1" applyAlignment="1" applyProtection="1">
      <alignment horizontal="right" vertical="center"/>
      <protection hidden="1"/>
    </xf>
    <xf numFmtId="3" fontId="18" fillId="0" borderId="39" xfId="51" quotePrefix="1" applyNumberFormat="1" applyFont="1" applyBorder="1" applyAlignment="1" applyProtection="1">
      <alignment horizontal="right" vertical="center"/>
      <protection hidden="1"/>
    </xf>
    <xf numFmtId="0" fontId="86" fillId="24" borderId="23" xfId="51" quotePrefix="1" applyFont="1" applyFill="1" applyBorder="1" applyAlignment="1" applyProtection="1">
      <alignment horizontal="center" vertical="center"/>
      <protection hidden="1"/>
    </xf>
    <xf numFmtId="0" fontId="86" fillId="24" borderId="25" xfId="51" quotePrefix="1" applyFont="1" applyFill="1" applyBorder="1" applyAlignment="1" applyProtection="1">
      <alignment horizontal="center" vertical="center"/>
      <protection hidden="1"/>
    </xf>
    <xf numFmtId="0" fontId="86" fillId="24" borderId="24" xfId="51" applyFont="1" applyFill="1" applyBorder="1" applyAlignment="1" applyProtection="1">
      <alignment vertical="center" wrapText="1"/>
      <protection hidden="1"/>
    </xf>
    <xf numFmtId="0" fontId="47" fillId="0" borderId="32" xfId="51" applyFont="1" applyBorder="1" applyAlignment="1" applyProtection="1">
      <alignment vertical="center" wrapText="1"/>
      <protection hidden="1"/>
    </xf>
    <xf numFmtId="0" fontId="0" fillId="0" borderId="14" xfId="0" applyBorder="1" applyAlignment="1">
      <alignment vertical="center" wrapText="1"/>
    </xf>
    <xf numFmtId="0" fontId="3" fillId="0" borderId="17" xfId="52" applyFont="1" applyBorder="1" applyAlignment="1">
      <alignment vertical="top" wrapText="1"/>
    </xf>
    <xf numFmtId="0" fontId="5" fillId="0" borderId="0" xfId="0" applyFont="1"/>
    <xf numFmtId="3" fontId="47" fillId="0" borderId="14" xfId="51" quotePrefix="1" applyNumberFormat="1" applyFont="1" applyBorder="1" applyAlignment="1" applyProtection="1">
      <alignment horizontal="right" vertical="center" wrapText="1"/>
      <protection hidden="1"/>
    </xf>
    <xf numFmtId="3" fontId="86" fillId="0" borderId="20" xfId="51" quotePrefix="1" applyNumberFormat="1" applyFont="1" applyBorder="1" applyAlignment="1" applyProtection="1">
      <alignment horizontal="right" vertical="center"/>
      <protection hidden="1"/>
    </xf>
    <xf numFmtId="3" fontId="47" fillId="29" borderId="14" xfId="51" quotePrefix="1" applyNumberFormat="1" applyFont="1" applyFill="1" applyBorder="1" applyAlignment="1" applyProtection="1">
      <alignment horizontal="right" vertical="center"/>
      <protection locked="0"/>
    </xf>
    <xf numFmtId="3" fontId="6" fillId="0" borderId="14" xfId="51" quotePrefix="1" applyNumberFormat="1" applyFont="1" applyBorder="1" applyAlignment="1" applyProtection="1">
      <alignment horizontal="right" vertical="center"/>
      <protection locked="0"/>
    </xf>
    <xf numFmtId="3" fontId="6" fillId="0" borderId="20" xfId="51" quotePrefix="1" applyNumberFormat="1" applyFont="1" applyBorder="1" applyAlignment="1" applyProtection="1">
      <alignment horizontal="right" vertical="center"/>
      <protection locked="0"/>
    </xf>
    <xf numFmtId="3" fontId="6" fillId="29" borderId="19" xfId="51" quotePrefix="1" applyNumberFormat="1" applyFont="1" applyFill="1" applyBorder="1" applyAlignment="1" applyProtection="1">
      <alignment horizontal="right" vertical="center"/>
      <protection locked="0"/>
    </xf>
    <xf numFmtId="3" fontId="6" fillId="29" borderId="20" xfId="51" quotePrefix="1" applyNumberFormat="1" applyFont="1" applyFill="1" applyBorder="1" applyAlignment="1" applyProtection="1">
      <alignment horizontal="right" vertical="center"/>
      <protection locked="0"/>
    </xf>
    <xf numFmtId="3" fontId="6" fillId="0" borderId="14" xfId="51" quotePrefix="1" applyNumberFormat="1" applyFont="1" applyBorder="1" applyAlignment="1" applyProtection="1">
      <alignment horizontal="right" vertical="center" wrapText="1"/>
      <protection locked="0"/>
    </xf>
    <xf numFmtId="3" fontId="6" fillId="0" borderId="20" xfId="51" quotePrefix="1" applyNumberFormat="1" applyFont="1" applyBorder="1" applyAlignment="1" applyProtection="1">
      <alignment horizontal="right" vertical="center" wrapText="1"/>
      <protection locked="0"/>
    </xf>
    <xf numFmtId="3" fontId="6" fillId="29" borderId="20" xfId="51" quotePrefix="1" applyNumberFormat="1" applyFont="1" applyFill="1" applyBorder="1" applyAlignment="1" applyProtection="1">
      <alignment horizontal="right" vertical="center" wrapText="1"/>
      <protection locked="0"/>
    </xf>
    <xf numFmtId="3" fontId="92" fillId="29" borderId="19" xfId="51" quotePrefix="1" applyNumberFormat="1" applyFont="1" applyFill="1" applyBorder="1" applyAlignment="1" applyProtection="1">
      <alignment horizontal="right" vertical="center"/>
      <protection hidden="1"/>
    </xf>
    <xf numFmtId="3" fontId="47" fillId="29" borderId="19" xfId="51" quotePrefix="1" applyNumberFormat="1" applyFont="1" applyFill="1" applyBorder="1" applyAlignment="1" applyProtection="1">
      <alignment horizontal="right" vertical="center" wrapText="1"/>
      <protection hidden="1"/>
    </xf>
    <xf numFmtId="49" fontId="47" fillId="0" borderId="11" xfId="51" applyNumberFormat="1" applyFont="1" applyBorder="1" applyAlignment="1" applyProtection="1">
      <alignment horizontal="center" vertical="center"/>
      <protection hidden="1"/>
    </xf>
    <xf numFmtId="49" fontId="54" fillId="0" borderId="11" xfId="0" applyNumberFormat="1" applyFont="1" applyBorder="1" applyAlignment="1" applyProtection="1">
      <alignment horizontal="center" vertical="center" wrapText="1"/>
      <protection hidden="1"/>
    </xf>
    <xf numFmtId="0" fontId="5" fillId="0" borderId="0" xfId="0" applyFont="1" applyAlignment="1">
      <alignment vertical="center" wrapText="1"/>
    </xf>
    <xf numFmtId="0" fontId="5" fillId="34" borderId="10" xfId="52" applyFont="1" applyFill="1" applyBorder="1" applyAlignment="1">
      <alignment vertical="center"/>
    </xf>
    <xf numFmtId="0" fontId="13" fillId="0" borderId="23" xfId="0" applyFont="1" applyBorder="1" applyAlignment="1">
      <alignment horizontal="center" vertical="center" wrapText="1"/>
    </xf>
    <xf numFmtId="3" fontId="47" fillId="0" borderId="36" xfId="51" quotePrefix="1" applyNumberFormat="1" applyFont="1" applyBorder="1" applyAlignment="1" applyProtection="1">
      <alignment horizontal="right" vertical="center"/>
      <protection hidden="1"/>
    </xf>
    <xf numFmtId="0" fontId="86" fillId="33" borderId="29" xfId="51" applyFont="1" applyFill="1" applyBorder="1" applyAlignment="1">
      <alignment horizontal="center" vertical="center"/>
    </xf>
    <xf numFmtId="0" fontId="86" fillId="33" borderId="29" xfId="51" quotePrefix="1" applyFont="1" applyFill="1" applyBorder="1" applyAlignment="1">
      <alignment horizontal="center" vertical="center"/>
    </xf>
    <xf numFmtId="49" fontId="47" fillId="0" borderId="11" xfId="51" applyNumberFormat="1" applyFont="1" applyBorder="1" applyAlignment="1">
      <alignment horizontal="center" vertical="center"/>
    </xf>
    <xf numFmtId="0" fontId="13" fillId="33" borderId="27" xfId="0" applyFont="1" applyFill="1" applyBorder="1" applyAlignment="1" applyProtection="1">
      <alignment horizontal="left" vertical="center" wrapText="1"/>
      <protection hidden="1"/>
    </xf>
    <xf numFmtId="49" fontId="54" fillId="0" borderId="16" xfId="0" applyNumberFormat="1" applyFont="1" applyBorder="1" applyAlignment="1" applyProtection="1">
      <alignment horizontal="center" vertical="center" wrapText="1"/>
      <protection hidden="1"/>
    </xf>
    <xf numFmtId="3" fontId="88" fillId="0" borderId="37" xfId="51" quotePrefix="1" applyNumberFormat="1" applyFont="1" applyBorder="1" applyAlignment="1" applyProtection="1">
      <alignment horizontal="right" vertical="center"/>
      <protection hidden="1"/>
    </xf>
    <xf numFmtId="3" fontId="88" fillId="0" borderId="38" xfId="51" quotePrefix="1" applyNumberFormat="1" applyFont="1" applyBorder="1" applyAlignment="1" applyProtection="1">
      <alignment horizontal="right" vertical="center"/>
      <protection hidden="1"/>
    </xf>
    <xf numFmtId="0" fontId="18" fillId="0" borderId="23" xfId="0" applyFont="1" applyBorder="1" applyAlignment="1">
      <alignment horizontal="center" vertical="center" wrapText="1"/>
    </xf>
    <xf numFmtId="0" fontId="6" fillId="35" borderId="0" xfId="0" applyFont="1" applyFill="1" applyAlignment="1">
      <alignment vertical="center" wrapText="1"/>
    </xf>
    <xf numFmtId="0" fontId="5" fillId="0" borderId="0" xfId="0" applyFont="1" applyAlignment="1">
      <alignment vertical="top"/>
    </xf>
    <xf numFmtId="0" fontId="1" fillId="0" borderId="0" xfId="52" applyFont="1" applyAlignment="1">
      <alignment vertical="top" wrapText="1" readingOrder="1"/>
    </xf>
    <xf numFmtId="4" fontId="0" fillId="0" borderId="0" xfId="0" applyNumberFormat="1" applyAlignment="1" applyProtection="1">
      <alignment vertical="center"/>
      <protection locked="0"/>
    </xf>
    <xf numFmtId="4" fontId="54" fillId="0" borderId="0" xfId="0" applyNumberFormat="1" applyFont="1" applyAlignment="1" applyProtection="1">
      <alignment vertical="center"/>
      <protection locked="0"/>
    </xf>
    <xf numFmtId="4" fontId="0" fillId="0" borderId="0" xfId="0" applyNumberFormat="1" applyAlignment="1" applyProtection="1">
      <alignment vertical="center" wrapText="1"/>
      <protection locked="0"/>
    </xf>
    <xf numFmtId="4" fontId="0" fillId="0" borderId="0" xfId="0" applyNumberFormat="1" applyAlignment="1" applyProtection="1">
      <alignment wrapText="1"/>
      <protection locked="0"/>
    </xf>
    <xf numFmtId="4" fontId="54" fillId="0" borderId="0" xfId="0" applyNumberFormat="1" applyFont="1" applyAlignment="1" applyProtection="1">
      <alignment horizontal="left" vertical="center" wrapText="1"/>
      <protection locked="0"/>
    </xf>
    <xf numFmtId="4" fontId="57" fillId="0" borderId="0" xfId="38" applyNumberFormat="1" applyFont="1" applyAlignment="1" applyProtection="1">
      <alignment vertical="center" wrapText="1"/>
      <protection locked="0"/>
    </xf>
    <xf numFmtId="4" fontId="47" fillId="0" borderId="0" xfId="0" applyNumberFormat="1" applyFont="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49" fontId="0" fillId="29" borderId="11" xfId="0" applyNumberFormat="1" applyFill="1" applyBorder="1" applyAlignment="1" applyProtection="1">
      <alignment horizontal="center" vertical="center" wrapText="1"/>
      <protection locked="0"/>
    </xf>
    <xf numFmtId="0" fontId="97" fillId="0" borderId="18" xfId="0" applyFont="1" applyBorder="1" applyAlignment="1" applyProtection="1">
      <alignment vertical="center" wrapText="1"/>
      <protection locked="0" hidden="1"/>
    </xf>
    <xf numFmtId="0" fontId="97" fillId="0" borderId="11" xfId="0" applyFont="1" applyBorder="1" applyAlignment="1" applyProtection="1">
      <alignment vertical="center" wrapText="1"/>
      <protection locked="0" hidden="1"/>
    </xf>
    <xf numFmtId="4" fontId="98" fillId="0" borderId="0" xfId="0" applyNumberFormat="1" applyFont="1" applyAlignment="1" applyProtection="1">
      <alignment vertical="center" wrapText="1"/>
      <protection locked="0"/>
    </xf>
    <xf numFmtId="3" fontId="99" fillId="33" borderId="29" xfId="51" quotePrefix="1" applyNumberFormat="1" applyFont="1" applyFill="1" applyBorder="1" applyAlignment="1" applyProtection="1">
      <alignment horizontal="right" vertical="center"/>
      <protection hidden="1"/>
    </xf>
    <xf numFmtId="3" fontId="100" fillId="29" borderId="19" xfId="51" quotePrefix="1" applyNumberFormat="1" applyFont="1" applyFill="1" applyBorder="1" applyAlignment="1" applyProtection="1">
      <alignment horizontal="right" vertical="center"/>
      <protection locked="0"/>
    </xf>
    <xf numFmtId="3" fontId="99" fillId="32" borderId="23" xfId="51" quotePrefix="1" applyNumberFormat="1" applyFont="1" applyFill="1" applyBorder="1" applyAlignment="1" applyProtection="1">
      <alignment horizontal="right" vertical="center"/>
      <protection hidden="1"/>
    </xf>
    <xf numFmtId="3" fontId="99" fillId="24" borderId="19" xfId="51" quotePrefix="1" applyNumberFormat="1" applyFont="1" applyFill="1" applyBorder="1" applyAlignment="1" applyProtection="1">
      <alignment horizontal="right" vertical="center"/>
      <protection hidden="1"/>
    </xf>
    <xf numFmtId="3" fontId="72" fillId="29" borderId="19" xfId="51" quotePrefix="1" applyNumberFormat="1" applyFont="1" applyFill="1" applyBorder="1" applyAlignment="1" applyProtection="1">
      <alignment horizontal="right" vertical="center"/>
      <protection locked="0"/>
    </xf>
    <xf numFmtId="3" fontId="72" fillId="29" borderId="19" xfId="51" quotePrefix="1" applyNumberFormat="1" applyFont="1" applyFill="1" applyBorder="1" applyAlignment="1" applyProtection="1">
      <alignment horizontal="right" vertical="center" wrapText="1"/>
      <protection locked="0"/>
    </xf>
    <xf numFmtId="3" fontId="72" fillId="29" borderId="14" xfId="51" quotePrefix="1" applyNumberFormat="1" applyFont="1" applyFill="1" applyBorder="1" applyAlignment="1" applyProtection="1">
      <alignment horizontal="right" vertical="center"/>
      <protection locked="0"/>
    </xf>
    <xf numFmtId="3" fontId="99" fillId="32" borderId="19" xfId="51" quotePrefix="1" applyNumberFormat="1" applyFont="1" applyFill="1" applyBorder="1" applyAlignment="1" applyProtection="1">
      <alignment horizontal="right" vertical="center"/>
      <protection hidden="1"/>
    </xf>
    <xf numFmtId="3" fontId="99" fillId="24" borderId="19" xfId="51" applyNumberFormat="1" applyFont="1" applyFill="1" applyBorder="1" applyAlignment="1" applyProtection="1">
      <alignment horizontal="right" vertical="center"/>
      <protection hidden="1"/>
    </xf>
    <xf numFmtId="3" fontId="99" fillId="32" borderId="31" xfId="51" quotePrefix="1" applyNumberFormat="1" applyFont="1" applyFill="1" applyBorder="1" applyAlignment="1" applyProtection="1">
      <alignment horizontal="right" vertical="center"/>
      <protection hidden="1"/>
    </xf>
    <xf numFmtId="3" fontId="47" fillId="36" borderId="19" xfId="51" quotePrefix="1" applyNumberFormat="1" applyFont="1" applyFill="1" applyBorder="1" applyAlignment="1" applyProtection="1">
      <alignment horizontal="right" vertical="center"/>
      <protection locked="0"/>
    </xf>
    <xf numFmtId="0" fontId="47" fillId="37" borderId="11" xfId="51" quotePrefix="1" applyFont="1" applyFill="1" applyBorder="1" applyAlignment="1">
      <alignment horizontal="center" vertical="center"/>
    </xf>
    <xf numFmtId="0" fontId="6" fillId="0" borderId="0" xfId="0" applyFont="1" applyAlignment="1" applyProtection="1">
      <alignment vertical="center" wrapText="1"/>
      <protection locked="0"/>
    </xf>
    <xf numFmtId="3" fontId="102" fillId="29" borderId="20" xfId="51" quotePrefix="1" applyNumberFormat="1" applyFont="1" applyFill="1" applyBorder="1" applyAlignment="1" applyProtection="1">
      <alignment horizontal="right" vertical="center"/>
      <protection locked="0"/>
    </xf>
    <xf numFmtId="0" fontId="47" fillId="0" borderId="11" xfId="51" applyFont="1" applyBorder="1" applyAlignment="1">
      <alignment vertical="center" wrapText="1"/>
    </xf>
    <xf numFmtId="3" fontId="6" fillId="0" borderId="11" xfId="0" applyNumberFormat="1" applyFont="1" applyBorder="1" applyAlignment="1" applyProtection="1">
      <alignment vertical="center"/>
      <protection hidden="1"/>
    </xf>
    <xf numFmtId="0" fontId="6" fillId="0" borderId="0" xfId="0" applyFont="1" applyAlignment="1" applyProtection="1">
      <alignment vertical="center"/>
      <protection locked="0"/>
    </xf>
    <xf numFmtId="0" fontId="6" fillId="0" borderId="0" xfId="0" applyFont="1" applyAlignment="1" applyProtection="1">
      <alignment vertical="center" wrapText="1"/>
      <protection hidden="1"/>
    </xf>
    <xf numFmtId="49" fontId="6" fillId="0" borderId="11" xfId="0" applyNumberFormat="1" applyFont="1" applyBorder="1" applyAlignment="1">
      <alignment horizontal="center" vertical="center" wrapText="1"/>
    </xf>
    <xf numFmtId="0" fontId="72" fillId="0" borderId="12" xfId="0" applyFont="1" applyBorder="1" applyAlignment="1" applyProtection="1">
      <alignment vertical="center" wrapText="1"/>
      <protection locked="0"/>
    </xf>
    <xf numFmtId="3" fontId="47" fillId="36" borderId="20" xfId="51" quotePrefix="1" applyNumberFormat="1" applyFont="1" applyFill="1" applyBorder="1" applyAlignment="1" applyProtection="1">
      <alignment horizontal="right" vertical="center"/>
      <protection locked="0"/>
    </xf>
    <xf numFmtId="0" fontId="97" fillId="37" borderId="11" xfId="0" applyFont="1" applyFill="1" applyBorder="1" applyAlignment="1" applyProtection="1">
      <alignment vertical="center" wrapText="1"/>
      <protection locked="0" hidden="1"/>
    </xf>
    <xf numFmtId="3" fontId="18" fillId="0" borderId="0" xfId="0" applyNumberFormat="1" applyFont="1" applyAlignment="1" applyProtection="1">
      <alignment horizontal="center" vertical="center" wrapText="1"/>
      <protection locked="0"/>
    </xf>
    <xf numFmtId="49" fontId="6" fillId="37" borderId="11" xfId="0" applyNumberFormat="1" applyFont="1" applyFill="1" applyBorder="1" applyAlignment="1" applyProtection="1">
      <alignment horizontal="center" vertical="center" wrapText="1"/>
      <protection locked="0"/>
    </xf>
    <xf numFmtId="0" fontId="47" fillId="38" borderId="19" xfId="51" quotePrefix="1" applyFont="1" applyFill="1" applyBorder="1" applyAlignment="1">
      <alignment horizontal="center" vertical="center"/>
    </xf>
    <xf numFmtId="0" fontId="47" fillId="39" borderId="19" xfId="51" quotePrefix="1" applyFont="1" applyFill="1" applyBorder="1" applyAlignment="1">
      <alignment horizontal="center" vertical="center"/>
    </xf>
    <xf numFmtId="0" fontId="49" fillId="0" borderId="57" xfId="0" applyFont="1" applyBorder="1" applyAlignment="1">
      <alignment horizontal="center" vertical="center"/>
    </xf>
    <xf numFmtId="49" fontId="49" fillId="0" borderId="57"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0" fillId="0" borderId="56" xfId="0" applyBorder="1" applyAlignment="1" applyProtection="1">
      <alignment vertical="center"/>
      <protection locked="0"/>
    </xf>
    <xf numFmtId="0" fontId="4" fillId="0" borderId="58" xfId="0" applyFont="1" applyBorder="1" applyAlignment="1" applyProtection="1">
      <alignment horizontal="left" vertical="center" wrapText="1"/>
      <protection locked="0"/>
    </xf>
    <xf numFmtId="0" fontId="4" fillId="0" borderId="56" xfId="0" applyFont="1" applyBorder="1" applyAlignment="1" applyProtection="1">
      <alignment vertical="center" wrapText="1"/>
      <protection locked="0"/>
    </xf>
    <xf numFmtId="0" fontId="47" fillId="0" borderId="61" xfId="51" quotePrefix="1" applyFont="1" applyBorder="1" applyAlignment="1">
      <alignment horizontal="center" vertical="center"/>
    </xf>
    <xf numFmtId="0" fontId="47" fillId="0" borderId="57" xfId="51" quotePrefix="1" applyFont="1" applyBorder="1" applyAlignment="1">
      <alignment horizontal="center" vertical="center"/>
    </xf>
    <xf numFmtId="0" fontId="47" fillId="0" borderId="62" xfId="51" applyFont="1" applyBorder="1" applyAlignment="1">
      <alignment vertical="center" wrapText="1"/>
    </xf>
    <xf numFmtId="3" fontId="6" fillId="0" borderId="60" xfId="51" quotePrefix="1" applyNumberFormat="1" applyFont="1" applyBorder="1" applyAlignment="1" applyProtection="1">
      <alignment horizontal="right" vertical="center"/>
      <protection locked="0"/>
    </xf>
    <xf numFmtId="3" fontId="6" fillId="0" borderId="62" xfId="51" quotePrefix="1" applyNumberFormat="1" applyFont="1" applyBorder="1" applyAlignment="1" applyProtection="1">
      <alignment horizontal="right" vertical="center"/>
      <protection locked="0"/>
    </xf>
    <xf numFmtId="3" fontId="72" fillId="29" borderId="61" xfId="51" quotePrefix="1" applyNumberFormat="1" applyFont="1" applyFill="1" applyBorder="1" applyAlignment="1" applyProtection="1">
      <alignment horizontal="right" vertical="center"/>
      <protection locked="0"/>
    </xf>
    <xf numFmtId="3" fontId="6" fillId="29" borderId="62" xfId="51" quotePrefix="1" applyNumberFormat="1" applyFont="1" applyFill="1" applyBorder="1" applyAlignment="1" applyProtection="1">
      <alignment horizontal="right" vertical="center"/>
      <protection locked="0"/>
    </xf>
    <xf numFmtId="3" fontId="47" fillId="0" borderId="60" xfId="51" quotePrefix="1" applyNumberFormat="1" applyFont="1" applyBorder="1" applyAlignment="1" applyProtection="1">
      <alignment horizontal="right" vertical="center"/>
      <protection hidden="1"/>
    </xf>
    <xf numFmtId="3" fontId="47" fillId="0" borderId="62" xfId="51" quotePrefix="1" applyNumberFormat="1" applyFont="1" applyBorder="1" applyAlignment="1" applyProtection="1">
      <alignment horizontal="right" vertical="center"/>
      <protection hidden="1"/>
    </xf>
    <xf numFmtId="3" fontId="47" fillId="0" borderId="60" xfId="51" quotePrefix="1" applyNumberFormat="1" applyFont="1" applyBorder="1" applyAlignment="1" applyProtection="1">
      <alignment horizontal="right" vertical="center"/>
      <protection locked="0"/>
    </xf>
    <xf numFmtId="3" fontId="47" fillId="0" borderId="62" xfId="51" quotePrefix="1" applyNumberFormat="1" applyFont="1" applyBorder="1" applyAlignment="1" applyProtection="1">
      <alignment horizontal="right" vertical="center"/>
      <protection locked="0"/>
    </xf>
    <xf numFmtId="3" fontId="100" fillId="29" borderId="61" xfId="51" quotePrefix="1" applyNumberFormat="1" applyFont="1" applyFill="1" applyBorder="1" applyAlignment="1" applyProtection="1">
      <alignment horizontal="right" vertical="center"/>
      <protection locked="0"/>
    </xf>
    <xf numFmtId="3" fontId="47" fillId="29" borderId="62" xfId="51" quotePrefix="1" applyNumberFormat="1" applyFont="1" applyFill="1" applyBorder="1" applyAlignment="1" applyProtection="1">
      <alignment horizontal="right" vertical="center"/>
      <protection locked="0"/>
    </xf>
    <xf numFmtId="49" fontId="6" fillId="0" borderId="57" xfId="0" applyNumberFormat="1" applyFont="1" applyBorder="1" applyAlignment="1">
      <alignment horizontal="center" vertical="center" wrapText="1"/>
    </xf>
    <xf numFmtId="0" fontId="58" fillId="0" borderId="11" xfId="0" applyFont="1" applyBorder="1" applyAlignment="1" applyProtection="1">
      <alignment vertical="center" wrapText="1"/>
      <protection locked="0" hidden="1"/>
    </xf>
    <xf numFmtId="3" fontId="102" fillId="29" borderId="19" xfId="51" quotePrefix="1" applyNumberFormat="1" applyFont="1" applyFill="1" applyBorder="1" applyAlignment="1" applyProtection="1">
      <alignment horizontal="right" vertical="center"/>
      <protection locked="0"/>
    </xf>
    <xf numFmtId="0" fontId="18" fillId="24" borderId="65" xfId="0" applyFont="1" applyFill="1" applyBorder="1" applyAlignment="1" applyProtection="1">
      <alignment horizontal="center" vertical="center" wrapText="1"/>
      <protection locked="0"/>
    </xf>
    <xf numFmtId="0" fontId="18" fillId="0" borderId="36" xfId="0" applyFont="1" applyBorder="1" applyAlignment="1">
      <alignment horizontal="center" vertical="center" wrapText="1"/>
    </xf>
    <xf numFmtId="3" fontId="47" fillId="0" borderId="36" xfId="51" quotePrefix="1" applyNumberFormat="1" applyFont="1" applyBorder="1" applyAlignment="1" applyProtection="1">
      <alignment horizontal="right" vertical="center"/>
      <protection locked="0"/>
    </xf>
    <xf numFmtId="3" fontId="86" fillId="32" borderId="66" xfId="51" quotePrefix="1" applyNumberFormat="1" applyFont="1" applyFill="1" applyBorder="1" applyAlignment="1" applyProtection="1">
      <alignment horizontal="right" vertical="center"/>
      <protection hidden="1"/>
    </xf>
    <xf numFmtId="3" fontId="86" fillId="24" borderId="36" xfId="51" applyNumberFormat="1" applyFont="1" applyFill="1" applyBorder="1" applyAlignment="1" applyProtection="1">
      <alignment horizontal="right" vertical="center"/>
      <protection hidden="1"/>
    </xf>
    <xf numFmtId="3" fontId="86" fillId="33" borderId="34" xfId="51" quotePrefix="1" applyNumberFormat="1" applyFont="1" applyFill="1" applyBorder="1" applyAlignment="1" applyProtection="1">
      <alignment horizontal="right" vertical="center"/>
      <protection hidden="1"/>
    </xf>
    <xf numFmtId="0" fontId="18" fillId="24" borderId="14" xfId="0" applyFont="1" applyFill="1" applyBorder="1" applyAlignment="1">
      <alignment horizontal="center" vertical="center" wrapText="1"/>
    </xf>
    <xf numFmtId="3" fontId="86" fillId="33" borderId="30" xfId="51" quotePrefix="1" applyNumberFormat="1" applyFont="1" applyFill="1" applyBorder="1" applyAlignment="1" applyProtection="1">
      <alignment horizontal="right" vertical="center"/>
      <protection hidden="1"/>
    </xf>
    <xf numFmtId="3" fontId="86" fillId="32" borderId="67" xfId="51" quotePrefix="1" applyNumberFormat="1" applyFont="1" applyFill="1" applyBorder="1" applyAlignment="1" applyProtection="1">
      <alignment horizontal="right" vertical="center"/>
      <protection hidden="1"/>
    </xf>
    <xf numFmtId="3" fontId="18" fillId="0" borderId="68" xfId="51" quotePrefix="1" applyNumberFormat="1" applyFont="1" applyBorder="1" applyAlignment="1" applyProtection="1">
      <alignment horizontal="right" vertical="center"/>
      <protection hidden="1"/>
    </xf>
    <xf numFmtId="3" fontId="18" fillId="0" borderId="69" xfId="51" quotePrefix="1" applyNumberFormat="1" applyFont="1" applyBorder="1" applyAlignment="1" applyProtection="1">
      <alignment horizontal="right" vertical="center"/>
      <protection hidden="1"/>
    </xf>
    <xf numFmtId="3" fontId="86" fillId="33" borderId="38" xfId="51" quotePrefix="1" applyNumberFormat="1" applyFont="1" applyFill="1" applyBorder="1" applyAlignment="1" applyProtection="1">
      <alignment horizontal="right" vertical="center"/>
      <protection hidden="1"/>
    </xf>
    <xf numFmtId="49" fontId="47" fillId="0" borderId="11" xfId="0" applyNumberFormat="1" applyFont="1" applyBorder="1" applyAlignment="1" applyProtection="1">
      <alignment horizontal="center" vertical="center" wrapText="1"/>
      <protection locked="0"/>
    </xf>
    <xf numFmtId="49" fontId="47" fillId="29" borderId="11" xfId="0" applyNumberFormat="1" applyFont="1" applyFill="1" applyBorder="1" applyAlignment="1" applyProtection="1">
      <alignment horizontal="center" vertical="center" wrapText="1"/>
      <protection locked="0"/>
    </xf>
    <xf numFmtId="49" fontId="47" fillId="0" borderId="14" xfId="0" applyNumberFormat="1" applyFont="1" applyBorder="1" applyAlignment="1" applyProtection="1">
      <alignment horizontal="center" vertical="center" wrapText="1"/>
      <protection locked="0"/>
    </xf>
    <xf numFmtId="3" fontId="102" fillId="36" borderId="19" xfId="51" quotePrefix="1" applyNumberFormat="1" applyFont="1" applyFill="1" applyBorder="1" applyAlignment="1" applyProtection="1">
      <alignment horizontal="right" vertical="center"/>
      <protection locked="0"/>
    </xf>
    <xf numFmtId="1" fontId="6" fillId="0" borderId="11" xfId="0" applyNumberFormat="1" applyFont="1" applyBorder="1" applyAlignment="1" applyProtection="1">
      <alignment horizontal="center" vertical="center" wrapText="1"/>
      <protection locked="0"/>
    </xf>
    <xf numFmtId="4" fontId="99" fillId="33" borderId="28" xfId="51" quotePrefix="1" applyNumberFormat="1" applyFont="1" applyFill="1" applyBorder="1" applyAlignment="1" applyProtection="1">
      <alignment horizontal="right" vertical="center"/>
      <protection hidden="1"/>
    </xf>
    <xf numFmtId="4" fontId="99" fillId="33" borderId="29" xfId="51" quotePrefix="1" applyNumberFormat="1" applyFont="1" applyFill="1" applyBorder="1" applyAlignment="1" applyProtection="1">
      <alignment horizontal="right" vertical="center"/>
      <protection hidden="1"/>
    </xf>
    <xf numFmtId="4" fontId="86" fillId="24" borderId="20" xfId="51" quotePrefix="1" applyNumberFormat="1" applyFont="1" applyFill="1" applyBorder="1" applyAlignment="1" applyProtection="1">
      <alignment horizontal="right" vertical="center"/>
      <protection hidden="1"/>
    </xf>
    <xf numFmtId="4" fontId="86" fillId="24" borderId="19" xfId="51" quotePrefix="1" applyNumberFormat="1" applyFont="1" applyFill="1" applyBorder="1" applyAlignment="1" applyProtection="1">
      <alignment horizontal="right" vertical="center"/>
      <protection hidden="1"/>
    </xf>
    <xf numFmtId="4" fontId="86" fillId="32" borderId="32" xfId="51" quotePrefix="1" applyNumberFormat="1" applyFont="1" applyFill="1" applyBorder="1" applyAlignment="1" applyProtection="1">
      <alignment horizontal="right" vertical="center"/>
      <protection hidden="1"/>
    </xf>
    <xf numFmtId="4" fontId="86" fillId="32" borderId="31" xfId="51" quotePrefix="1" applyNumberFormat="1" applyFont="1" applyFill="1" applyBorder="1" applyAlignment="1" applyProtection="1">
      <alignment horizontal="right" vertical="center"/>
      <protection hidden="1"/>
    </xf>
    <xf numFmtId="4" fontId="86" fillId="33" borderId="28" xfId="51" quotePrefix="1" applyNumberFormat="1" applyFont="1" applyFill="1" applyBorder="1" applyAlignment="1" applyProtection="1">
      <alignment horizontal="right" vertical="center"/>
      <protection hidden="1"/>
    </xf>
    <xf numFmtId="4" fontId="86" fillId="33" borderId="29" xfId="51" quotePrefix="1" applyNumberFormat="1" applyFont="1" applyFill="1" applyBorder="1" applyAlignment="1" applyProtection="1">
      <alignment horizontal="right" vertical="center"/>
      <protection hidden="1"/>
    </xf>
    <xf numFmtId="4" fontId="21" fillId="0" borderId="19" xfId="51" quotePrefix="1" applyNumberFormat="1" applyFont="1" applyBorder="1" applyAlignment="1" applyProtection="1">
      <alignment horizontal="right" vertical="center"/>
      <protection locked="0"/>
    </xf>
    <xf numFmtId="4" fontId="21" fillId="33" borderId="29" xfId="51" quotePrefix="1" applyNumberFormat="1" applyFont="1" applyFill="1" applyBorder="1" applyAlignment="1" applyProtection="1">
      <alignment horizontal="right" vertical="center"/>
      <protection hidden="1"/>
    </xf>
    <xf numFmtId="4" fontId="21" fillId="32" borderId="31" xfId="51" quotePrefix="1" applyNumberFormat="1" applyFont="1" applyFill="1" applyBorder="1" applyAlignment="1" applyProtection="1">
      <alignment horizontal="right" vertical="center"/>
      <protection hidden="1"/>
    </xf>
    <xf numFmtId="4" fontId="21" fillId="33" borderId="37" xfId="51" quotePrefix="1" applyNumberFormat="1" applyFont="1" applyFill="1" applyBorder="1" applyAlignment="1" applyProtection="1">
      <alignment horizontal="right" vertical="center"/>
      <protection hidden="1"/>
    </xf>
    <xf numFmtId="1" fontId="6" fillId="36" borderId="11" xfId="0" applyNumberFormat="1" applyFont="1" applyFill="1" applyBorder="1" applyAlignment="1" applyProtection="1">
      <alignment horizontal="center" vertical="center" wrapText="1"/>
      <protection locked="0"/>
    </xf>
    <xf numFmtId="4" fontId="21" fillId="33" borderId="28" xfId="51" quotePrefix="1" applyNumberFormat="1" applyFont="1" applyFill="1" applyBorder="1" applyAlignment="1" applyProtection="1">
      <alignment horizontal="right" vertical="center"/>
      <protection hidden="1"/>
    </xf>
    <xf numFmtId="4" fontId="21" fillId="32" borderId="32" xfId="51" quotePrefix="1" applyNumberFormat="1" applyFont="1" applyFill="1" applyBorder="1" applyAlignment="1" applyProtection="1">
      <alignment horizontal="right" vertical="center"/>
      <protection hidden="1"/>
    </xf>
    <xf numFmtId="4" fontId="21" fillId="24" borderId="20" xfId="51" quotePrefix="1" applyNumberFormat="1" applyFont="1" applyFill="1" applyBorder="1" applyAlignment="1" applyProtection="1">
      <alignment horizontal="right" vertical="center"/>
      <protection hidden="1"/>
    </xf>
    <xf numFmtId="3" fontId="47" fillId="37" borderId="19" xfId="51" quotePrefix="1" applyNumberFormat="1" applyFont="1" applyFill="1" applyBorder="1" applyAlignment="1" applyProtection="1">
      <alignment horizontal="right" vertical="center"/>
      <protection locked="0"/>
    </xf>
    <xf numFmtId="3" fontId="47" fillId="37" borderId="20" xfId="51" quotePrefix="1" applyNumberFormat="1" applyFont="1" applyFill="1" applyBorder="1" applyAlignment="1" applyProtection="1">
      <alignment horizontal="right" vertical="center"/>
      <protection locked="0"/>
    </xf>
    <xf numFmtId="4" fontId="21" fillId="37" borderId="20" xfId="51" quotePrefix="1" applyNumberFormat="1" applyFont="1" applyFill="1" applyBorder="1" applyAlignment="1" applyProtection="1">
      <alignment horizontal="right" vertical="center"/>
      <protection locked="0"/>
    </xf>
    <xf numFmtId="3" fontId="47" fillId="37" borderId="14" xfId="51" quotePrefix="1" applyNumberFormat="1" applyFont="1" applyFill="1" applyBorder="1" applyAlignment="1" applyProtection="1">
      <alignment horizontal="right" vertical="center"/>
      <protection locked="0"/>
    </xf>
    <xf numFmtId="4" fontId="47" fillId="37" borderId="19" xfId="51" quotePrefix="1" applyNumberFormat="1" applyFont="1" applyFill="1" applyBorder="1" applyAlignment="1" applyProtection="1">
      <alignment horizontal="right" vertical="center"/>
      <protection locked="0"/>
    </xf>
    <xf numFmtId="4" fontId="47" fillId="37" borderId="20" xfId="51" quotePrefix="1" applyNumberFormat="1" applyFont="1" applyFill="1" applyBorder="1" applyAlignment="1" applyProtection="1">
      <alignment horizontal="right" vertical="center"/>
      <protection locked="0"/>
    </xf>
    <xf numFmtId="3" fontId="102" fillId="37" borderId="19" xfId="51" quotePrefix="1" applyNumberFormat="1" applyFont="1" applyFill="1" applyBorder="1" applyAlignment="1" applyProtection="1">
      <alignment horizontal="right" vertical="center"/>
      <protection locked="0"/>
    </xf>
    <xf numFmtId="1" fontId="6" fillId="29" borderId="11" xfId="0" applyNumberFormat="1" applyFont="1" applyFill="1" applyBorder="1" applyAlignment="1" applyProtection="1">
      <alignment horizontal="center" vertical="center" wrapText="1"/>
      <protection locked="0"/>
    </xf>
    <xf numFmtId="4" fontId="47" fillId="0" borderId="36" xfId="51" quotePrefix="1" applyNumberFormat="1" applyFont="1" applyBorder="1" applyAlignment="1" applyProtection="1">
      <alignment horizontal="right" vertical="center"/>
      <protection locked="0"/>
    </xf>
    <xf numFmtId="4" fontId="47" fillId="29" borderId="20" xfId="51" quotePrefix="1" applyNumberFormat="1" applyFont="1" applyFill="1" applyBorder="1" applyAlignment="1" applyProtection="1">
      <alignment horizontal="right" vertical="center"/>
      <protection locked="0"/>
    </xf>
    <xf numFmtId="4" fontId="47" fillId="36" borderId="19" xfId="51" quotePrefix="1" applyNumberFormat="1" applyFont="1" applyFill="1" applyBorder="1" applyAlignment="1" applyProtection="1">
      <alignment horizontal="right" vertical="center"/>
      <protection locked="0"/>
    </xf>
    <xf numFmtId="4" fontId="47" fillId="29" borderId="19" xfId="51" quotePrefix="1" applyNumberFormat="1" applyFont="1" applyFill="1" applyBorder="1" applyAlignment="1" applyProtection="1">
      <alignment horizontal="right" vertical="center"/>
      <protection locked="0"/>
    </xf>
    <xf numFmtId="0" fontId="103" fillId="0" borderId="55" xfId="0" applyFont="1" applyBorder="1" applyAlignment="1" applyProtection="1">
      <alignment vertical="center" wrapText="1"/>
      <protection locked="0"/>
    </xf>
    <xf numFmtId="0" fontId="103" fillId="0" borderId="0" xfId="0" applyFont="1" applyAlignment="1">
      <alignment vertical="center" wrapText="1"/>
    </xf>
    <xf numFmtId="3" fontId="18" fillId="0" borderId="35" xfId="0" applyNumberFormat="1" applyFont="1" applyBorder="1" applyAlignment="1">
      <alignment horizontal="right" vertical="center" wrapText="1"/>
    </xf>
    <xf numFmtId="3" fontId="13" fillId="33" borderId="27" xfId="0" applyNumberFormat="1" applyFont="1" applyFill="1" applyBorder="1" applyAlignment="1" applyProtection="1">
      <alignment horizontal="right" vertical="center" wrapText="1"/>
      <protection hidden="1"/>
    </xf>
    <xf numFmtId="3" fontId="54" fillId="0" borderId="11" xfId="0" applyNumberFormat="1" applyFont="1" applyBorder="1" applyAlignment="1" applyProtection="1">
      <alignment horizontal="right" vertical="center"/>
      <protection locked="0"/>
    </xf>
    <xf numFmtId="3" fontId="54" fillId="0" borderId="11" xfId="0" applyNumberFormat="1" applyFont="1" applyBorder="1" applyAlignment="1" applyProtection="1">
      <alignment vertical="center" wrapText="1"/>
      <protection hidden="1"/>
    </xf>
    <xf numFmtId="3" fontId="54" fillId="0" borderId="16" xfId="0" applyNumberFormat="1" applyFont="1" applyBorder="1" applyAlignment="1" applyProtection="1">
      <alignment vertical="center" wrapText="1"/>
      <protection hidden="1"/>
    </xf>
    <xf numFmtId="3" fontId="54" fillId="0" borderId="16" xfId="0" applyNumberFormat="1" applyFont="1" applyBorder="1" applyAlignment="1" applyProtection="1">
      <alignment horizontal="right" vertical="center"/>
      <protection locked="0"/>
    </xf>
    <xf numFmtId="3" fontId="54" fillId="0" borderId="16" xfId="0" applyNumberFormat="1" applyFont="1" applyBorder="1" applyAlignment="1" applyProtection="1">
      <alignment horizontal="right" vertical="center" wrapText="1"/>
      <protection locked="0"/>
    </xf>
    <xf numFmtId="3" fontId="54" fillId="0" borderId="11" xfId="0" applyNumberFormat="1" applyFont="1" applyBorder="1" applyAlignment="1" applyProtection="1">
      <alignment horizontal="right" vertical="center" wrapText="1"/>
      <protection locked="0"/>
    </xf>
    <xf numFmtId="3" fontId="100" fillId="29" borderId="11" xfId="0" applyNumberFormat="1" applyFont="1" applyFill="1" applyBorder="1" applyAlignment="1" applyProtection="1">
      <alignment horizontal="right" vertical="center" wrapText="1"/>
      <protection locked="0"/>
    </xf>
    <xf numFmtId="49" fontId="54" fillId="0" borderId="11" xfId="0" applyNumberFormat="1" applyFont="1" applyBorder="1" applyAlignment="1" applyProtection="1">
      <alignment horizontal="left" vertical="center" wrapText="1"/>
      <protection hidden="1"/>
    </xf>
    <xf numFmtId="49" fontId="54" fillId="0" borderId="16" xfId="0" applyNumberFormat="1" applyFont="1" applyBorder="1" applyAlignment="1" applyProtection="1">
      <alignment horizontal="left" vertical="center" wrapText="1"/>
      <protection hidden="1"/>
    </xf>
    <xf numFmtId="3" fontId="72" fillId="29" borderId="11" xfId="0" applyNumberFormat="1" applyFont="1" applyFill="1" applyBorder="1" applyAlignment="1" applyProtection="1">
      <alignment horizontal="right" vertical="center" wrapText="1"/>
      <protection locked="0"/>
    </xf>
    <xf numFmtId="3" fontId="100" fillId="37" borderId="11" xfId="0" applyNumberFormat="1" applyFont="1" applyFill="1" applyBorder="1" applyAlignment="1" applyProtection="1">
      <alignment horizontal="right" vertical="center" wrapText="1"/>
      <protection locked="0"/>
    </xf>
    <xf numFmtId="0" fontId="13" fillId="33" borderId="27" xfId="0" applyFont="1" applyFill="1" applyBorder="1" applyAlignment="1" applyProtection="1">
      <alignment horizontal="center" vertical="center" wrapText="1"/>
      <protection hidden="1"/>
    </xf>
    <xf numFmtId="3" fontId="72" fillId="29" borderId="16" xfId="0" applyNumberFormat="1" applyFont="1" applyFill="1" applyBorder="1" applyAlignment="1" applyProtection="1">
      <alignment horizontal="right" vertical="center" wrapText="1"/>
      <protection locked="0"/>
    </xf>
    <xf numFmtId="4" fontId="101" fillId="33" borderId="27" xfId="0" applyNumberFormat="1" applyFont="1" applyFill="1" applyBorder="1" applyAlignment="1" applyProtection="1">
      <alignment horizontal="right" vertical="center" wrapText="1"/>
      <protection hidden="1"/>
    </xf>
    <xf numFmtId="4" fontId="100" fillId="29" borderId="11" xfId="0" applyNumberFormat="1" applyFont="1" applyFill="1" applyBorder="1" applyAlignment="1" applyProtection="1">
      <alignment horizontal="right" vertical="center" wrapText="1"/>
      <protection locked="0"/>
    </xf>
    <xf numFmtId="0" fontId="6" fillId="0" borderId="11" xfId="0" applyFont="1" applyBorder="1" applyAlignment="1" applyProtection="1">
      <alignment horizontal="left" vertical="center" wrapText="1"/>
      <protection locked="0"/>
    </xf>
    <xf numFmtId="0" fontId="58" fillId="0" borderId="1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8" fillId="24" borderId="11" xfId="0" applyFont="1" applyFill="1" applyBorder="1" applyAlignment="1" applyProtection="1">
      <alignment horizontal="center" vertical="center" wrapText="1"/>
      <protection locked="0"/>
    </xf>
    <xf numFmtId="0" fontId="54" fillId="0" borderId="11" xfId="0" applyFont="1" applyBorder="1" applyAlignment="1" applyProtection="1">
      <alignment horizontal="left" vertical="center" wrapText="1"/>
      <protection locked="0"/>
    </xf>
    <xf numFmtId="0" fontId="0" fillId="0" borderId="63"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8" fillId="24" borderId="63" xfId="0" applyFont="1" applyFill="1" applyBorder="1" applyAlignment="1" applyProtection="1">
      <alignment horizontal="center" vertical="center" wrapText="1"/>
      <protection locked="0"/>
    </xf>
    <xf numFmtId="0" fontId="18" fillId="24" borderId="64" xfId="0" applyFont="1" applyFill="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wrapText="1"/>
      <protection locked="0"/>
    </xf>
    <xf numFmtId="0" fontId="18" fillId="24" borderId="15" xfId="0" applyFont="1" applyFill="1" applyBorder="1" applyAlignment="1" applyProtection="1">
      <alignment horizontal="center" vertical="center" wrapText="1"/>
      <protection locked="0"/>
    </xf>
    <xf numFmtId="0" fontId="18" fillId="24" borderId="46" xfId="0" applyFont="1" applyFill="1" applyBorder="1" applyAlignment="1" applyProtection="1">
      <alignment horizontal="center" vertical="center" wrapText="1"/>
      <protection locked="0"/>
    </xf>
    <xf numFmtId="0" fontId="18" fillId="24" borderId="22" xfId="0" applyFont="1" applyFill="1" applyBorder="1" applyAlignment="1" applyProtection="1">
      <alignment horizontal="center" vertical="center" wrapText="1"/>
      <protection locked="0"/>
    </xf>
    <xf numFmtId="0" fontId="50" fillId="0" borderId="11" xfId="0" applyFont="1" applyBorder="1" applyAlignment="1" applyProtection="1">
      <alignment horizontal="center" vertical="center"/>
      <protection locked="0"/>
    </xf>
    <xf numFmtId="0" fontId="17" fillId="24" borderId="11" xfId="0" applyFont="1" applyFill="1" applyBorder="1" applyAlignment="1">
      <alignment horizontal="left" vertical="center"/>
    </xf>
    <xf numFmtId="0" fontId="49" fillId="0" borderId="13" xfId="0" applyFont="1" applyBorder="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60" fillId="24" borderId="11" xfId="0" applyFont="1" applyFill="1" applyBorder="1" applyAlignment="1">
      <alignment horizontal="left" vertical="center" wrapText="1"/>
    </xf>
    <xf numFmtId="0" fontId="17" fillId="24" borderId="11" xfId="0" applyFont="1" applyFill="1" applyBorder="1" applyAlignment="1">
      <alignment horizontal="left" vertical="center" wrapText="1"/>
    </xf>
    <xf numFmtId="0" fontId="5" fillId="0" borderId="18"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14" xfId="0" applyFont="1" applyBorder="1" applyAlignment="1" applyProtection="1">
      <alignment horizontal="left" vertical="center"/>
      <protection hidden="1"/>
    </xf>
    <xf numFmtId="0" fontId="6" fillId="24" borderId="11" xfId="0" applyFont="1" applyFill="1" applyBorder="1" applyAlignment="1" applyProtection="1">
      <alignment horizontal="center" vertical="center" wrapText="1"/>
      <protection locked="0"/>
    </xf>
    <xf numFmtId="0" fontId="52" fillId="24" borderId="11" xfId="0" applyFont="1" applyFill="1" applyBorder="1" applyAlignment="1">
      <alignment horizontal="left" vertical="center" wrapText="1"/>
    </xf>
    <xf numFmtId="0" fontId="5" fillId="0" borderId="10" xfId="0" applyFont="1" applyBorder="1" applyAlignment="1" applyProtection="1">
      <alignment horizontal="left" vertical="center" wrapText="1"/>
      <protection locked="0"/>
    </xf>
    <xf numFmtId="0" fontId="54" fillId="24" borderId="11"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54" fillId="0" borderId="17" xfId="0" applyFont="1" applyBorder="1" applyAlignment="1" applyProtection="1">
      <alignment horizontal="center" vertical="center" wrapText="1"/>
      <protection locked="0"/>
    </xf>
    <xf numFmtId="0" fontId="54" fillId="0" borderId="48"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47" xfId="0"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8" fillId="24" borderId="40"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18" fillId="24" borderId="45" xfId="0" applyFont="1" applyFill="1" applyBorder="1" applyAlignment="1">
      <alignment horizontal="center" vertical="center" wrapText="1"/>
    </xf>
    <xf numFmtId="0" fontId="18" fillId="24" borderId="20" xfId="0" applyFont="1" applyFill="1" applyBorder="1" applyAlignment="1">
      <alignment horizontal="center" vertical="center" wrapText="1"/>
    </xf>
    <xf numFmtId="49" fontId="47" fillId="0" borderId="11" xfId="51" applyNumberFormat="1" applyFont="1" applyBorder="1" applyAlignment="1" applyProtection="1">
      <alignment horizontal="left" vertical="center"/>
      <protection hidden="1"/>
    </xf>
    <xf numFmtId="0" fontId="6" fillId="0" borderId="11"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4" fontId="100" fillId="37" borderId="11" xfId="0" applyNumberFormat="1" applyFont="1" applyFill="1" applyBorder="1" applyAlignment="1" applyProtection="1">
      <alignment horizontal="right" vertical="center" wrapText="1"/>
      <protection locked="0"/>
    </xf>
    <xf numFmtId="3" fontId="6" fillId="0" borderId="11" xfId="0" applyNumberFormat="1" applyFont="1" applyBorder="1" applyAlignment="1" applyProtection="1">
      <alignment horizontal="right" vertical="center" wrapText="1"/>
      <protection hidden="1"/>
    </xf>
    <xf numFmtId="0" fontId="18" fillId="0" borderId="11" xfId="0" applyFont="1" applyBorder="1" applyAlignment="1">
      <alignment horizontal="center" vertical="center" wrapText="1"/>
    </xf>
    <xf numFmtId="0" fontId="18" fillId="24" borderId="65" xfId="0" applyFont="1" applyFill="1" applyBorder="1" applyAlignment="1" applyProtection="1">
      <alignment horizontal="center" vertical="center" wrapText="1"/>
      <protection locked="0"/>
    </xf>
    <xf numFmtId="4" fontId="100" fillId="29" borderId="11" xfId="0" applyNumberFormat="1" applyFont="1" applyFill="1" applyBorder="1" applyAlignment="1" applyProtection="1">
      <alignment horizontal="right" vertical="center" wrapText="1"/>
      <protection hidden="1"/>
    </xf>
    <xf numFmtId="4" fontId="6" fillId="0" borderId="11" xfId="0" applyNumberFormat="1" applyFont="1" applyBorder="1" applyAlignment="1" applyProtection="1">
      <alignment horizontal="right" vertical="center" wrapText="1"/>
      <protection hidden="1"/>
    </xf>
    <xf numFmtId="0" fontId="18" fillId="24" borderId="44" xfId="0" applyFont="1" applyFill="1" applyBorder="1" applyAlignment="1">
      <alignment horizontal="center" vertical="center" wrapText="1"/>
    </xf>
    <xf numFmtId="0" fontId="18" fillId="24" borderId="11" xfId="0" applyFont="1" applyFill="1" applyBorder="1" applyAlignment="1">
      <alignment horizontal="center" vertical="center" wrapText="1"/>
    </xf>
    <xf numFmtId="3" fontId="54" fillId="0" borderId="11" xfId="0" applyNumberFormat="1" applyFont="1" applyBorder="1" applyAlignment="1" applyProtection="1">
      <alignment horizontal="right" vertical="center" wrapText="1"/>
      <protection hidden="1"/>
    </xf>
    <xf numFmtId="0" fontId="18" fillId="24" borderId="41" xfId="0" applyFont="1" applyFill="1" applyBorder="1" applyAlignment="1" applyProtection="1">
      <alignment horizontal="center" vertical="center" wrapText="1"/>
      <protection locked="0"/>
    </xf>
    <xf numFmtId="0" fontId="18" fillId="24" borderId="42" xfId="0" applyFont="1" applyFill="1" applyBorder="1" applyAlignment="1" applyProtection="1">
      <alignment horizontal="center" vertical="center" wrapText="1"/>
      <protection locked="0"/>
    </xf>
    <xf numFmtId="3" fontId="6" fillId="0" borderId="11" xfId="0" applyNumberFormat="1" applyFont="1" applyBorder="1" applyAlignment="1" applyProtection="1">
      <alignment horizontal="right" vertical="center"/>
      <protection hidden="1"/>
    </xf>
    <xf numFmtId="0" fontId="18" fillId="0" borderId="11" xfId="0" applyFont="1" applyBorder="1" applyAlignment="1" applyProtection="1">
      <alignment horizontal="center" vertical="center" wrapText="1"/>
      <protection hidden="1"/>
    </xf>
    <xf numFmtId="0" fontId="18" fillId="24" borderId="43" xfId="0" applyFont="1" applyFill="1" applyBorder="1" applyAlignment="1" applyProtection="1">
      <alignment horizontal="center" vertical="center" wrapText="1"/>
      <protection locked="0"/>
    </xf>
    <xf numFmtId="0" fontId="77" fillId="0" borderId="5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53" xfId="0" applyFont="1" applyBorder="1" applyAlignment="1">
      <alignment horizontal="center" vertical="center" wrapText="1"/>
    </xf>
    <xf numFmtId="4" fontId="100" fillId="37" borderId="11" xfId="0" applyNumberFormat="1" applyFont="1" applyFill="1" applyBorder="1" applyAlignment="1" applyProtection="1">
      <alignment horizontal="right" vertical="center" wrapText="1"/>
      <protection hidden="1"/>
    </xf>
    <xf numFmtId="0" fontId="75" fillId="0" borderId="0" xfId="0" applyFont="1" applyAlignment="1" applyProtection="1">
      <alignment horizontal="center" vertical="center" wrapText="1"/>
      <protection locked="0"/>
    </xf>
    <xf numFmtId="3" fontId="54" fillId="0" borderId="16" xfId="0" applyNumberFormat="1" applyFont="1" applyBorder="1" applyAlignment="1" applyProtection="1">
      <alignment horizontal="right" vertical="center" wrapText="1"/>
      <protection hidden="1"/>
    </xf>
    <xf numFmtId="3" fontId="54" fillId="29" borderId="11" xfId="0" applyNumberFormat="1" applyFont="1" applyFill="1" applyBorder="1" applyAlignment="1" applyProtection="1">
      <alignment horizontal="right" vertical="center" wrapText="1"/>
      <protection hidden="1"/>
    </xf>
    <xf numFmtId="3" fontId="54" fillId="29" borderId="16" xfId="0" applyNumberFormat="1" applyFont="1" applyFill="1" applyBorder="1" applyAlignment="1" applyProtection="1">
      <alignment horizontal="right" vertical="center" wrapText="1"/>
      <protection hidden="1"/>
    </xf>
    <xf numFmtId="0" fontId="54" fillId="0" borderId="22" xfId="0" applyFont="1" applyBorder="1" applyAlignment="1" applyProtection="1">
      <alignment horizontal="center" vertical="center" wrapText="1"/>
      <protection locked="0"/>
    </xf>
    <xf numFmtId="0" fontId="54" fillId="0" borderId="49"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18" fillId="24" borderId="17" xfId="0" applyFont="1" applyFill="1" applyBorder="1" applyAlignment="1" applyProtection="1">
      <alignment horizontal="center" vertical="center" wrapText="1"/>
      <protection locked="0"/>
    </xf>
    <xf numFmtId="0" fontId="77"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protection locked="0"/>
    </xf>
    <xf numFmtId="0" fontId="42" fillId="0" borderId="18" xfId="0" applyFont="1" applyBorder="1" applyAlignment="1" applyProtection="1">
      <alignment vertical="center" wrapText="1"/>
      <protection hidden="1"/>
    </xf>
    <xf numFmtId="0" fontId="0" fillId="0" borderId="10" xfId="0" applyBorder="1" applyAlignment="1" applyProtection="1">
      <alignment vertical="center"/>
      <protection hidden="1"/>
    </xf>
    <xf numFmtId="0" fontId="0" fillId="0" borderId="14" xfId="0" applyBorder="1" applyAlignment="1" applyProtection="1">
      <alignment vertical="center"/>
      <protection hidden="1"/>
    </xf>
    <xf numFmtId="0" fontId="3" fillId="0" borderId="1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17" fillId="24" borderId="18" xfId="0" applyFont="1" applyFill="1" applyBorder="1" applyAlignment="1" applyProtection="1">
      <alignment horizontal="left" vertical="center" wrapText="1"/>
      <protection locked="0"/>
    </xf>
    <xf numFmtId="0" fontId="17" fillId="24" borderId="10" xfId="0" applyFont="1" applyFill="1" applyBorder="1" applyAlignment="1" applyProtection="1">
      <alignment horizontal="left" vertical="center" wrapText="1"/>
      <protection locked="0"/>
    </xf>
    <xf numFmtId="0" fontId="17" fillId="24" borderId="14" xfId="0" applyFont="1" applyFill="1" applyBorder="1" applyAlignment="1" applyProtection="1">
      <alignment horizontal="left" vertical="center" wrapText="1"/>
      <protection locked="0"/>
    </xf>
    <xf numFmtId="0" fontId="5" fillId="0" borderId="18"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17" fillId="24" borderId="47" xfId="0" applyFont="1" applyFill="1" applyBorder="1" applyAlignment="1" applyProtection="1">
      <alignment horizontal="left" vertical="center"/>
      <protection locked="0"/>
    </xf>
    <xf numFmtId="0" fontId="17" fillId="24" borderId="13" xfId="0" applyFont="1" applyFill="1" applyBorder="1" applyAlignment="1" applyProtection="1">
      <alignment horizontal="left" vertical="center"/>
      <protection locked="0"/>
    </xf>
    <xf numFmtId="0" fontId="17" fillId="24" borderId="15" xfId="0" applyFont="1" applyFill="1" applyBorder="1" applyAlignment="1" applyProtection="1">
      <alignment horizontal="left" vertical="center"/>
      <protection locked="0"/>
    </xf>
    <xf numFmtId="0" fontId="49" fillId="0" borderId="18" xfId="0" applyFont="1" applyBorder="1" applyAlignment="1" applyProtection="1">
      <alignment vertical="center"/>
      <protection locked="0"/>
    </xf>
    <xf numFmtId="0" fontId="49" fillId="0" borderId="10" xfId="0" applyFont="1" applyBorder="1" applyAlignment="1" applyProtection="1">
      <alignment vertical="center"/>
      <protection locked="0"/>
    </xf>
    <xf numFmtId="0" fontId="17" fillId="24" borderId="18" xfId="0" applyFont="1" applyFill="1" applyBorder="1" applyAlignment="1" applyProtection="1">
      <alignment horizontal="left" vertical="center"/>
      <protection locked="0"/>
    </xf>
    <xf numFmtId="0" fontId="17" fillId="24" borderId="10" xfId="0" applyFont="1" applyFill="1" applyBorder="1" applyAlignment="1" applyProtection="1">
      <alignment horizontal="left" vertical="center"/>
      <protection locked="0"/>
    </xf>
    <xf numFmtId="0" fontId="17" fillId="24" borderId="14" xfId="0" applyFont="1" applyFill="1" applyBorder="1" applyAlignment="1" applyProtection="1">
      <alignment horizontal="left" vertical="center"/>
      <protection locked="0"/>
    </xf>
    <xf numFmtId="0" fontId="5" fillId="0" borderId="18"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18" fillId="24" borderId="25"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protection locked="0"/>
    </xf>
    <xf numFmtId="0" fontId="54" fillId="0" borderId="11" xfId="0" applyFont="1" applyBorder="1" applyAlignment="1" applyProtection="1">
      <alignment horizontal="left" vertical="center"/>
      <protection locked="0"/>
    </xf>
    <xf numFmtId="3" fontId="54" fillId="0" borderId="11" xfId="0" applyNumberFormat="1" applyFont="1" applyBorder="1" applyAlignment="1" applyProtection="1">
      <alignment horizontal="right" vertical="center"/>
      <protection hidden="1"/>
    </xf>
    <xf numFmtId="3" fontId="54" fillId="0" borderId="16" xfId="0" applyNumberFormat="1" applyFont="1" applyBorder="1" applyAlignment="1" applyProtection="1">
      <alignment horizontal="right" vertical="center"/>
      <protection hidden="1"/>
    </xf>
    <xf numFmtId="0" fontId="17" fillId="24" borderId="11" xfId="0" applyFont="1" applyFill="1" applyBorder="1" applyAlignment="1" applyProtection="1">
      <alignment horizontal="left" vertical="center" wrapText="1"/>
      <protection locked="0"/>
    </xf>
    <xf numFmtId="0" fontId="18" fillId="24" borderId="50" xfId="0" applyFont="1" applyFill="1" applyBorder="1" applyAlignment="1">
      <alignment horizontal="center" vertical="center" wrapText="1"/>
    </xf>
    <xf numFmtId="0" fontId="18" fillId="24" borderId="18" xfId="0" applyFont="1" applyFill="1" applyBorder="1" applyAlignment="1">
      <alignment horizontal="center" vertical="center" wrapText="1"/>
    </xf>
    <xf numFmtId="0" fontId="54" fillId="0" borderId="11" xfId="0" applyFont="1" applyBorder="1" applyAlignment="1" applyProtection="1">
      <alignment horizontal="left" vertical="center" wrapText="1"/>
      <protection hidden="1"/>
    </xf>
    <xf numFmtId="0" fontId="54" fillId="0" borderId="20" xfId="0" applyFont="1" applyBorder="1" applyAlignment="1" applyProtection="1">
      <alignment horizontal="left" vertical="center" wrapText="1"/>
      <protection hidden="1"/>
    </xf>
    <xf numFmtId="0" fontId="77" fillId="0" borderId="18"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4" xfId="0" applyFont="1" applyBorder="1" applyAlignment="1">
      <alignment horizontal="center" vertical="center" wrapText="1"/>
    </xf>
    <xf numFmtId="0" fontId="18" fillId="0" borderId="20" xfId="0" applyFont="1" applyBorder="1" applyAlignment="1">
      <alignment horizontal="center" vertical="center" wrapText="1"/>
    </xf>
    <xf numFmtId="0" fontId="13" fillId="24" borderId="33" xfId="0" applyFont="1" applyFill="1" applyBorder="1" applyAlignment="1" applyProtection="1">
      <alignment horizontal="center" vertical="center" wrapText="1"/>
      <protection hidden="1"/>
    </xf>
    <xf numFmtId="0" fontId="13" fillId="24" borderId="30" xfId="0" applyFont="1" applyFill="1" applyBorder="1" applyAlignment="1" applyProtection="1">
      <alignment horizontal="center" vertical="center" wrapText="1"/>
      <protection hidden="1"/>
    </xf>
    <xf numFmtId="0" fontId="54" fillId="0" borderId="16" xfId="0" applyFont="1" applyBorder="1" applyAlignment="1" applyProtection="1">
      <alignment horizontal="left" vertical="center" wrapText="1"/>
      <protection hidden="1"/>
    </xf>
    <xf numFmtId="0" fontId="54" fillId="0" borderId="21" xfId="0" applyFont="1" applyBorder="1" applyAlignment="1" applyProtection="1">
      <alignment horizontal="left" vertical="center" wrapText="1"/>
      <protection hidden="1"/>
    </xf>
    <xf numFmtId="3" fontId="6" fillId="29" borderId="11" xfId="0" applyNumberFormat="1" applyFont="1" applyFill="1" applyBorder="1" applyAlignment="1" applyProtection="1">
      <alignment horizontal="right" vertical="center" wrapText="1"/>
      <protection hidden="1"/>
    </xf>
    <xf numFmtId="0" fontId="72" fillId="0" borderId="0" xfId="0" applyFont="1" applyAlignment="1" applyProtection="1">
      <alignment horizontal="center" vertical="center" wrapText="1"/>
      <protection locked="0"/>
    </xf>
    <xf numFmtId="3" fontId="88" fillId="0" borderId="35" xfId="0" applyNumberFormat="1" applyFont="1" applyBorder="1" applyAlignment="1">
      <alignment horizontal="right" vertical="center" wrapText="1"/>
    </xf>
    <xf numFmtId="3" fontId="6" fillId="0" borderId="57" xfId="0" applyNumberFormat="1" applyFont="1" applyBorder="1" applyAlignment="1" applyProtection="1">
      <alignment vertical="center" wrapText="1"/>
      <protection hidden="1"/>
    </xf>
    <xf numFmtId="3" fontId="16" fillId="33" borderId="27" xfId="0" applyNumberFormat="1" applyFont="1" applyFill="1" applyBorder="1" applyAlignment="1" applyProtection="1">
      <alignment horizontal="right" vertical="center" wrapText="1"/>
      <protection hidden="1"/>
    </xf>
    <xf numFmtId="49" fontId="6" fillId="0" borderId="57" xfId="0" applyNumberFormat="1" applyFont="1" applyBorder="1" applyAlignment="1">
      <alignment horizontal="left" vertical="center" wrapText="1"/>
    </xf>
    <xf numFmtId="3" fontId="6" fillId="0" borderId="57" xfId="0" applyNumberFormat="1" applyFont="1" applyBorder="1" applyAlignment="1" applyProtection="1">
      <alignment horizontal="right" vertical="center" wrapText="1"/>
      <protection locked="0"/>
    </xf>
    <xf numFmtId="3" fontId="78" fillId="29" borderId="57" xfId="0" applyNumberFormat="1" applyFont="1" applyFill="1" applyBorder="1" applyAlignment="1" applyProtection="1">
      <alignment horizontal="right" vertical="center" wrapText="1"/>
      <protection locked="0"/>
    </xf>
    <xf numFmtId="3" fontId="6" fillId="0" borderId="57" xfId="0" applyNumberFormat="1" applyFont="1" applyBorder="1" applyAlignment="1" applyProtection="1">
      <alignment horizontal="right" vertical="center"/>
      <protection locked="0"/>
    </xf>
    <xf numFmtId="3" fontId="6" fillId="0" borderId="11" xfId="0" applyNumberFormat="1" applyFont="1" applyBorder="1" applyAlignment="1" applyProtection="1">
      <alignment vertical="center" wrapText="1"/>
      <protection hidden="1"/>
    </xf>
    <xf numFmtId="49" fontId="6" fillId="0" borderId="11" xfId="0" applyNumberFormat="1" applyFont="1" applyBorder="1" applyAlignment="1">
      <alignment horizontal="left" vertical="center" wrapText="1"/>
    </xf>
    <xf numFmtId="3" fontId="6" fillId="0" borderId="11" xfId="0" applyNumberFormat="1" applyFont="1" applyBorder="1" applyAlignment="1" applyProtection="1">
      <alignment horizontal="right" vertical="center" wrapText="1"/>
      <protection locked="0"/>
    </xf>
    <xf numFmtId="3" fontId="78" fillId="29" borderId="11" xfId="0" applyNumberFormat="1" applyFont="1" applyFill="1" applyBorder="1" applyAlignment="1" applyProtection="1">
      <alignment horizontal="right" vertical="center" wrapText="1"/>
      <protection locked="0"/>
    </xf>
    <xf numFmtId="3" fontId="6" fillId="0" borderId="11" xfId="0" applyNumberFormat="1" applyFont="1" applyBorder="1" applyAlignment="1" applyProtection="1">
      <alignment horizontal="right" vertical="center"/>
      <protection locked="0"/>
    </xf>
    <xf numFmtId="49" fontId="47" fillId="0" borderId="11" xfId="51" applyNumberFormat="1" applyFont="1" applyBorder="1" applyAlignment="1">
      <alignment horizontal="left" vertical="center"/>
    </xf>
    <xf numFmtId="3" fontId="78" fillId="29" borderId="11" xfId="0" applyNumberFormat="1" applyFont="1" applyFill="1" applyBorder="1" applyAlignment="1" applyProtection="1">
      <alignment horizontal="right" vertical="center" wrapText="1"/>
      <protection hidden="1"/>
    </xf>
    <xf numFmtId="0" fontId="18" fillId="0" borderId="11" xfId="0" applyFont="1" applyBorder="1" applyAlignment="1" applyProtection="1">
      <alignment horizontal="center" vertical="center" wrapText="1"/>
      <protection locked="0"/>
    </xf>
    <xf numFmtId="0" fontId="18" fillId="24" borderId="18" xfId="0" applyFont="1" applyFill="1" applyBorder="1" applyAlignment="1" applyProtection="1">
      <alignment horizontal="center" vertical="center" wrapText="1"/>
      <protection locked="0"/>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0" fillId="24" borderId="11" xfId="0" applyFill="1"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18" fillId="24" borderId="59" xfId="0" applyFont="1" applyFill="1" applyBorder="1" applyAlignment="1" applyProtection="1">
      <alignment horizontal="center" vertical="center" wrapText="1"/>
      <protection locked="0"/>
    </xf>
    <xf numFmtId="0" fontId="18" fillId="24" borderId="60" xfId="0" applyFont="1" applyFill="1" applyBorder="1" applyAlignment="1" applyProtection="1">
      <alignment horizontal="center" vertical="center" wrapText="1"/>
      <protection locked="0"/>
    </xf>
    <xf numFmtId="0" fontId="0" fillId="24" borderId="57" xfId="0" applyFill="1" applyBorder="1" applyAlignment="1" applyProtection="1">
      <alignment horizontal="center" vertical="center" wrapText="1"/>
      <protection locked="0"/>
    </xf>
    <xf numFmtId="0" fontId="0" fillId="24" borderId="54" xfId="0" applyFill="1" applyBorder="1" applyAlignment="1" applyProtection="1">
      <alignment horizontal="center" vertical="center" wrapText="1"/>
      <protection locked="0"/>
    </xf>
    <xf numFmtId="0" fontId="0" fillId="24" borderId="25" xfId="0" applyFill="1" applyBorder="1" applyAlignment="1" applyProtection="1">
      <alignment horizontal="center" vertical="center" wrapText="1"/>
      <protection locked="0"/>
    </xf>
    <xf numFmtId="0" fontId="0" fillId="0" borderId="63"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17" fillId="24" borderId="11" xfId="0" applyFont="1" applyFill="1" applyBorder="1" applyAlignment="1" applyProtection="1">
      <alignment vertical="center" wrapText="1"/>
      <protection locked="0"/>
    </xf>
    <xf numFmtId="0" fontId="5" fillId="0" borderId="56" xfId="0" applyFont="1" applyBorder="1" applyAlignment="1" applyProtection="1">
      <alignment horizontal="left" vertical="center" wrapText="1"/>
      <protection locked="0"/>
    </xf>
    <xf numFmtId="0" fontId="17" fillId="24" borderId="18" xfId="0" applyFont="1" applyFill="1" applyBorder="1" applyAlignment="1" applyProtection="1">
      <alignment vertical="center" wrapText="1"/>
      <protection locked="0"/>
    </xf>
    <xf numFmtId="0" fontId="17" fillId="24" borderId="56" xfId="0" applyFont="1" applyFill="1" applyBorder="1" applyAlignment="1" applyProtection="1">
      <alignment vertical="center" wrapText="1"/>
      <protection locked="0"/>
    </xf>
    <xf numFmtId="0" fontId="17" fillId="24" borderId="14" xfId="0" applyFont="1" applyFill="1" applyBorder="1" applyAlignment="1" applyProtection="1">
      <alignment vertical="center" wrapText="1"/>
      <protection locked="0"/>
    </xf>
    <xf numFmtId="0" fontId="4" fillId="0" borderId="18"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60" fillId="24" borderId="18" xfId="0" applyFont="1" applyFill="1" applyBorder="1" applyAlignment="1" applyProtection="1">
      <alignment vertical="center" wrapText="1"/>
      <protection locked="0"/>
    </xf>
    <xf numFmtId="0" fontId="60" fillId="24" borderId="56" xfId="0" applyFont="1" applyFill="1" applyBorder="1" applyAlignment="1" applyProtection="1">
      <alignment vertical="center" wrapText="1"/>
      <protection locked="0"/>
    </xf>
    <xf numFmtId="0" fontId="60" fillId="24" borderId="14" xfId="0" applyFont="1" applyFill="1" applyBorder="1" applyAlignment="1" applyProtection="1">
      <alignment vertical="center" wrapText="1"/>
      <protection locked="0"/>
    </xf>
    <xf numFmtId="0" fontId="20" fillId="0" borderId="18" xfId="0" applyFont="1" applyBorder="1" applyAlignment="1" applyProtection="1">
      <alignment horizontal="left" vertical="center" wrapText="1"/>
      <protection locked="0"/>
    </xf>
    <xf numFmtId="0" fontId="20" fillId="0" borderId="56"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4" fillId="0" borderId="18" xfId="0" applyFont="1" applyBorder="1" applyAlignment="1" applyProtection="1">
      <alignment horizontal="left" vertical="center" wrapText="1"/>
      <protection locked="0"/>
    </xf>
    <xf numFmtId="0" fontId="104" fillId="0" borderId="56" xfId="0" applyFont="1" applyBorder="1" applyAlignment="1" applyProtection="1">
      <alignment horizontal="left" vertical="center" wrapText="1"/>
      <protection locked="0"/>
    </xf>
    <xf numFmtId="0" fontId="104" fillId="0" borderId="14" xfId="0" applyFont="1" applyBorder="1" applyAlignment="1" applyProtection="1">
      <alignment horizontal="left" vertical="center" wrapText="1"/>
      <protection locked="0"/>
    </xf>
    <xf numFmtId="0" fontId="17" fillId="24" borderId="11" xfId="0" applyFont="1" applyFill="1" applyBorder="1" applyAlignment="1" applyProtection="1">
      <alignment horizontal="left" vertical="center"/>
      <protection locked="0"/>
    </xf>
    <xf numFmtId="0" fontId="4" fillId="0" borderId="59"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0" fontId="5" fillId="0" borderId="56" xfId="0" applyFont="1" applyBorder="1" applyAlignment="1" applyProtection="1">
      <alignment horizontal="left" vertical="center"/>
      <protection hidden="1"/>
    </xf>
    <xf numFmtId="0" fontId="5" fillId="0" borderId="18" xfId="0" applyFont="1" applyBorder="1" applyAlignment="1" applyProtection="1">
      <alignment horizontal="center" vertical="center"/>
      <protection locked="0"/>
    </xf>
    <xf numFmtId="0" fontId="0" fillId="0" borderId="56" xfId="0" applyBorder="1" applyAlignment="1" applyProtection="1">
      <alignment horizontal="center"/>
      <protection locked="0"/>
    </xf>
    <xf numFmtId="0" fontId="0" fillId="0" borderId="14" xfId="0" applyBorder="1" applyAlignment="1" applyProtection="1">
      <alignment horizontal="center"/>
      <protection locked="0"/>
    </xf>
    <xf numFmtId="3" fontId="0" fillId="0" borderId="0" xfId="0" applyNumberFormat="1" applyAlignment="1">
      <alignment horizontal="right"/>
    </xf>
    <xf numFmtId="0" fontId="78" fillId="0" borderId="0" xfId="0" applyFont="1" applyAlignment="1">
      <alignment horizontal="center"/>
    </xf>
    <xf numFmtId="49" fontId="78" fillId="0" borderId="0" xfId="0" applyNumberFormat="1" applyFont="1" applyAlignment="1">
      <alignment horizontal="center" vertical="top"/>
    </xf>
    <xf numFmtId="0" fontId="5" fillId="24" borderId="16" xfId="0" applyFont="1" applyFill="1" applyBorder="1" applyAlignment="1">
      <alignment horizontal="center" vertical="center"/>
    </xf>
    <xf numFmtId="0" fontId="5" fillId="24" borderId="25" xfId="0" applyFont="1" applyFill="1" applyBorder="1" applyAlignment="1">
      <alignment horizontal="center" vertical="center"/>
    </xf>
    <xf numFmtId="0" fontId="1" fillId="0" borderId="18" xfId="52" applyFont="1" applyBorder="1" applyAlignment="1">
      <alignment horizontal="left" vertical="top" wrapText="1"/>
    </xf>
    <xf numFmtId="0" fontId="1" fillId="0" borderId="10" xfId="52" applyFont="1" applyBorder="1" applyAlignment="1">
      <alignment horizontal="left" vertical="top" wrapText="1"/>
    </xf>
    <xf numFmtId="0" fontId="1" fillId="0" borderId="14" xfId="52" applyFont="1" applyBorder="1" applyAlignment="1">
      <alignment horizontal="left" vertical="top" wrapText="1"/>
    </xf>
    <xf numFmtId="0" fontId="22" fillId="24" borderId="11" xfId="52" applyFont="1" applyFill="1" applyBorder="1" applyAlignment="1">
      <alignment horizontal="center" vertical="center" wrapText="1"/>
    </xf>
    <xf numFmtId="0" fontId="4" fillId="0" borderId="18" xfId="52" applyBorder="1" applyAlignment="1">
      <alignment horizontal="left" vertical="top" wrapText="1"/>
    </xf>
    <xf numFmtId="0" fontId="4" fillId="0" borderId="10" xfId="52" applyBorder="1" applyAlignment="1">
      <alignment horizontal="left" vertical="top" wrapText="1"/>
    </xf>
    <xf numFmtId="0" fontId="4" fillId="0" borderId="14" xfId="52" applyBorder="1" applyAlignment="1">
      <alignment horizontal="left" vertical="top" wrapText="1"/>
    </xf>
    <xf numFmtId="0" fontId="1" fillId="0" borderId="47" xfId="52" applyFont="1" applyBorder="1" applyAlignment="1">
      <alignment vertical="top" wrapText="1"/>
    </xf>
    <xf numFmtId="0" fontId="1" fillId="0" borderId="13" xfId="52" applyFont="1" applyBorder="1" applyAlignment="1">
      <alignment vertical="top" wrapText="1"/>
    </xf>
    <xf numFmtId="0" fontId="1" fillId="0" borderId="15" xfId="52" applyFont="1" applyBorder="1" applyAlignment="1">
      <alignment vertical="top" wrapText="1"/>
    </xf>
    <xf numFmtId="0" fontId="4" fillId="0" borderId="18" xfId="52" applyBorder="1" applyAlignment="1">
      <alignment vertical="top" wrapText="1"/>
    </xf>
    <xf numFmtId="0" fontId="4" fillId="0" borderId="10" xfId="52" applyBorder="1" applyAlignment="1">
      <alignment vertical="top" wrapText="1"/>
    </xf>
    <xf numFmtId="0" fontId="4" fillId="0" borderId="14" xfId="52" applyBorder="1" applyAlignment="1">
      <alignment vertical="top" wrapText="1"/>
    </xf>
    <xf numFmtId="0" fontId="5" fillId="0" borderId="18" xfId="52" applyFont="1" applyBorder="1" applyAlignment="1">
      <alignment vertical="top" wrapText="1"/>
    </xf>
    <xf numFmtId="0" fontId="5" fillId="0" borderId="10" xfId="52" applyFont="1" applyBorder="1" applyAlignment="1">
      <alignment vertical="top" wrapText="1"/>
    </xf>
    <xf numFmtId="0" fontId="5" fillId="0" borderId="14" xfId="52" applyFont="1" applyBorder="1" applyAlignment="1">
      <alignment vertical="top" wrapText="1"/>
    </xf>
    <xf numFmtId="0" fontId="4" fillId="0" borderId="47" xfId="52" applyBorder="1" applyAlignment="1">
      <alignment horizontal="left" vertical="center" wrapText="1"/>
    </xf>
    <xf numFmtId="0" fontId="4" fillId="0" borderId="13" xfId="52" applyBorder="1" applyAlignment="1">
      <alignment horizontal="left" vertical="center" wrapText="1"/>
    </xf>
    <xf numFmtId="0" fontId="4" fillId="0" borderId="15" xfId="52" applyBorder="1" applyAlignment="1">
      <alignment horizontal="left" vertical="center" wrapText="1"/>
    </xf>
    <xf numFmtId="0" fontId="5" fillId="0" borderId="48" xfId="0" applyFont="1" applyBorder="1" applyAlignment="1">
      <alignment horizontal="left" vertical="center" wrapText="1"/>
    </xf>
    <xf numFmtId="0" fontId="0" fillId="0" borderId="0" xfId="0" applyAlignment="1">
      <alignment horizontal="left" vertical="center" wrapText="1"/>
    </xf>
    <xf numFmtId="0" fontId="0" fillId="0" borderId="49" xfId="0" applyBorder="1" applyAlignment="1">
      <alignment horizontal="left" vertical="center" wrapText="1"/>
    </xf>
    <xf numFmtId="0" fontId="1" fillId="0" borderId="25" xfId="52" applyFont="1" applyBorder="1" applyAlignment="1">
      <alignment horizontal="left" vertical="top" wrapText="1"/>
    </xf>
    <xf numFmtId="0" fontId="0" fillId="0" borderId="48" xfId="0" applyBorder="1" applyAlignment="1">
      <alignment horizontal="left" vertical="center" wrapText="1"/>
    </xf>
    <xf numFmtId="0" fontId="4" fillId="0" borderId="48" xfId="52" applyBorder="1" applyAlignment="1">
      <alignment horizontal="left" vertical="top" wrapText="1"/>
    </xf>
    <xf numFmtId="0" fontId="4" fillId="0" borderId="0" xfId="52" applyAlignment="1">
      <alignment horizontal="left" vertical="top" wrapText="1"/>
    </xf>
    <xf numFmtId="0" fontId="4" fillId="0" borderId="49" xfId="52" applyBorder="1" applyAlignment="1">
      <alignment horizontal="left" vertical="top" wrapText="1"/>
    </xf>
    <xf numFmtId="0" fontId="4" fillId="0" borderId="11" xfId="52" applyBorder="1" applyAlignment="1">
      <alignment horizontal="left" vertical="top" wrapText="1"/>
    </xf>
    <xf numFmtId="0" fontId="5" fillId="24" borderId="16" xfId="52" applyFont="1" applyFill="1" applyBorder="1" applyAlignment="1">
      <alignment horizontal="center" vertical="center"/>
    </xf>
    <xf numFmtId="0" fontId="5" fillId="24" borderId="54" xfId="52" applyFont="1" applyFill="1" applyBorder="1" applyAlignment="1">
      <alignment horizontal="center" vertical="center"/>
    </xf>
    <xf numFmtId="0" fontId="5" fillId="24" borderId="25" xfId="52" applyFont="1" applyFill="1" applyBorder="1" applyAlignment="1">
      <alignment horizontal="center" vertical="center"/>
    </xf>
    <xf numFmtId="0" fontId="4" fillId="0" borderId="54" xfId="52" applyBorder="1" applyAlignment="1">
      <alignment horizontal="left" vertical="top" wrapText="1"/>
    </xf>
    <xf numFmtId="0" fontId="5" fillId="0" borderId="46" xfId="52" applyFont="1" applyBorder="1" applyAlignment="1">
      <alignment horizontal="left" vertical="center" wrapText="1"/>
    </xf>
    <xf numFmtId="0" fontId="5" fillId="0" borderId="17" xfId="52" applyFont="1" applyBorder="1" applyAlignment="1">
      <alignment horizontal="left" vertical="center" wrapText="1"/>
    </xf>
    <xf numFmtId="0" fontId="5" fillId="0" borderId="22" xfId="52" applyFont="1" applyBorder="1" applyAlignment="1">
      <alignment horizontal="left" vertical="center" wrapText="1"/>
    </xf>
    <xf numFmtId="0" fontId="5" fillId="0" borderId="25" xfId="52" applyFont="1" applyBorder="1" applyAlignment="1">
      <alignment horizontal="left" vertical="top" wrapText="1"/>
    </xf>
    <xf numFmtId="0" fontId="4" fillId="34" borderId="18" xfId="52" applyFill="1" applyBorder="1" applyAlignment="1">
      <alignment horizontal="left" vertical="top" wrapText="1"/>
    </xf>
    <xf numFmtId="0" fontId="4" fillId="34" borderId="10" xfId="52" applyFill="1" applyBorder="1" applyAlignment="1">
      <alignment horizontal="left" vertical="top" wrapText="1"/>
    </xf>
    <xf numFmtId="0" fontId="4" fillId="34" borderId="14" xfId="52" applyFill="1" applyBorder="1" applyAlignment="1">
      <alignment horizontal="left" vertical="top" wrapText="1"/>
    </xf>
    <xf numFmtId="0" fontId="1" fillId="0" borderId="48" xfId="52" applyFont="1" applyBorder="1" applyAlignment="1">
      <alignment horizontal="center" vertical="top"/>
    </xf>
    <xf numFmtId="0" fontId="1" fillId="0" borderId="0" xfId="52" applyFont="1" applyAlignment="1">
      <alignment horizontal="center" vertical="top"/>
    </xf>
    <xf numFmtId="0" fontId="1" fillId="0" borderId="49" xfId="52" applyFont="1" applyBorder="1" applyAlignment="1">
      <alignment horizontal="center" vertical="top"/>
    </xf>
    <xf numFmtId="0" fontId="0" fillId="0" borderId="0" xfId="0" applyAlignment="1">
      <alignment horizontal="center"/>
    </xf>
    <xf numFmtId="0" fontId="91" fillId="0" borderId="0" xfId="0" applyFont="1" applyAlignment="1">
      <alignment horizontal="center" wrapText="1"/>
    </xf>
    <xf numFmtId="0" fontId="5" fillId="0" borderId="0" xfId="0" applyFont="1" applyAlignment="1">
      <alignment horizontal="left" vertical="center" wrapText="1"/>
    </xf>
    <xf numFmtId="0" fontId="83" fillId="0" borderId="0" xfId="0" applyFont="1" applyAlignment="1">
      <alignment horizontal="left" vertical="center" wrapText="1"/>
    </xf>
    <xf numFmtId="0" fontId="91" fillId="0" borderId="0" xfId="0" applyFont="1" applyAlignment="1">
      <alignment horizontal="center"/>
    </xf>
    <xf numFmtId="0" fontId="0" fillId="0" borderId="48" xfId="0" applyBorder="1" applyAlignment="1">
      <alignment horizontal="left" wrapText="1"/>
    </xf>
    <xf numFmtId="0" fontId="0" fillId="0" borderId="0" xfId="0" applyAlignment="1">
      <alignment horizontal="left" wrapText="1"/>
    </xf>
    <xf numFmtId="0" fontId="0" fillId="0" borderId="49" xfId="0" applyBorder="1" applyAlignment="1">
      <alignment horizontal="left" wrapText="1"/>
    </xf>
    <xf numFmtId="0" fontId="4" fillId="34" borderId="48" xfId="52" applyFill="1" applyBorder="1" applyAlignment="1">
      <alignment horizontal="left" vertical="top" wrapText="1"/>
    </xf>
    <xf numFmtId="0" fontId="4" fillId="34" borderId="0" xfId="52" applyFill="1" applyAlignment="1">
      <alignment horizontal="left" vertical="top" wrapText="1"/>
    </xf>
    <xf numFmtId="0" fontId="4" fillId="34" borderId="49" xfId="52" applyFill="1" applyBorder="1" applyAlignment="1">
      <alignment horizontal="left" vertical="top" wrapText="1"/>
    </xf>
    <xf numFmtId="0" fontId="22" fillId="24" borderId="11" xfId="52" applyFont="1" applyFill="1" applyBorder="1" applyAlignment="1">
      <alignment horizontal="left" vertical="center" wrapText="1"/>
    </xf>
    <xf numFmtId="0" fontId="5" fillId="0" borderId="16" xfId="52" applyFont="1" applyBorder="1" applyAlignment="1">
      <alignment horizontal="left" vertical="top" wrapText="1"/>
    </xf>
    <xf numFmtId="0" fontId="4" fillId="0" borderId="47" xfId="52" applyBorder="1" applyAlignment="1">
      <alignment vertical="top" wrapText="1"/>
    </xf>
    <xf numFmtId="0" fontId="4" fillId="0" borderId="13" xfId="52" applyBorder="1" applyAlignment="1">
      <alignment vertical="top" wrapText="1"/>
    </xf>
    <xf numFmtId="0" fontId="4" fillId="0" borderId="15" xfId="52" applyBorder="1" applyAlignment="1">
      <alignment vertical="top" wrapText="1"/>
    </xf>
    <xf numFmtId="0" fontId="4" fillId="0" borderId="48" xfId="57" applyNumberFormat="1" applyFont="1" applyBorder="1" applyAlignment="1" applyProtection="1">
      <alignment horizontal="left" vertical="center" wrapText="1"/>
    </xf>
    <xf numFmtId="0" fontId="4" fillId="0" borderId="0" xfId="57" applyNumberFormat="1" applyFont="1" applyBorder="1" applyAlignment="1" applyProtection="1">
      <alignment horizontal="left" vertical="center" wrapText="1"/>
    </xf>
    <xf numFmtId="0" fontId="4" fillId="0" borderId="49" xfId="57" applyNumberFormat="1" applyFont="1" applyBorder="1" applyAlignment="1" applyProtection="1">
      <alignment horizontal="left" vertical="center" wrapText="1"/>
    </xf>
    <xf numFmtId="0" fontId="4" fillId="0" borderId="0" xfId="0" applyFont="1" applyAlignment="1">
      <alignment horizontal="left" vertical="center" wrapText="1"/>
    </xf>
    <xf numFmtId="0" fontId="4" fillId="0" borderId="49" xfId="0" applyFont="1" applyBorder="1" applyAlignment="1">
      <alignment horizontal="left" vertical="center" wrapText="1"/>
    </xf>
    <xf numFmtId="0" fontId="49" fillId="0" borderId="11" xfId="52" applyFont="1" applyBorder="1" applyAlignment="1">
      <alignment horizontal="left" vertical="top" wrapText="1"/>
    </xf>
    <xf numFmtId="0" fontId="91" fillId="0" borderId="0" xfId="0" applyFont="1" applyAlignment="1">
      <alignment horizontal="center" vertical="center"/>
    </xf>
    <xf numFmtId="0" fontId="22" fillId="24" borderId="18" xfId="52" applyFont="1" applyFill="1" applyBorder="1" applyAlignment="1">
      <alignment horizontal="left" vertical="center"/>
    </xf>
    <xf numFmtId="0" fontId="22" fillId="24" borderId="10" xfId="52" applyFont="1" applyFill="1" applyBorder="1" applyAlignment="1">
      <alignment horizontal="left" vertical="center"/>
    </xf>
    <xf numFmtId="0" fontId="22" fillId="24" borderId="14" xfId="52" applyFont="1" applyFill="1" applyBorder="1" applyAlignment="1">
      <alignment horizontal="left" vertical="center"/>
    </xf>
    <xf numFmtId="0" fontId="5" fillId="0" borderId="47" xfId="52" applyFont="1" applyBorder="1" applyAlignment="1">
      <alignment horizontal="left" vertical="center" wrapText="1"/>
    </xf>
    <xf numFmtId="0" fontId="5" fillId="0" borderId="13" xfId="52" applyFont="1" applyBorder="1" applyAlignment="1">
      <alignment horizontal="left" vertical="center" wrapText="1"/>
    </xf>
    <xf numFmtId="0" fontId="5" fillId="0" borderId="15" xfId="52" applyFont="1" applyBorder="1" applyAlignment="1">
      <alignment horizontal="left" vertical="center" wrapText="1"/>
    </xf>
    <xf numFmtId="0" fontId="49" fillId="0" borderId="46" xfId="52" applyFont="1" applyBorder="1" applyAlignment="1">
      <alignment horizontal="left" vertical="center" wrapText="1"/>
    </xf>
    <xf numFmtId="0" fontId="49" fillId="0" borderId="17" xfId="52" applyFont="1" applyBorder="1" applyAlignment="1">
      <alignment horizontal="left" vertical="center" wrapText="1"/>
    </xf>
    <xf numFmtId="0" fontId="49" fillId="0" borderId="22" xfId="52" applyFont="1" applyBorder="1" applyAlignment="1">
      <alignment horizontal="left" vertical="center" wrapText="1"/>
    </xf>
    <xf numFmtId="0" fontId="5" fillId="24" borderId="14" xfId="52" applyFont="1" applyFill="1" applyBorder="1" applyAlignment="1">
      <alignment horizontal="center" vertical="center"/>
    </xf>
    <xf numFmtId="0" fontId="1" fillId="0" borderId="46" xfId="52" applyFont="1" applyBorder="1" applyAlignment="1">
      <alignment vertical="top" wrapText="1"/>
    </xf>
    <xf numFmtId="0" fontId="1" fillId="0" borderId="17" xfId="52" applyFont="1" applyBorder="1" applyAlignment="1">
      <alignment vertical="top" wrapText="1"/>
    </xf>
    <xf numFmtId="0" fontId="1" fillId="0" borderId="22" xfId="52" applyFont="1" applyBorder="1" applyAlignment="1">
      <alignment vertical="top" wrapText="1"/>
    </xf>
    <xf numFmtId="0" fontId="1" fillId="0" borderId="48" xfId="52" applyFont="1" applyBorder="1" applyAlignment="1">
      <alignment vertical="top" wrapText="1"/>
    </xf>
    <xf numFmtId="0" fontId="1" fillId="0" borderId="0" xfId="52" applyFont="1" applyAlignment="1">
      <alignment vertical="top" wrapText="1"/>
    </xf>
    <xf numFmtId="0" fontId="1" fillId="0" borderId="49" xfId="52" applyFont="1" applyBorder="1" applyAlignment="1">
      <alignment vertical="top" wrapText="1"/>
    </xf>
    <xf numFmtId="0" fontId="5" fillId="24" borderId="11" xfId="0" applyFont="1" applyFill="1" applyBorder="1" applyAlignment="1">
      <alignment horizontal="center" vertical="center"/>
    </xf>
    <xf numFmtId="0" fontId="4" fillId="0" borderId="11" xfId="52" applyBorder="1" applyAlignment="1">
      <alignment vertical="top" wrapText="1" readingOrder="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107" fillId="0" borderId="0" xfId="0" applyFont="1" applyAlignment="1" applyProtection="1">
      <alignment horizontal="center" vertical="center"/>
      <protection locked="0"/>
    </xf>
  </cellXfs>
  <cellStyles count="6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3" xfId="30" xr:uid="{00000000-0005-0000-0000-00001D000000}"/>
    <cellStyle name="Comma 4"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2 2" xfId="35" xr:uid="{00000000-0005-0000-0000-000022000000}"/>
    <cellStyle name="Heading 3 2" xfId="36" xr:uid="{00000000-0005-0000-0000-000023000000}"/>
    <cellStyle name="Heading 4 2" xfId="37" xr:uid="{00000000-0005-0000-0000-000024000000}"/>
    <cellStyle name="Hyperlink" xfId="38" builtinId="8"/>
    <cellStyle name="Input 2" xfId="39" xr:uid="{00000000-0005-0000-0000-000026000000}"/>
    <cellStyle name="Input 3" xfId="40" xr:uid="{00000000-0005-0000-0000-000027000000}"/>
    <cellStyle name="Linked Cell 2" xfId="41" xr:uid="{00000000-0005-0000-0000-000028000000}"/>
    <cellStyle name="Neutral 2" xfId="42" xr:uid="{00000000-0005-0000-0000-000029000000}"/>
    <cellStyle name="Normal" xfId="0" builtinId="0"/>
    <cellStyle name="Normal 2" xfId="43" xr:uid="{00000000-0005-0000-0000-00002B000000}"/>
    <cellStyle name="Normal 2 2" xfId="44" xr:uid="{00000000-0005-0000-0000-00002C000000}"/>
    <cellStyle name="Normal 3" xfId="45" xr:uid="{00000000-0005-0000-0000-00002D000000}"/>
    <cellStyle name="Normal 4" xfId="46" xr:uid="{00000000-0005-0000-0000-00002E000000}"/>
    <cellStyle name="Normal 5" xfId="47" xr:uid="{00000000-0005-0000-0000-00002F000000}"/>
    <cellStyle name="Normal 5 2" xfId="48" xr:uid="{00000000-0005-0000-0000-000030000000}"/>
    <cellStyle name="Normal 5_2003 konacno - 2" xfId="49" xr:uid="{00000000-0005-0000-0000-000031000000}"/>
    <cellStyle name="Normal 6" xfId="50" xr:uid="{00000000-0005-0000-0000-000032000000}"/>
    <cellStyle name="Normal_br.5" xfId="51" xr:uid="{00000000-0005-0000-0000-000033000000}"/>
    <cellStyle name="Normal_Упутство" xfId="52" xr:uid="{00000000-0005-0000-0000-000034000000}"/>
    <cellStyle name="Note 2" xfId="53" xr:uid="{00000000-0005-0000-0000-000035000000}"/>
    <cellStyle name="Note 3" xfId="54" xr:uid="{00000000-0005-0000-0000-000036000000}"/>
    <cellStyle name="Output 2" xfId="55" xr:uid="{00000000-0005-0000-0000-000037000000}"/>
    <cellStyle name="Output 3" xfId="56" xr:uid="{00000000-0005-0000-0000-000038000000}"/>
    <cellStyle name="Percent" xfId="57" builtinId="5"/>
    <cellStyle name="Percent 2" xfId="58" xr:uid="{00000000-0005-0000-0000-00003A000000}"/>
    <cellStyle name="Percent 3" xfId="59" xr:uid="{00000000-0005-0000-0000-00003B000000}"/>
    <cellStyle name="Percent 4" xfId="60" xr:uid="{00000000-0005-0000-0000-00003C000000}"/>
    <cellStyle name="Title 2" xfId="61" xr:uid="{00000000-0005-0000-0000-00003D000000}"/>
    <cellStyle name="Total 2" xfId="62" xr:uid="{00000000-0005-0000-0000-00003E000000}"/>
    <cellStyle name="Total 3" xfId="63" xr:uid="{00000000-0005-0000-0000-00003F000000}"/>
    <cellStyle name="Warning Text 2" xfId="64" xr:uid="{00000000-0005-0000-0000-000040000000}"/>
  </cellStyles>
  <dxfs count="114">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lor theme="0"/>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3"/>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1"/>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22"/>
        <name val="Cambria"/>
        <scheme val="none"/>
      </font>
    </dxf>
    <dxf>
      <font>
        <condense val="0"/>
        <extend val="0"/>
        <color indexed="55"/>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indexed="9"/>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lor theme="0"/>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3"/>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1"/>
      </font>
    </dxf>
    <dxf>
      <font>
        <condense val="0"/>
        <extend val="0"/>
        <color indexed="42"/>
      </font>
    </dxf>
    <dxf>
      <font>
        <condense val="0"/>
        <extend val="0"/>
        <color auto="1"/>
      </font>
      <fill>
        <patternFill>
          <bgColor indexed="45"/>
        </patternFill>
      </fill>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22"/>
      </font>
    </dxf>
    <dxf>
      <font>
        <condense val="0"/>
        <extend val="0"/>
        <color indexed="55"/>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lor rgb="FFFFFF99"/>
      </font>
    </dxf>
    <dxf>
      <font>
        <condense val="0"/>
        <extend val="0"/>
        <color indexed="42"/>
      </font>
    </dxf>
    <dxf>
      <fill>
        <patternFill>
          <bgColor indexed="45"/>
        </patternFill>
      </fill>
    </dxf>
    <dxf>
      <fill>
        <patternFill>
          <bgColor indexed="45"/>
        </patternFill>
      </fill>
    </dxf>
    <dxf>
      <font>
        <color rgb="FFC0C0C0"/>
        <name val="Cambria"/>
        <scheme val="none"/>
      </font>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22"/>
      </font>
    </dxf>
    <dxf>
      <font>
        <condense val="0"/>
        <extend val="0"/>
        <color indexed="55"/>
      </font>
    </dxf>
    <dxf>
      <font>
        <b val="0"/>
        <i val="0"/>
        <color rgb="FFFFFFFF"/>
      </font>
      <fill>
        <patternFill patternType="none">
          <bgColor indexed="65"/>
        </patternFill>
      </fill>
    </dxf>
    <dxf>
      <font>
        <color theme="0"/>
      </font>
    </dxf>
    <dxf>
      <font>
        <condense val="0"/>
        <extend val="0"/>
        <color indexed="42"/>
      </font>
    </dxf>
    <dxf>
      <fill>
        <patternFill>
          <bgColor indexed="45"/>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43</xdr:row>
          <xdr:rowOff>19050</xdr:rowOff>
        </xdr:from>
        <xdr:to>
          <xdr:col>13</xdr:col>
          <xdr:colOff>628650</xdr:colOff>
          <xdr:row>43</xdr:row>
          <xdr:rowOff>638175</xdr:rowOff>
        </xdr:to>
        <xdr:sp macro="" textlink="">
          <xdr:nvSpPr>
            <xdr:cNvPr id="4135" name="Button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714375</xdr:colOff>
          <xdr:row>43</xdr:row>
          <xdr:rowOff>19050</xdr:rowOff>
        </xdr:from>
        <xdr:to>
          <xdr:col>14</xdr:col>
          <xdr:colOff>771525</xdr:colOff>
          <xdr:row>43</xdr:row>
          <xdr:rowOff>638175</xdr:rowOff>
        </xdr:to>
        <xdr:sp macro="" textlink="">
          <xdr:nvSpPr>
            <xdr:cNvPr id="4136" name="Button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43</xdr:row>
          <xdr:rowOff>28575</xdr:rowOff>
        </xdr:from>
        <xdr:to>
          <xdr:col>2</xdr:col>
          <xdr:colOff>133350</xdr:colOff>
          <xdr:row>43</xdr:row>
          <xdr:rowOff>647700</xdr:rowOff>
        </xdr:to>
        <xdr:sp macro="" textlink="">
          <xdr:nvSpPr>
            <xdr:cNvPr id="4145" name="Butto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447675</xdr:colOff>
          <xdr:row>43</xdr:row>
          <xdr:rowOff>28575</xdr:rowOff>
        </xdr:from>
        <xdr:to>
          <xdr:col>2</xdr:col>
          <xdr:colOff>1590675</xdr:colOff>
          <xdr:row>43</xdr:row>
          <xdr:rowOff>647700</xdr:rowOff>
        </xdr:to>
        <xdr:sp macro="" textlink="">
          <xdr:nvSpPr>
            <xdr:cNvPr id="4146" name="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485775</xdr:colOff>
          <xdr:row>2</xdr:row>
          <xdr:rowOff>0</xdr:rowOff>
        </xdr:from>
        <xdr:to>
          <xdr:col>15</xdr:col>
          <xdr:colOff>0</xdr:colOff>
          <xdr:row>4</xdr:row>
          <xdr:rowOff>247650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НОВУ ПРОГРАМСКУ АКТИВНОСТ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571500</xdr:colOff>
          <xdr:row>43</xdr:row>
          <xdr:rowOff>28575</xdr:rowOff>
        </xdr:from>
        <xdr:to>
          <xdr:col>13</xdr:col>
          <xdr:colOff>666750</xdr:colOff>
          <xdr:row>43</xdr:row>
          <xdr:rowOff>647700</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752475</xdr:colOff>
          <xdr:row>43</xdr:row>
          <xdr:rowOff>28575</xdr:rowOff>
        </xdr:from>
        <xdr:to>
          <xdr:col>14</xdr:col>
          <xdr:colOff>847725</xdr:colOff>
          <xdr:row>43</xdr:row>
          <xdr:rowOff>647700</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43</xdr:row>
          <xdr:rowOff>19050</xdr:rowOff>
        </xdr:from>
        <xdr:to>
          <xdr:col>2</xdr:col>
          <xdr:colOff>209550</xdr:colOff>
          <xdr:row>43</xdr:row>
          <xdr:rowOff>638175</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428625</xdr:colOff>
          <xdr:row>43</xdr:row>
          <xdr:rowOff>19050</xdr:rowOff>
        </xdr:from>
        <xdr:to>
          <xdr:col>2</xdr:col>
          <xdr:colOff>1571625</xdr:colOff>
          <xdr:row>43</xdr:row>
          <xdr:rowOff>638175</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466725</xdr:colOff>
          <xdr:row>0</xdr:row>
          <xdr:rowOff>0</xdr:rowOff>
        </xdr:from>
        <xdr:to>
          <xdr:col>14</xdr:col>
          <xdr:colOff>866775</xdr:colOff>
          <xdr:row>0</xdr:row>
          <xdr:rowOff>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НОВИ ПРОЈЕКАТ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609600</xdr:colOff>
          <xdr:row>0</xdr:row>
          <xdr:rowOff>0</xdr:rowOff>
        </xdr:from>
        <xdr:to>
          <xdr:col>13</xdr:col>
          <xdr:colOff>704850</xdr:colOff>
          <xdr:row>0</xdr:row>
          <xdr:rowOff>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0</xdr:row>
          <xdr:rowOff>0</xdr:rowOff>
        </xdr:from>
        <xdr:to>
          <xdr:col>14</xdr:col>
          <xdr:colOff>857250</xdr:colOff>
          <xdr:row>0</xdr:row>
          <xdr:rowOff>0</xdr:rowOff>
        </xdr:to>
        <xdr:sp macro="" textlink="">
          <xdr:nvSpPr>
            <xdr:cNvPr id="28675" name="Button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0</xdr:rowOff>
        </xdr:from>
        <xdr:to>
          <xdr:col>2</xdr:col>
          <xdr:colOff>200025</xdr:colOff>
          <xdr:row>0</xdr:row>
          <xdr:rowOff>0</xdr:rowOff>
        </xdr:to>
        <xdr:sp macro="" textlink="">
          <xdr:nvSpPr>
            <xdr:cNvPr id="28676" name="Button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352425</xdr:colOff>
          <xdr:row>0</xdr:row>
          <xdr:rowOff>0</xdr:rowOff>
        </xdr:from>
        <xdr:to>
          <xdr:col>2</xdr:col>
          <xdr:colOff>1485900</xdr:colOff>
          <xdr:row>0</xdr:row>
          <xdr:rowOff>0</xdr:rowOff>
        </xdr:to>
        <xdr:sp macro="" textlink="">
          <xdr:nvSpPr>
            <xdr:cNvPr id="28677" name="Button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466725</xdr:colOff>
          <xdr:row>2</xdr:row>
          <xdr:rowOff>0</xdr:rowOff>
        </xdr:from>
        <xdr:to>
          <xdr:col>14</xdr:col>
          <xdr:colOff>866775</xdr:colOff>
          <xdr:row>4</xdr:row>
          <xdr:rowOff>266700</xdr:rowOff>
        </xdr:to>
        <xdr:sp macro="" textlink="">
          <xdr:nvSpPr>
            <xdr:cNvPr id="28683" name="Button 11" hidden="1">
              <a:extLst>
                <a:ext uri="{63B3BB69-23CF-44E3-9099-C40C66FF867C}">
                  <a14:compatExt spid="_x0000_s28683"/>
                </a:ext>
                <a:ext uri="{FF2B5EF4-FFF2-40B4-BE49-F238E27FC236}">
                  <a16:creationId xmlns:a16="http://schemas.microsoft.com/office/drawing/2014/main" id="{00000000-0008-0000-0400-00000B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НОВИ ПРОЈЕКАТ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609600</xdr:colOff>
          <xdr:row>43</xdr:row>
          <xdr:rowOff>28575</xdr:rowOff>
        </xdr:from>
        <xdr:to>
          <xdr:col>13</xdr:col>
          <xdr:colOff>704850</xdr:colOff>
          <xdr:row>43</xdr:row>
          <xdr:rowOff>647700</xdr:rowOff>
        </xdr:to>
        <xdr:sp macro="" textlink="">
          <xdr:nvSpPr>
            <xdr:cNvPr id="28684" name="Button 12" hidden="1">
              <a:extLst>
                <a:ext uri="{63B3BB69-23CF-44E3-9099-C40C66FF867C}">
                  <a14:compatExt spid="_x0000_s28684"/>
                </a:ext>
                <a:ext uri="{FF2B5EF4-FFF2-40B4-BE49-F238E27FC236}">
                  <a16:creationId xmlns:a16="http://schemas.microsoft.com/office/drawing/2014/main" id="{00000000-0008-0000-0400-00000C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43</xdr:row>
          <xdr:rowOff>28575</xdr:rowOff>
        </xdr:from>
        <xdr:to>
          <xdr:col>14</xdr:col>
          <xdr:colOff>857250</xdr:colOff>
          <xdr:row>43</xdr:row>
          <xdr:rowOff>647700</xdr:rowOff>
        </xdr:to>
        <xdr:sp macro="" textlink="">
          <xdr:nvSpPr>
            <xdr:cNvPr id="28685" name="Button 13" hidden="1">
              <a:extLst>
                <a:ext uri="{63B3BB69-23CF-44E3-9099-C40C66FF867C}">
                  <a14:compatExt spid="_x0000_s28685"/>
                </a:ext>
                <a:ext uri="{FF2B5EF4-FFF2-40B4-BE49-F238E27FC236}">
                  <a16:creationId xmlns:a16="http://schemas.microsoft.com/office/drawing/2014/main" id="{00000000-0008-0000-0400-00000D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43</xdr:row>
          <xdr:rowOff>19050</xdr:rowOff>
        </xdr:from>
        <xdr:to>
          <xdr:col>2</xdr:col>
          <xdr:colOff>200025</xdr:colOff>
          <xdr:row>43</xdr:row>
          <xdr:rowOff>638175</xdr:rowOff>
        </xdr:to>
        <xdr:sp macro="" textlink="">
          <xdr:nvSpPr>
            <xdr:cNvPr id="28686" name="Button 14" hidden="1">
              <a:extLst>
                <a:ext uri="{63B3BB69-23CF-44E3-9099-C40C66FF867C}">
                  <a14:compatExt spid="_x0000_s28686"/>
                </a:ext>
                <a:ext uri="{FF2B5EF4-FFF2-40B4-BE49-F238E27FC236}">
                  <a16:creationId xmlns:a16="http://schemas.microsoft.com/office/drawing/2014/main" id="{00000000-0008-0000-0400-00000E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352425</xdr:colOff>
          <xdr:row>43</xdr:row>
          <xdr:rowOff>19050</xdr:rowOff>
        </xdr:from>
        <xdr:to>
          <xdr:col>2</xdr:col>
          <xdr:colOff>1485900</xdr:colOff>
          <xdr:row>43</xdr:row>
          <xdr:rowOff>638175</xdr:rowOff>
        </xdr:to>
        <xdr:sp macro="" textlink="">
          <xdr:nvSpPr>
            <xdr:cNvPr id="28687" name="Button 15" hidden="1">
              <a:extLst>
                <a:ext uri="{63B3BB69-23CF-44E3-9099-C40C66FF867C}">
                  <a14:compatExt spid="_x0000_s28687"/>
                </a:ext>
                <a:ext uri="{FF2B5EF4-FFF2-40B4-BE49-F238E27FC236}">
                  <a16:creationId xmlns:a16="http://schemas.microsoft.com/office/drawing/2014/main" id="{00000000-0008-0000-0400-00000F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124</xdr:col>
      <xdr:colOff>28575</xdr:colOff>
      <xdr:row>13</xdr:row>
      <xdr:rowOff>238125</xdr:rowOff>
    </xdr:from>
    <xdr:to>
      <xdr:col>132</xdr:col>
      <xdr:colOff>590550</xdr:colOff>
      <xdr:row>22</xdr:row>
      <xdr:rowOff>114300</xdr:rowOff>
    </xdr:to>
    <xdr:pic>
      <xdr:nvPicPr>
        <xdr:cNvPr id="7187" name="Picture 6">
          <a:extLst>
            <a:ext uri="{FF2B5EF4-FFF2-40B4-BE49-F238E27FC236}">
              <a16:creationId xmlns:a16="http://schemas.microsoft.com/office/drawing/2014/main" id="{00000000-0008-0000-0E00-000013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315450" y="2914650"/>
          <a:ext cx="5438775" cy="3733800"/>
        </a:xfrm>
        <a:prstGeom prst="rect">
          <a:avLst/>
        </a:prstGeom>
        <a:noFill/>
        <a:ln w="9525">
          <a:noFill/>
          <a:miter lim="800000"/>
          <a:headEnd/>
          <a:tailEnd/>
        </a:ln>
      </xdr:spPr>
    </xdr:pic>
    <xdr:clientData/>
  </xdr:twoCellAnchor>
  <xdr:twoCellAnchor editAs="oneCell">
    <xdr:from>
      <xdr:col>124</xdr:col>
      <xdr:colOff>28575</xdr:colOff>
      <xdr:row>22</xdr:row>
      <xdr:rowOff>390525</xdr:rowOff>
    </xdr:from>
    <xdr:to>
      <xdr:col>132</xdr:col>
      <xdr:colOff>552450</xdr:colOff>
      <xdr:row>29</xdr:row>
      <xdr:rowOff>857250</xdr:rowOff>
    </xdr:to>
    <xdr:pic>
      <xdr:nvPicPr>
        <xdr:cNvPr id="7188" name="Picture 11">
          <a:extLst>
            <a:ext uri="{FF2B5EF4-FFF2-40B4-BE49-F238E27FC236}">
              <a16:creationId xmlns:a16="http://schemas.microsoft.com/office/drawing/2014/main" id="{00000000-0008-0000-0E00-0000141C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315450" y="6924675"/>
          <a:ext cx="5400675" cy="4743450"/>
        </a:xfrm>
        <a:prstGeom prst="rect">
          <a:avLst/>
        </a:prstGeom>
        <a:noFill/>
        <a:ln w="9525">
          <a:noFill/>
          <a:miter lim="800000"/>
          <a:headEnd/>
          <a:tailEnd/>
        </a:ln>
      </xdr:spPr>
    </xdr:pic>
    <xdr:clientData/>
  </xdr:twoCellAnchor>
  <xdr:twoCellAnchor editAs="oneCell">
    <xdr:from>
      <xdr:col>124</xdr:col>
      <xdr:colOff>76200</xdr:colOff>
      <xdr:row>30</xdr:row>
      <xdr:rowOff>38100</xdr:rowOff>
    </xdr:from>
    <xdr:to>
      <xdr:col>132</xdr:col>
      <xdr:colOff>333375</xdr:colOff>
      <xdr:row>45</xdr:row>
      <xdr:rowOff>123825</xdr:rowOff>
    </xdr:to>
    <xdr:pic>
      <xdr:nvPicPr>
        <xdr:cNvPr id="7189" name="Picture 13">
          <a:extLst>
            <a:ext uri="{FF2B5EF4-FFF2-40B4-BE49-F238E27FC236}">
              <a16:creationId xmlns:a16="http://schemas.microsoft.com/office/drawing/2014/main" id="{00000000-0008-0000-0E00-0000151C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363075" y="12125325"/>
          <a:ext cx="5133975" cy="3638550"/>
        </a:xfrm>
        <a:prstGeom prst="rect">
          <a:avLst/>
        </a:prstGeom>
        <a:noFill/>
        <a:ln w="9525">
          <a:noFill/>
          <a:miter lim="800000"/>
          <a:headEnd/>
          <a:tailEnd/>
        </a:ln>
      </xdr:spPr>
    </xdr:pic>
    <xdr:clientData/>
  </xdr:twoCellAnchor>
  <xdr:twoCellAnchor editAs="oneCell">
    <xdr:from>
      <xdr:col>124</xdr:col>
      <xdr:colOff>38100</xdr:colOff>
      <xdr:row>48</xdr:row>
      <xdr:rowOff>0</xdr:rowOff>
    </xdr:from>
    <xdr:to>
      <xdr:col>133</xdr:col>
      <xdr:colOff>266700</xdr:colOff>
      <xdr:row>51</xdr:row>
      <xdr:rowOff>152400</xdr:rowOff>
    </xdr:to>
    <xdr:pic>
      <xdr:nvPicPr>
        <xdr:cNvPr id="7190" name="Picture 16">
          <a:extLst>
            <a:ext uri="{FF2B5EF4-FFF2-40B4-BE49-F238E27FC236}">
              <a16:creationId xmlns:a16="http://schemas.microsoft.com/office/drawing/2014/main" id="{00000000-0008-0000-0E00-0000161C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24975" y="17230725"/>
          <a:ext cx="5715000" cy="3524250"/>
        </a:xfrm>
        <a:prstGeom prst="rect">
          <a:avLst/>
        </a:prstGeom>
        <a:noFill/>
        <a:ln w="9525">
          <a:noFill/>
          <a:miter lim="800000"/>
          <a:headEnd/>
          <a:tailEnd/>
        </a:ln>
      </xdr:spPr>
    </xdr:pic>
    <xdr:clientData/>
  </xdr:twoCellAnchor>
  <xdr:twoCellAnchor editAs="oneCell">
    <xdr:from>
      <xdr:col>124</xdr:col>
      <xdr:colOff>38100</xdr:colOff>
      <xdr:row>58</xdr:row>
      <xdr:rowOff>123825</xdr:rowOff>
    </xdr:from>
    <xdr:to>
      <xdr:col>133</xdr:col>
      <xdr:colOff>95250</xdr:colOff>
      <xdr:row>74</xdr:row>
      <xdr:rowOff>161925</xdr:rowOff>
    </xdr:to>
    <xdr:pic>
      <xdr:nvPicPr>
        <xdr:cNvPr id="7191" name="Picture 20" descr="izbor programa 2003">
          <a:extLst>
            <a:ext uri="{FF2B5EF4-FFF2-40B4-BE49-F238E27FC236}">
              <a16:creationId xmlns:a16="http://schemas.microsoft.com/office/drawing/2014/main" id="{00000000-0008-0000-0E00-0000171C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324975" y="24412575"/>
          <a:ext cx="5543550" cy="3362325"/>
        </a:xfrm>
        <a:prstGeom prst="rect">
          <a:avLst/>
        </a:prstGeom>
        <a:noFill/>
        <a:ln w="9525">
          <a:noFill/>
          <a:miter lim="800000"/>
          <a:headEnd/>
          <a:tailEnd/>
        </a:ln>
      </xdr:spPr>
    </xdr:pic>
    <xdr:clientData/>
  </xdr:twoCellAnchor>
  <xdr:twoCellAnchor editAs="oneCell">
    <xdr:from>
      <xdr:col>124</xdr:col>
      <xdr:colOff>28575</xdr:colOff>
      <xdr:row>76</xdr:row>
      <xdr:rowOff>104775</xdr:rowOff>
    </xdr:from>
    <xdr:to>
      <xdr:col>133</xdr:col>
      <xdr:colOff>200025</xdr:colOff>
      <xdr:row>92</xdr:row>
      <xdr:rowOff>47625</xdr:rowOff>
    </xdr:to>
    <xdr:pic>
      <xdr:nvPicPr>
        <xdr:cNvPr id="7192" name="Picture 34" descr="Kopiraj programsku aktivnost">
          <a:extLst>
            <a:ext uri="{FF2B5EF4-FFF2-40B4-BE49-F238E27FC236}">
              <a16:creationId xmlns:a16="http://schemas.microsoft.com/office/drawing/2014/main" id="{00000000-0008-0000-0E00-0000181C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9315450" y="28098750"/>
          <a:ext cx="5657850" cy="3162300"/>
        </a:xfrm>
        <a:prstGeom prst="rect">
          <a:avLst/>
        </a:prstGeom>
        <a:noFill/>
        <a:ln w="9525">
          <a:noFill/>
          <a:miter lim="800000"/>
          <a:headEnd/>
          <a:tailEnd/>
        </a:ln>
      </xdr:spPr>
    </xdr:pic>
    <xdr:clientData/>
  </xdr:twoCellAnchor>
  <xdr:twoCellAnchor editAs="oneCell">
    <xdr:from>
      <xdr:col>136</xdr:col>
      <xdr:colOff>9525</xdr:colOff>
      <xdr:row>12</xdr:row>
      <xdr:rowOff>333375</xdr:rowOff>
    </xdr:from>
    <xdr:to>
      <xdr:col>145</xdr:col>
      <xdr:colOff>457200</xdr:colOff>
      <xdr:row>23</xdr:row>
      <xdr:rowOff>209550</xdr:rowOff>
    </xdr:to>
    <xdr:pic>
      <xdr:nvPicPr>
        <xdr:cNvPr id="7193" name="Picture 8">
          <a:extLst>
            <a:ext uri="{FF2B5EF4-FFF2-40B4-BE49-F238E27FC236}">
              <a16:creationId xmlns:a16="http://schemas.microsoft.com/office/drawing/2014/main" id="{00000000-0008-0000-0E00-0000191C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16659225" y="2200275"/>
          <a:ext cx="5981700" cy="5019675"/>
        </a:xfrm>
        <a:prstGeom prst="rect">
          <a:avLst/>
        </a:prstGeom>
        <a:noFill/>
        <a:ln w="9525">
          <a:noFill/>
          <a:miter lim="800000"/>
          <a:headEnd/>
          <a:tailEnd/>
        </a:ln>
      </xdr:spPr>
    </xdr:pic>
    <xdr:clientData/>
  </xdr:twoCellAnchor>
  <xdr:twoCellAnchor editAs="oneCell">
    <xdr:from>
      <xdr:col>136</xdr:col>
      <xdr:colOff>66675</xdr:colOff>
      <xdr:row>25</xdr:row>
      <xdr:rowOff>1009650</xdr:rowOff>
    </xdr:from>
    <xdr:to>
      <xdr:col>145</xdr:col>
      <xdr:colOff>504825</xdr:colOff>
      <xdr:row>31</xdr:row>
      <xdr:rowOff>533400</xdr:rowOff>
    </xdr:to>
    <xdr:pic>
      <xdr:nvPicPr>
        <xdr:cNvPr id="7194" name="Picture 9">
          <a:extLst>
            <a:ext uri="{FF2B5EF4-FFF2-40B4-BE49-F238E27FC236}">
              <a16:creationId xmlns:a16="http://schemas.microsoft.com/office/drawing/2014/main" id="{00000000-0008-0000-0E00-00001A1C0000}"/>
            </a:ext>
          </a:extLst>
        </xdr:cNvPr>
        <xdr:cNvPicPr>
          <a:picLocks noChangeAspect="1" noChangeArrowheads="1"/>
        </xdr:cNvPicPr>
      </xdr:nvPicPr>
      <xdr:blipFill>
        <a:blip xmlns:r="http://schemas.openxmlformats.org/officeDocument/2006/relationships" r:embed="rId8"/>
        <a:srcRect/>
        <a:stretch>
          <a:fillRect/>
        </a:stretch>
      </xdr:blipFill>
      <xdr:spPr bwMode="auto">
        <a:xfrm>
          <a:off x="16716375" y="8315325"/>
          <a:ext cx="5972175" cy="5038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sktop/FINANSIJSKI%20PLANOVI%20i%20PJN/2021/FINANSIJSKI%20PLAN/USVOJEN%20FP%20i%20kasnije%20izmene/PM/PM-Izm.br.%206.xlsx" TargetMode="External"/><Relationship Id="rId1" Type="http://schemas.openxmlformats.org/officeDocument/2006/relationships/externalLinkPath" Target="/Desktop/FINANSIJSKI%20PLANOVI%20i%20PJN/2021/FINANSIJSKI%20PLAN/USVOJEN%20FP%20i%20kasnije%20izmene/PM/PM-Izm.br.%2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sktop/FINANSIJSKI%20PLANOVI%20i%20PJN/2021/Priprema%20za%20FP%202022/Kona&#269;an%20predlog%20FP%202022/18.08.2021/PM%20-%20predlog%20FP%202022-&#353;estocif.-2.xlsx" TargetMode="External"/><Relationship Id="rId1" Type="http://schemas.openxmlformats.org/officeDocument/2006/relationships/externalLinkPath" Target="/Desktop/FINANSIJSKI%20PLANOVI%20i%20PJN/2021/Priprema%20za%20FP%202022/Kona&#269;an%20predlog%20FP%202022/18.08.2021/PM%20-%20predlog%20FP%202022-&#353;estoci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Таб.1.Програм"/>
      <sheetName val="Таб.2.Програмска активност"/>
      <sheetName val="Пројекат П-1"/>
      <sheetName val="Пројекат-П-8"/>
      <sheetName val="Пројекат-П9"/>
      <sheetName val="Пројекат-П2"/>
      <sheetName val="Пројекат-4001"/>
      <sheetName val="Пројекат-4002"/>
      <sheetName val="Упутство"/>
      <sheetName val="Таб.2А-Програмска активност"/>
      <sheetName val="Таб.3А-Пројекат ПА-1"/>
    </sheetNames>
    <sheetDataSet>
      <sheetData sheetId="0">
        <row r="7">
          <cell r="D7" t="str">
            <v xml:space="preserve">Омогућавање обухвата предшколске деце у вртићима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gram"/>
      <sheetName val="Programska_aktivnost"/>
      <sheetName val="Sheet1"/>
      <sheetName val="Projekat П-1"/>
      <sheetName val="Sheet2"/>
      <sheetName val="Projekat П-2"/>
      <sheetName val="Projekat П-3"/>
      <sheetName val="Projekat П-4"/>
      <sheetName val="Projekat П-5"/>
      <sheetName val="Projekat Energetika П-1A"/>
      <sheetName val="Uputstvo"/>
      <sheetName val="PM - predlog FP 2022-šestocif"/>
    </sheetNames>
    <definedNames>
      <definedName name="Button_85_click"/>
      <definedName name="Button_86_click"/>
      <definedName name="Button46_Click"/>
      <definedName name="Button47_Click"/>
      <definedName name="Button80_Click"/>
    </definedNames>
    <sheetDataSet>
      <sheetData sheetId="0" refreshError="1">
        <row r="4">
          <cell r="D4" t="str">
            <v>Програм 8.  Предшколско васпитање</v>
          </cell>
        </row>
        <row r="5">
          <cell r="D5">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60"/>
    <pageSetUpPr fitToPage="1"/>
  </sheetPr>
  <dimension ref="A1:BD532"/>
  <sheetViews>
    <sheetView zoomScale="90" zoomScaleNormal="90" workbookViewId="0">
      <selection activeCell="D10" sqref="D10:O10"/>
    </sheetView>
  </sheetViews>
  <sheetFormatPr defaultRowHeight="15" outlineLevelRow="1" x14ac:dyDescent="0.25"/>
  <cols>
    <col min="1" max="1" width="7.28515625" style="4" customWidth="1"/>
    <col min="2" max="2" width="8.7109375" style="4" customWidth="1"/>
    <col min="3" max="3" width="30.28515625" style="4" customWidth="1"/>
    <col min="4" max="13" width="13.140625" style="4" customWidth="1"/>
    <col min="14" max="14" width="13.7109375" style="4" customWidth="1"/>
    <col min="15" max="15" width="12" style="4" customWidth="1"/>
    <col min="16" max="17" width="9.140625" style="4"/>
    <col min="18" max="18" width="9.42578125" style="4" customWidth="1"/>
    <col min="19" max="19" width="13.140625" style="4" customWidth="1"/>
    <col min="20" max="21" width="9.140625" style="4"/>
    <col min="22" max="22" width="13" style="4" hidden="1" customWidth="1"/>
    <col min="23" max="23" width="9.140625" style="4" hidden="1" customWidth="1"/>
    <col min="24" max="24" width="10" style="4" hidden="1" customWidth="1"/>
    <col min="25" max="25" width="12.42578125" style="4" hidden="1" customWidth="1"/>
    <col min="26" max="26" width="9.140625" style="4" hidden="1" customWidth="1"/>
    <col min="27" max="27" width="11.42578125" style="4" hidden="1" customWidth="1"/>
    <col min="28" max="28" width="9.140625" style="4" hidden="1" customWidth="1"/>
    <col min="29" max="29" width="9.85546875" style="4" hidden="1" customWidth="1"/>
    <col min="30" max="30" width="11.5703125" style="4" hidden="1" customWidth="1"/>
    <col min="31" max="31" width="9.85546875" style="4" hidden="1" customWidth="1"/>
    <col min="32" max="33" width="10.85546875" style="4" hidden="1" customWidth="1"/>
    <col min="34" max="34" width="9.140625" style="4" hidden="1" customWidth="1"/>
    <col min="35" max="35" width="11.85546875" style="4" hidden="1" customWidth="1"/>
    <col min="36" max="41" width="9.140625" style="4" hidden="1" customWidth="1"/>
    <col min="42" max="42" width="0" style="4" hidden="1" customWidth="1"/>
    <col min="43" max="16384" width="9.140625" style="4"/>
  </cols>
  <sheetData>
    <row r="1" spans="1:44" ht="18" customHeight="1" x14ac:dyDescent="0.25">
      <c r="A1" s="558" t="s">
        <v>325</v>
      </c>
      <c r="B1" s="558"/>
      <c r="C1" s="558"/>
      <c r="D1" s="558"/>
      <c r="E1" s="558"/>
      <c r="F1" s="558"/>
      <c r="G1" s="558"/>
      <c r="H1" s="558"/>
      <c r="I1" s="558"/>
      <c r="J1" s="558"/>
      <c r="K1" s="558"/>
      <c r="L1" s="558"/>
      <c r="M1" s="558"/>
      <c r="N1" s="558"/>
      <c r="O1" s="558"/>
      <c r="V1" s="10"/>
      <c r="W1" s="10"/>
      <c r="X1" s="10">
        <f>COUNT(#REF!)</f>
        <v>0</v>
      </c>
      <c r="Y1" s="10">
        <v>0</v>
      </c>
      <c r="Z1" s="10"/>
      <c r="AA1" s="10"/>
      <c r="AB1" s="10" t="s">
        <v>1190</v>
      </c>
      <c r="AC1" s="10" t="s">
        <v>1191</v>
      </c>
      <c r="AD1" s="201" t="e">
        <f>D193-D452</f>
        <v>#REF!</v>
      </c>
      <c r="AE1" s="201" t="e">
        <f t="shared" ref="AE1:AM1" si="0">E193-E452</f>
        <v>#REF!</v>
      </c>
      <c r="AF1" s="201" t="e">
        <f t="shared" si="0"/>
        <v>#REF!</v>
      </c>
      <c r="AG1" s="201" t="e">
        <f t="shared" si="0"/>
        <v>#REF!</v>
      </c>
      <c r="AH1" s="201" t="e">
        <f t="shared" si="0"/>
        <v>#REF!</v>
      </c>
      <c r="AI1" s="201" t="e">
        <f t="shared" si="0"/>
        <v>#REF!</v>
      </c>
      <c r="AJ1" s="201" t="e">
        <f t="shared" si="0"/>
        <v>#REF!</v>
      </c>
      <c r="AK1" s="201" t="e">
        <f t="shared" si="0"/>
        <v>#REF!</v>
      </c>
      <c r="AL1" s="201" t="e">
        <f t="shared" si="0"/>
        <v>#REF!</v>
      </c>
      <c r="AM1" s="201" t="e">
        <f t="shared" si="0"/>
        <v>#REF!</v>
      </c>
      <c r="AN1" s="201" t="e">
        <f>N193-N452</f>
        <v>#REF!</v>
      </c>
      <c r="AO1" s="201" t="e">
        <f>O193-O452</f>
        <v>#REF!</v>
      </c>
      <c r="AP1" s="10"/>
      <c r="AQ1" s="10"/>
      <c r="AR1" s="10"/>
    </row>
    <row r="2" spans="1:44" ht="21" customHeight="1" x14ac:dyDescent="0.25">
      <c r="A2" s="502" t="s">
        <v>326</v>
      </c>
      <c r="B2" s="502"/>
      <c r="C2" s="502"/>
      <c r="D2" s="502"/>
      <c r="E2" s="502"/>
      <c r="F2" s="502"/>
      <c r="G2" s="502"/>
      <c r="H2" s="502"/>
      <c r="I2" s="502"/>
      <c r="J2" s="502"/>
      <c r="K2" s="502"/>
      <c r="L2" s="502"/>
      <c r="M2" s="502"/>
      <c r="N2" s="502"/>
      <c r="O2" s="502"/>
      <c r="V2" s="10"/>
      <c r="W2" s="10"/>
      <c r="X2" s="10"/>
      <c r="Y2" s="10"/>
      <c r="Z2" s="10"/>
      <c r="AA2" s="10"/>
      <c r="AB2" s="10"/>
      <c r="AC2" s="10" t="s">
        <v>1192</v>
      </c>
      <c r="AD2" s="201" t="e">
        <f>D452+E452-D474</f>
        <v>#REF!</v>
      </c>
      <c r="AE2" s="201" t="e">
        <f>F452+G452-F474</f>
        <v>#REF!</v>
      </c>
      <c r="AF2" s="201" t="e">
        <f>H452+I452-H474</f>
        <v>#REF!</v>
      </c>
      <c r="AG2" s="201" t="e">
        <f>J452+K452-J474</f>
        <v>#REF!</v>
      </c>
      <c r="AH2" s="201" t="e">
        <f>L452+M452-L474</f>
        <v>#REF!</v>
      </c>
      <c r="AI2" s="201" t="e">
        <f>N452+O452-N474</f>
        <v>#REF!</v>
      </c>
      <c r="AJ2" s="201"/>
      <c r="AK2" s="201"/>
      <c r="AL2" s="201"/>
      <c r="AM2" s="201"/>
      <c r="AN2" s="201"/>
      <c r="AO2" s="201"/>
      <c r="AP2" s="10"/>
      <c r="AQ2" s="10"/>
      <c r="AR2" s="10"/>
    </row>
    <row r="3" spans="1:44" ht="15.75" customHeight="1" x14ac:dyDescent="0.25">
      <c r="A3" s="52"/>
      <c r="B3" s="53"/>
      <c r="C3" s="53"/>
      <c r="D3" s="53"/>
      <c r="E3" s="53"/>
      <c r="F3" s="53"/>
      <c r="G3" s="53"/>
      <c r="H3" s="53"/>
      <c r="I3" s="53"/>
      <c r="J3" s="53"/>
      <c r="K3" s="52"/>
      <c r="V3" s="10" t="str">
        <f>VLOOKUP($D$4,Uputstvo!$C$38:$D$54,2,FALSE)</f>
        <v>п8</v>
      </c>
      <c r="W3" s="10"/>
      <c r="X3" s="10"/>
      <c r="Y3" s="10"/>
      <c r="Z3" s="10"/>
      <c r="AA3" s="10"/>
      <c r="AB3" s="10"/>
      <c r="AC3" s="10"/>
      <c r="AD3" s="10"/>
      <c r="AE3" s="10"/>
      <c r="AF3" s="10"/>
      <c r="AG3" s="10"/>
      <c r="AH3" s="10"/>
      <c r="AI3" s="10"/>
      <c r="AJ3" s="10"/>
      <c r="AK3" s="10"/>
      <c r="AL3" s="10"/>
      <c r="AM3" s="10"/>
      <c r="AN3" s="10"/>
      <c r="AO3" s="10"/>
      <c r="AP3" s="10"/>
      <c r="AQ3" s="10"/>
      <c r="AR3" s="10"/>
    </row>
    <row r="4" spans="1:44" ht="21.75" customHeight="1" x14ac:dyDescent="0.25">
      <c r="A4" s="575" t="s">
        <v>320</v>
      </c>
      <c r="B4" s="576"/>
      <c r="C4" s="577"/>
      <c r="D4" s="573" t="s">
        <v>1521</v>
      </c>
      <c r="E4" s="574"/>
      <c r="F4" s="574"/>
      <c r="G4" s="574"/>
      <c r="H4" s="574"/>
      <c r="I4" s="574"/>
      <c r="J4" s="574"/>
      <c r="K4" s="574"/>
      <c r="L4" s="24"/>
      <c r="M4" s="54"/>
      <c r="N4" s="8"/>
      <c r="O4" s="55"/>
      <c r="V4" s="10" t="e">
        <f>VLOOKUP($D$5,Uputstvo!$B$76:$C$92,2,FALSE)</f>
        <v>#N/A</v>
      </c>
      <c r="W4" s="10"/>
      <c r="X4" s="10"/>
      <c r="Y4" s="10"/>
      <c r="Z4" s="80"/>
      <c r="AA4" s="10"/>
      <c r="AB4" s="10"/>
      <c r="AC4" s="10"/>
      <c r="AD4" s="201" t="e">
        <f>D127-D457</f>
        <v>#REF!</v>
      </c>
      <c r="AE4" s="201" t="e">
        <f>F127-F457</f>
        <v>#REF!</v>
      </c>
      <c r="AF4" s="201" t="e">
        <f>H127-H457</f>
        <v>#REF!</v>
      </c>
      <c r="AG4" s="201" t="e">
        <f>J127-J457</f>
        <v>#REF!</v>
      </c>
      <c r="AH4" s="201" t="e">
        <f>L127-L457</f>
        <v>#REF!</v>
      </c>
      <c r="AI4" s="201" t="e">
        <f>N127-N457</f>
        <v>#REF!</v>
      </c>
      <c r="AJ4" s="10"/>
      <c r="AK4" s="10"/>
      <c r="AL4" s="10"/>
      <c r="AM4" s="10"/>
      <c r="AN4" s="10"/>
      <c r="AO4" s="10"/>
      <c r="AP4" s="10"/>
      <c r="AQ4" s="10"/>
      <c r="AR4" s="10"/>
    </row>
    <row r="5" spans="1:44" ht="21.75" customHeight="1" x14ac:dyDescent="0.25">
      <c r="A5" s="565" t="s">
        <v>257</v>
      </c>
      <c r="B5" s="566"/>
      <c r="C5" s="567"/>
      <c r="D5" s="85">
        <f>IF(D4="","",VLOOKUP(D4,Uputstvo!B2:C20,2,FALSE))</f>
        <v>2002</v>
      </c>
      <c r="E5" s="35"/>
      <c r="F5" s="35"/>
      <c r="G5" s="35"/>
      <c r="H5" s="35"/>
      <c r="I5" s="35"/>
      <c r="J5" s="35"/>
      <c r="K5" s="35"/>
      <c r="L5" s="52"/>
      <c r="M5" s="54"/>
      <c r="N5" s="8"/>
      <c r="O5" s="55"/>
      <c r="V5" s="10" t="e">
        <f>VLOOKUP($B$15,Uputstvo!$B$93:$C$133,2,FALSE)</f>
        <v>#N/A</v>
      </c>
      <c r="W5" s="10"/>
      <c r="X5" s="10"/>
      <c r="Y5" s="10"/>
      <c r="Z5" s="80"/>
      <c r="AA5" s="10"/>
      <c r="AB5" s="10"/>
      <c r="AC5" s="10"/>
      <c r="AD5" s="10"/>
      <c r="AE5" s="10"/>
      <c r="AF5" s="10"/>
      <c r="AG5" s="10"/>
      <c r="AH5" s="10"/>
      <c r="AI5" s="10"/>
      <c r="AJ5" s="10"/>
      <c r="AK5" s="10"/>
      <c r="AL5" s="10"/>
      <c r="AM5" s="10"/>
      <c r="AN5" s="10"/>
      <c r="AO5" s="10"/>
      <c r="AP5" s="10"/>
      <c r="AQ5" s="10"/>
      <c r="AR5" s="10"/>
    </row>
    <row r="6" spans="1:44" ht="21.75" customHeight="1" x14ac:dyDescent="0.25">
      <c r="A6" s="570" t="s">
        <v>319</v>
      </c>
      <c r="B6" s="571"/>
      <c r="C6" s="572"/>
      <c r="D6" s="568" t="str">
        <f>IF(D4="","",VLOOKUP(D4,Uputstvo!$B$357:$C$373,2,FALSE))</f>
        <v>Образовање</v>
      </c>
      <c r="E6" s="569"/>
      <c r="F6" s="569"/>
      <c r="G6" s="569"/>
      <c r="H6" s="569"/>
      <c r="I6" s="569"/>
      <c r="J6" s="569"/>
      <c r="K6" s="569"/>
      <c r="L6" s="24"/>
      <c r="M6" s="54"/>
      <c r="N6" s="53"/>
      <c r="O6" s="56"/>
      <c r="V6" s="10" t="e">
        <f>VLOOKUP($B$21,Uputstvo!$B$93:$C$133,2,FALSE)</f>
        <v>#N/A</v>
      </c>
      <c r="W6" s="10"/>
      <c r="X6" s="10"/>
      <c r="Y6" s="10"/>
      <c r="Z6" s="80"/>
      <c r="AA6" s="10"/>
      <c r="AB6" s="10"/>
      <c r="AC6" s="10"/>
      <c r="AD6" s="10"/>
      <c r="AE6" s="10"/>
      <c r="AF6" s="10"/>
      <c r="AG6" s="10"/>
      <c r="AH6" s="10"/>
      <c r="AI6" s="10"/>
      <c r="AJ6" s="10"/>
      <c r="AK6" s="10"/>
      <c r="AL6" s="10"/>
      <c r="AM6" s="10"/>
      <c r="AN6" s="10"/>
      <c r="AO6" s="10"/>
      <c r="AP6" s="10"/>
      <c r="AQ6" s="10"/>
      <c r="AR6" s="10"/>
    </row>
    <row r="7" spans="1:44" ht="60" customHeight="1" x14ac:dyDescent="0.25">
      <c r="A7" s="565" t="s">
        <v>321</v>
      </c>
      <c r="B7" s="566"/>
      <c r="C7" s="567"/>
      <c r="D7" s="559" t="str">
        <f>IF(D5="","",VLOOKUP(D5,Uputstvo!$C$2:$D$20,2,FALSE))</f>
        <v>Омогућавање обухвата предшколске деце у вртићима.</v>
      </c>
      <c r="E7" s="560"/>
      <c r="F7" s="560"/>
      <c r="G7" s="560"/>
      <c r="H7" s="560"/>
      <c r="I7" s="560"/>
      <c r="J7" s="560"/>
      <c r="K7" s="560"/>
      <c r="L7" s="560"/>
      <c r="M7" s="560"/>
      <c r="N7" s="560"/>
      <c r="O7" s="561"/>
      <c r="V7" s="10" t="e">
        <f>VLOOKUP($B$27,Uputstvo!$B$93:$C$133,2,FALSE)</f>
        <v>#N/A</v>
      </c>
      <c r="W7" s="10"/>
      <c r="X7" s="10"/>
      <c r="Y7" s="10"/>
      <c r="Z7" s="80"/>
      <c r="AA7" s="10"/>
      <c r="AB7" s="10"/>
      <c r="AC7" s="10"/>
      <c r="AD7" s="10"/>
      <c r="AE7" s="10"/>
      <c r="AF7" s="10"/>
      <c r="AG7" s="10"/>
      <c r="AH7" s="10"/>
      <c r="AI7" s="10"/>
      <c r="AJ7" s="10"/>
      <c r="AK7" s="10"/>
      <c r="AL7" s="10"/>
      <c r="AM7" s="10"/>
      <c r="AN7" s="10"/>
      <c r="AO7" s="10"/>
      <c r="AP7" s="10"/>
      <c r="AQ7" s="10"/>
      <c r="AR7" s="10"/>
    </row>
    <row r="8" spans="1:44" ht="35.25" customHeight="1" x14ac:dyDescent="0.25">
      <c r="A8" s="565" t="s">
        <v>323</v>
      </c>
      <c r="B8" s="566"/>
      <c r="C8" s="567"/>
      <c r="D8" s="562"/>
      <c r="E8" s="563"/>
      <c r="F8" s="563"/>
      <c r="G8" s="563"/>
      <c r="H8" s="563"/>
      <c r="I8" s="563"/>
      <c r="J8" s="563"/>
      <c r="K8" s="563"/>
      <c r="L8" s="563"/>
      <c r="M8" s="563"/>
      <c r="N8" s="563"/>
      <c r="O8" s="564"/>
      <c r="V8" s="10" t="e">
        <f>VLOOKUP($B$33,Uputstvo!$B$93:$C$133,2,FALSE)</f>
        <v>#N/A</v>
      </c>
      <c r="W8" s="10"/>
      <c r="X8" s="10"/>
      <c r="Y8" s="10"/>
      <c r="Z8" s="80"/>
      <c r="AA8" s="10"/>
      <c r="AB8" s="10"/>
      <c r="AC8" s="10"/>
      <c r="AD8" s="10"/>
      <c r="AE8" s="10"/>
      <c r="AF8" s="10"/>
      <c r="AG8" s="10"/>
      <c r="AH8" s="10"/>
      <c r="AI8" s="10"/>
      <c r="AJ8" s="10"/>
      <c r="AK8" s="10"/>
      <c r="AL8" s="10"/>
      <c r="AM8" s="10"/>
      <c r="AN8" s="10"/>
      <c r="AO8" s="10"/>
      <c r="AP8" s="10"/>
      <c r="AQ8" s="10"/>
      <c r="AR8" s="10"/>
    </row>
    <row r="9" spans="1:44" ht="39.75" customHeight="1" x14ac:dyDescent="0.25">
      <c r="A9" s="565" t="s">
        <v>324</v>
      </c>
      <c r="B9" s="566"/>
      <c r="C9" s="567"/>
      <c r="D9" s="562"/>
      <c r="E9" s="563"/>
      <c r="F9" s="563"/>
      <c r="G9" s="563"/>
      <c r="H9" s="563"/>
      <c r="I9" s="563"/>
      <c r="J9" s="563"/>
      <c r="K9" s="563"/>
      <c r="L9" s="563"/>
      <c r="M9" s="563"/>
      <c r="N9" s="563"/>
      <c r="O9" s="564"/>
      <c r="V9" s="10" t="e">
        <f>VLOOKUP($B$39,Uputstvo!$B$93:$C$133,2,FALSE)</f>
        <v>#N/A</v>
      </c>
      <c r="W9" s="10"/>
      <c r="X9" s="10"/>
      <c r="Y9" s="10"/>
      <c r="Z9" s="80"/>
      <c r="AA9" s="10"/>
      <c r="AB9" s="10"/>
      <c r="AC9" s="10"/>
      <c r="AD9" s="10"/>
      <c r="AE9" s="10"/>
      <c r="AF9" s="10"/>
      <c r="AG9" s="10"/>
      <c r="AH9" s="10"/>
      <c r="AI9" s="10"/>
      <c r="AJ9" s="10"/>
      <c r="AK9" s="10"/>
      <c r="AL9" s="10"/>
      <c r="AM9" s="10"/>
      <c r="AN9" s="10"/>
      <c r="AO9" s="10"/>
      <c r="AP9" s="10"/>
      <c r="AQ9" s="10"/>
      <c r="AR9" s="10"/>
    </row>
    <row r="10" spans="1:44" ht="42" customHeight="1" x14ac:dyDescent="0.25">
      <c r="A10" s="585" t="s">
        <v>256</v>
      </c>
      <c r="B10" s="585"/>
      <c r="C10" s="585"/>
      <c r="D10" s="578"/>
      <c r="E10" s="510"/>
      <c r="F10" s="510"/>
      <c r="G10" s="510"/>
      <c r="H10" s="510"/>
      <c r="I10" s="510"/>
      <c r="J10" s="510"/>
      <c r="K10" s="510"/>
      <c r="L10" s="510"/>
      <c r="M10" s="510"/>
      <c r="N10" s="510"/>
      <c r="O10" s="579"/>
      <c r="V10" s="10"/>
      <c r="W10" s="10"/>
      <c r="X10" s="10"/>
      <c r="Y10" s="10"/>
      <c r="Z10" s="87"/>
      <c r="AA10" s="87" t="s">
        <v>1135</v>
      </c>
      <c r="AB10" s="87" t="e">
        <f>D127-D457</f>
        <v>#REF!</v>
      </c>
      <c r="AC10" s="87" t="e">
        <f>F127-F457</f>
        <v>#REF!</v>
      </c>
      <c r="AD10" s="87" t="e">
        <f>H127-H457</f>
        <v>#REF!</v>
      </c>
      <c r="AE10" s="87" t="e">
        <f>J127-J457</f>
        <v>#REF!</v>
      </c>
      <c r="AF10" s="87" t="e">
        <f>L127-L457</f>
        <v>#REF!</v>
      </c>
      <c r="AG10" s="87" t="e">
        <f>N127-N457</f>
        <v>#REF!</v>
      </c>
      <c r="AH10" s="10"/>
      <c r="AI10" s="10"/>
      <c r="AJ10" s="10"/>
      <c r="AK10" s="10"/>
      <c r="AL10" s="10"/>
      <c r="AM10" s="10"/>
      <c r="AN10" s="10"/>
      <c r="AO10" s="10"/>
      <c r="AP10" s="10"/>
      <c r="AQ10" s="10"/>
      <c r="AR10" s="10"/>
    </row>
    <row r="11" spans="1:44" ht="32.25" customHeight="1" x14ac:dyDescent="0.25">
      <c r="A11" s="565" t="s">
        <v>292</v>
      </c>
      <c r="B11" s="566"/>
      <c r="C11" s="567"/>
      <c r="D11" s="578"/>
      <c r="E11" s="510"/>
      <c r="F11" s="510"/>
      <c r="G11" s="510"/>
      <c r="H11" s="510"/>
      <c r="I11" s="510"/>
      <c r="J11" s="510"/>
      <c r="K11" s="510"/>
      <c r="L11" s="510"/>
      <c r="M11" s="510"/>
      <c r="N11" s="510"/>
      <c r="O11" s="579"/>
      <c r="V11" s="10"/>
      <c r="W11" s="10"/>
      <c r="X11" s="10"/>
      <c r="Y11" s="10"/>
      <c r="AA11" s="4" t="s">
        <v>1136</v>
      </c>
      <c r="AB11" s="87" t="e">
        <f>D123-$D$458</f>
        <v>#REF!</v>
      </c>
      <c r="AC11" s="87" t="e">
        <f>F123-$F$458</f>
        <v>#REF!</v>
      </c>
      <c r="AD11" s="87" t="e">
        <f>H123-$H$458</f>
        <v>#REF!</v>
      </c>
      <c r="AE11" s="87" t="e">
        <f>J123-$J$458</f>
        <v>#REF!</v>
      </c>
      <c r="AF11" s="87" t="e">
        <f>L123-$L$458</f>
        <v>#REF!</v>
      </c>
      <c r="AG11" s="87" t="e">
        <f>N123-$N$458</f>
        <v>#REF!</v>
      </c>
      <c r="AH11" s="10"/>
      <c r="AI11" s="10"/>
      <c r="AJ11" s="10"/>
      <c r="AK11" s="10"/>
      <c r="AL11" s="10"/>
      <c r="AM11" s="10"/>
      <c r="AN11" s="10"/>
      <c r="AO11" s="10"/>
      <c r="AP11" s="10"/>
      <c r="AQ11" s="10"/>
      <c r="AR11" s="10"/>
    </row>
    <row r="12" spans="1:44" ht="21" customHeight="1" x14ac:dyDescent="0.25">
      <c r="A12" s="14"/>
      <c r="B12" s="14"/>
      <c r="C12" s="14"/>
      <c r="D12" s="14"/>
      <c r="E12" s="14"/>
      <c r="F12" s="14"/>
      <c r="G12" s="14"/>
      <c r="H12" s="14"/>
      <c r="I12" s="14"/>
      <c r="J12" s="14"/>
      <c r="K12" s="11"/>
      <c r="L12" s="11"/>
      <c r="M12" s="12"/>
      <c r="N12" s="8"/>
      <c r="O12" s="24"/>
      <c r="V12" s="10"/>
      <c r="W12" s="10"/>
      <c r="X12" s="10"/>
      <c r="Y12" s="10"/>
    </row>
    <row r="13" spans="1:44" ht="15" customHeight="1" x14ac:dyDescent="0.25">
      <c r="A13" s="511"/>
      <c r="B13" s="497" t="s">
        <v>1210</v>
      </c>
      <c r="C13" s="498"/>
      <c r="D13" s="485" t="s">
        <v>109</v>
      </c>
      <c r="E13" s="485"/>
      <c r="F13" s="485"/>
      <c r="G13" s="485"/>
      <c r="H13" s="485"/>
      <c r="I13" s="485"/>
      <c r="J13" s="485"/>
      <c r="K13" s="485"/>
      <c r="L13" s="485"/>
      <c r="M13" s="485"/>
      <c r="N13" s="485"/>
      <c r="O13" s="485"/>
      <c r="V13" s="10"/>
      <c r="W13" s="10"/>
      <c r="X13" s="10"/>
      <c r="Y13" s="10"/>
      <c r="Z13" s="7">
        <v>781111</v>
      </c>
      <c r="AA13" s="313" t="e">
        <f>D123+F123+H123+J123+L123+N123</f>
        <v>#REF!</v>
      </c>
    </row>
    <row r="14" spans="1:44" ht="39.75" customHeight="1" x14ac:dyDescent="0.25">
      <c r="A14" s="511"/>
      <c r="B14" s="495"/>
      <c r="C14" s="496"/>
      <c r="D14" s="485" t="s">
        <v>1211</v>
      </c>
      <c r="E14" s="485"/>
      <c r="F14" s="485"/>
      <c r="G14" s="27" t="s">
        <v>1748</v>
      </c>
      <c r="H14" s="27" t="s">
        <v>1749</v>
      </c>
      <c r="I14" s="27" t="s">
        <v>1313</v>
      </c>
      <c r="J14" s="27" t="s">
        <v>1542</v>
      </c>
      <c r="K14" s="27" t="s">
        <v>1750</v>
      </c>
      <c r="L14" s="485" t="s">
        <v>1444</v>
      </c>
      <c r="M14" s="485"/>
      <c r="N14" s="485"/>
      <c r="O14" s="485"/>
      <c r="V14" s="10"/>
      <c r="W14" s="10"/>
      <c r="X14" s="10"/>
      <c r="Y14" s="10"/>
      <c r="Z14" s="7">
        <v>791111</v>
      </c>
      <c r="AA14" s="313" t="e">
        <f>D127+F127+H127+J127+L127+N127</f>
        <v>#REF!</v>
      </c>
    </row>
    <row r="15" spans="1:44" ht="43.5" customHeight="1" x14ac:dyDescent="0.25">
      <c r="A15" s="511">
        <v>1</v>
      </c>
      <c r="B15" s="518"/>
      <c r="C15" s="519"/>
      <c r="D15" s="482"/>
      <c r="E15" s="482"/>
      <c r="F15" s="482"/>
      <c r="G15" s="68"/>
      <c r="H15" s="68"/>
      <c r="I15" s="84"/>
      <c r="J15" s="68"/>
      <c r="K15" s="68"/>
      <c r="L15" s="581"/>
      <c r="M15" s="581"/>
      <c r="N15" s="581"/>
      <c r="O15" s="581"/>
      <c r="V15" s="10"/>
      <c r="W15" s="10"/>
      <c r="X15" s="10"/>
      <c r="Y15" s="10"/>
      <c r="Z15" s="5"/>
    </row>
    <row r="16" spans="1:44" ht="42.75" customHeight="1" x14ac:dyDescent="0.25">
      <c r="A16" s="511"/>
      <c r="B16" s="489"/>
      <c r="C16" s="520"/>
      <c r="D16" s="482"/>
      <c r="E16" s="482"/>
      <c r="F16" s="482"/>
      <c r="G16" s="82"/>
      <c r="H16" s="82"/>
      <c r="I16" s="83"/>
      <c r="J16" s="17"/>
      <c r="K16" s="17"/>
      <c r="L16" s="582"/>
      <c r="M16" s="582"/>
      <c r="N16" s="582"/>
      <c r="O16" s="582"/>
      <c r="V16" s="10"/>
      <c r="W16" s="10"/>
      <c r="X16" s="10"/>
      <c r="Y16" s="10"/>
      <c r="Z16" s="5"/>
    </row>
    <row r="17" spans="1:31" ht="42.75" customHeight="1" x14ac:dyDescent="0.25">
      <c r="A17" s="511"/>
      <c r="B17" s="491"/>
      <c r="C17" s="521"/>
      <c r="D17" s="482"/>
      <c r="E17" s="482"/>
      <c r="F17" s="482"/>
      <c r="G17" s="17"/>
      <c r="H17" s="17"/>
      <c r="I17" s="81"/>
      <c r="J17" s="17"/>
      <c r="K17" s="17"/>
      <c r="L17" s="582"/>
      <c r="M17" s="582"/>
      <c r="N17" s="582"/>
      <c r="O17" s="582"/>
      <c r="V17" s="10"/>
      <c r="W17" s="10"/>
      <c r="X17" s="10"/>
      <c r="Y17" s="10"/>
      <c r="Z17" s="5"/>
    </row>
    <row r="18" spans="1:31" ht="15" customHeight="1" x14ac:dyDescent="0.25">
      <c r="A18" s="14"/>
      <c r="B18" s="15"/>
      <c r="C18" s="15"/>
      <c r="D18" s="14"/>
      <c r="E18" s="14"/>
      <c r="F18" s="14"/>
      <c r="G18" s="14"/>
      <c r="H18" s="14"/>
      <c r="I18" s="14"/>
      <c r="J18" s="14"/>
      <c r="K18" s="14"/>
      <c r="L18" s="14"/>
      <c r="M18" s="14"/>
      <c r="N18" s="14"/>
      <c r="R18" s="9"/>
      <c r="S18" s="1"/>
      <c r="V18" s="10"/>
      <c r="W18" s="10"/>
      <c r="X18" s="10"/>
      <c r="Y18" s="10"/>
      <c r="AE18" s="5"/>
    </row>
    <row r="19" spans="1:31" ht="15" hidden="1" customHeight="1" x14ac:dyDescent="0.25">
      <c r="A19" s="511"/>
      <c r="B19" s="497" t="s">
        <v>322</v>
      </c>
      <c r="C19" s="498"/>
      <c r="D19" s="485" t="s">
        <v>108</v>
      </c>
      <c r="E19" s="485"/>
      <c r="F19" s="485"/>
      <c r="G19" s="485"/>
      <c r="H19" s="485"/>
      <c r="I19" s="485"/>
      <c r="J19" s="485"/>
      <c r="K19" s="485"/>
      <c r="L19" s="485"/>
      <c r="M19" s="485"/>
      <c r="N19" s="485"/>
      <c r="O19" s="485"/>
      <c r="V19" s="10"/>
      <c r="W19" s="10"/>
      <c r="X19" s="10"/>
      <c r="Y19" s="10"/>
      <c r="Z19" s="5"/>
    </row>
    <row r="20" spans="1:31" ht="39.75" hidden="1" customHeight="1" x14ac:dyDescent="0.25">
      <c r="A20" s="511"/>
      <c r="B20" s="495"/>
      <c r="C20" s="496"/>
      <c r="D20" s="485" t="s">
        <v>1211</v>
      </c>
      <c r="E20" s="485"/>
      <c r="F20" s="485"/>
      <c r="G20" s="27" t="s">
        <v>1540</v>
      </c>
      <c r="H20" s="27" t="s">
        <v>1541</v>
      </c>
      <c r="I20" s="27" t="s">
        <v>1312</v>
      </c>
      <c r="J20" s="27" t="s">
        <v>1313</v>
      </c>
      <c r="K20" s="27" t="s">
        <v>1542</v>
      </c>
      <c r="L20" s="485" t="s">
        <v>1444</v>
      </c>
      <c r="M20" s="485"/>
      <c r="N20" s="485"/>
      <c r="O20" s="485"/>
      <c r="V20" s="10"/>
      <c r="W20" s="10"/>
      <c r="X20" s="10"/>
      <c r="Y20" s="10"/>
      <c r="Z20" s="5"/>
    </row>
    <row r="21" spans="1:31" ht="42" hidden="1" customHeight="1" x14ac:dyDescent="0.25">
      <c r="A21" s="511">
        <v>2</v>
      </c>
      <c r="B21" s="518"/>
      <c r="C21" s="519"/>
      <c r="D21" s="482"/>
      <c r="E21" s="482"/>
      <c r="F21" s="482"/>
      <c r="G21" s="17"/>
      <c r="H21" s="17"/>
      <c r="I21" s="81"/>
      <c r="J21" s="17"/>
      <c r="K21" s="17"/>
      <c r="L21" s="528"/>
      <c r="M21" s="528"/>
      <c r="N21" s="528"/>
      <c r="O21" s="528"/>
      <c r="V21" s="10"/>
      <c r="W21" s="10"/>
      <c r="X21" s="10"/>
      <c r="Y21" s="10"/>
    </row>
    <row r="22" spans="1:31" ht="59.25" hidden="1" customHeight="1" x14ac:dyDescent="0.25">
      <c r="A22" s="511"/>
      <c r="B22" s="489"/>
      <c r="C22" s="520"/>
      <c r="D22" s="482"/>
      <c r="E22" s="482"/>
      <c r="F22" s="482"/>
      <c r="G22" s="17"/>
      <c r="H22" s="17"/>
      <c r="I22" s="81"/>
      <c r="J22" s="17"/>
      <c r="K22" s="17"/>
      <c r="L22" s="528"/>
      <c r="M22" s="528"/>
      <c r="N22" s="528"/>
      <c r="O22" s="528"/>
      <c r="V22" s="10"/>
      <c r="W22" s="10"/>
      <c r="X22" s="10"/>
      <c r="Y22" s="10"/>
    </row>
    <row r="23" spans="1:31" ht="42" hidden="1" customHeight="1" x14ac:dyDescent="0.25">
      <c r="A23" s="511"/>
      <c r="B23" s="491"/>
      <c r="C23" s="521"/>
      <c r="D23" s="482"/>
      <c r="E23" s="482"/>
      <c r="F23" s="482"/>
      <c r="G23" s="17"/>
      <c r="H23" s="17"/>
      <c r="I23" s="81"/>
      <c r="J23" s="17"/>
      <c r="K23" s="17"/>
      <c r="L23" s="528"/>
      <c r="M23" s="528"/>
      <c r="N23" s="528"/>
      <c r="O23" s="528"/>
      <c r="V23" s="10"/>
      <c r="W23" s="10"/>
      <c r="X23" s="10"/>
      <c r="Y23" s="10"/>
    </row>
    <row r="24" spans="1:31" hidden="1" x14ac:dyDescent="0.25">
      <c r="A24" s="14"/>
      <c r="B24" s="15"/>
      <c r="C24" s="15"/>
      <c r="D24" s="14"/>
      <c r="E24" s="14"/>
      <c r="F24" s="14"/>
      <c r="G24" s="14"/>
      <c r="H24" s="14"/>
      <c r="I24" s="14"/>
      <c r="J24" s="14"/>
      <c r="K24" s="14"/>
      <c r="L24" s="14"/>
      <c r="M24" s="14"/>
      <c r="N24" s="14"/>
      <c r="V24" s="10"/>
      <c r="W24" s="10"/>
      <c r="X24" s="10"/>
      <c r="Y24" s="10"/>
    </row>
    <row r="25" spans="1:31" ht="15" hidden="1" customHeight="1" outlineLevel="1" x14ac:dyDescent="0.25">
      <c r="A25" s="528"/>
      <c r="B25" s="497" t="s">
        <v>322</v>
      </c>
      <c r="C25" s="498"/>
      <c r="D25" s="485" t="s">
        <v>110</v>
      </c>
      <c r="E25" s="485"/>
      <c r="F25" s="485"/>
      <c r="G25" s="485"/>
      <c r="H25" s="485"/>
      <c r="I25" s="485"/>
      <c r="J25" s="485"/>
      <c r="K25" s="485"/>
      <c r="L25" s="485"/>
      <c r="M25" s="485"/>
      <c r="N25" s="485"/>
      <c r="O25" s="485"/>
      <c r="V25" s="10"/>
      <c r="W25" s="10"/>
      <c r="X25" s="10"/>
      <c r="Y25" s="10"/>
    </row>
    <row r="26" spans="1:31" ht="39.75" hidden="1" customHeight="1" outlineLevel="1" x14ac:dyDescent="0.25">
      <c r="A26" s="528"/>
      <c r="B26" s="495"/>
      <c r="C26" s="496"/>
      <c r="D26" s="580" t="s">
        <v>1211</v>
      </c>
      <c r="E26" s="580"/>
      <c r="F26" s="580"/>
      <c r="G26" s="27" t="s">
        <v>1540</v>
      </c>
      <c r="H26" s="27" t="s">
        <v>1541</v>
      </c>
      <c r="I26" s="27" t="s">
        <v>1312</v>
      </c>
      <c r="J26" s="27" t="s">
        <v>1313</v>
      </c>
      <c r="K26" s="27" t="s">
        <v>1542</v>
      </c>
      <c r="L26" s="580" t="s">
        <v>1444</v>
      </c>
      <c r="M26" s="580"/>
      <c r="N26" s="580"/>
      <c r="O26" s="580"/>
      <c r="V26" s="10"/>
      <c r="W26" s="10"/>
      <c r="X26" s="10"/>
      <c r="Y26" s="10"/>
    </row>
    <row r="27" spans="1:31" ht="42.75" hidden="1" customHeight="1" outlineLevel="1" x14ac:dyDescent="0.25">
      <c r="A27" s="511">
        <v>3</v>
      </c>
      <c r="B27" s="518"/>
      <c r="C27" s="519"/>
      <c r="D27" s="482"/>
      <c r="E27" s="482"/>
      <c r="F27" s="482"/>
      <c r="G27" s="16"/>
      <c r="H27" s="16"/>
      <c r="I27" s="66"/>
      <c r="J27" s="16"/>
      <c r="K27" s="16"/>
      <c r="L27" s="528"/>
      <c r="M27" s="528"/>
      <c r="N27" s="528"/>
      <c r="O27" s="528"/>
      <c r="V27" s="10"/>
      <c r="W27" s="10"/>
      <c r="X27" s="10"/>
      <c r="Y27" s="10"/>
    </row>
    <row r="28" spans="1:31" ht="42.75" hidden="1" customHeight="1" outlineLevel="1" x14ac:dyDescent="0.25">
      <c r="A28" s="511"/>
      <c r="B28" s="489"/>
      <c r="C28" s="520"/>
      <c r="D28" s="482"/>
      <c r="E28" s="482"/>
      <c r="F28" s="482"/>
      <c r="G28" s="16"/>
      <c r="H28" s="16"/>
      <c r="I28" s="66"/>
      <c r="J28" s="16"/>
      <c r="K28" s="16"/>
      <c r="L28" s="528"/>
      <c r="M28" s="528"/>
      <c r="N28" s="528"/>
      <c r="O28" s="528"/>
      <c r="V28" s="10"/>
      <c r="W28" s="10"/>
      <c r="X28" s="10"/>
      <c r="Y28" s="10"/>
      <c r="Z28" s="5"/>
    </row>
    <row r="29" spans="1:31" ht="42.75" hidden="1" customHeight="1" outlineLevel="1" x14ac:dyDescent="0.25">
      <c r="A29" s="511"/>
      <c r="B29" s="491"/>
      <c r="C29" s="521"/>
      <c r="D29" s="482"/>
      <c r="E29" s="482"/>
      <c r="F29" s="482"/>
      <c r="G29" s="16"/>
      <c r="H29" s="16"/>
      <c r="I29" s="66"/>
      <c r="J29" s="16"/>
      <c r="K29" s="16"/>
      <c r="L29" s="528"/>
      <c r="M29" s="528"/>
      <c r="N29" s="528"/>
      <c r="O29" s="528"/>
      <c r="P29" s="3"/>
      <c r="Q29" s="3" t="s">
        <v>972</v>
      </c>
      <c r="R29" s="3"/>
      <c r="S29" s="3"/>
      <c r="T29" s="3"/>
      <c r="U29" s="3"/>
      <c r="V29" s="95"/>
      <c r="W29" s="10"/>
      <c r="X29" s="10"/>
      <c r="Y29" s="10"/>
      <c r="Z29" s="5"/>
    </row>
    <row r="30" spans="1:31" ht="15" hidden="1" customHeight="1" outlineLevel="1" x14ac:dyDescent="0.25">
      <c r="A30" s="14"/>
      <c r="B30" s="15"/>
      <c r="C30" s="15"/>
      <c r="D30" s="14"/>
      <c r="E30" s="14"/>
      <c r="F30" s="14"/>
      <c r="G30" s="14"/>
      <c r="H30" s="14"/>
      <c r="I30" s="14"/>
      <c r="J30" s="14"/>
      <c r="K30" s="14"/>
      <c r="L30" s="14"/>
      <c r="M30" s="14"/>
      <c r="N30" s="14"/>
      <c r="O30" s="3"/>
      <c r="P30" s="3"/>
      <c r="Q30" s="3"/>
      <c r="R30" s="3"/>
      <c r="S30" s="3"/>
      <c r="T30" s="3"/>
      <c r="U30" s="3"/>
      <c r="V30" s="95"/>
      <c r="W30" s="95"/>
      <c r="X30" s="95"/>
      <c r="Y30" s="10"/>
    </row>
    <row r="31" spans="1:31" ht="15" hidden="1" customHeight="1" outlineLevel="1" x14ac:dyDescent="0.25">
      <c r="A31" s="511"/>
      <c r="B31" s="497" t="s">
        <v>322</v>
      </c>
      <c r="C31" s="498"/>
      <c r="D31" s="485" t="s">
        <v>110</v>
      </c>
      <c r="E31" s="485"/>
      <c r="F31" s="485"/>
      <c r="G31" s="485"/>
      <c r="H31" s="485"/>
      <c r="I31" s="485"/>
      <c r="J31" s="485"/>
      <c r="K31" s="485"/>
      <c r="L31" s="485"/>
      <c r="M31" s="485"/>
      <c r="N31" s="485"/>
      <c r="O31" s="485"/>
      <c r="P31" s="3"/>
      <c r="Q31" s="3"/>
      <c r="R31" s="3"/>
      <c r="S31" s="3"/>
      <c r="V31" s="10"/>
      <c r="W31" s="10"/>
      <c r="X31" s="10"/>
      <c r="Y31" s="10"/>
    </row>
    <row r="32" spans="1:31" ht="51" hidden="1" customHeight="1" outlineLevel="1" x14ac:dyDescent="0.25">
      <c r="A32" s="511"/>
      <c r="B32" s="495"/>
      <c r="C32" s="496"/>
      <c r="D32" s="497" t="s">
        <v>1211</v>
      </c>
      <c r="E32" s="554"/>
      <c r="F32" s="498"/>
      <c r="G32" s="27" t="s">
        <v>1540</v>
      </c>
      <c r="H32" s="27" t="s">
        <v>1541</v>
      </c>
      <c r="I32" s="27" t="s">
        <v>1312</v>
      </c>
      <c r="J32" s="27" t="s">
        <v>1313</v>
      </c>
      <c r="K32" s="27" t="s">
        <v>1542</v>
      </c>
      <c r="L32" s="485" t="s">
        <v>1444</v>
      </c>
      <c r="M32" s="485"/>
      <c r="N32" s="485"/>
      <c r="O32" s="485"/>
      <c r="P32" s="3"/>
      <c r="Q32" s="3"/>
      <c r="R32" s="3"/>
      <c r="S32" s="3"/>
      <c r="V32" s="10"/>
      <c r="W32" s="10"/>
      <c r="X32" s="10"/>
      <c r="Y32" s="10"/>
    </row>
    <row r="33" spans="1:26" ht="42" hidden="1" customHeight="1" outlineLevel="1" x14ac:dyDescent="0.25">
      <c r="A33" s="511">
        <v>4</v>
      </c>
      <c r="B33" s="512"/>
      <c r="C33" s="551"/>
      <c r="D33" s="482"/>
      <c r="E33" s="482"/>
      <c r="F33" s="482"/>
      <c r="G33" s="38"/>
      <c r="H33" s="16"/>
      <c r="I33" s="66"/>
      <c r="J33" s="16"/>
      <c r="K33" s="16"/>
      <c r="L33" s="486"/>
      <c r="M33" s="486"/>
      <c r="N33" s="486"/>
      <c r="O33" s="486"/>
      <c r="P33" s="3"/>
      <c r="Q33" s="3"/>
      <c r="R33" s="3"/>
      <c r="S33" s="3"/>
      <c r="V33" s="10"/>
      <c r="W33" s="10"/>
      <c r="X33" s="10"/>
      <c r="Y33" s="10"/>
    </row>
    <row r="34" spans="1:26" ht="42" hidden="1" customHeight="1" outlineLevel="1" x14ac:dyDescent="0.25">
      <c r="A34" s="511"/>
      <c r="B34" s="514"/>
      <c r="C34" s="552"/>
      <c r="D34" s="482"/>
      <c r="E34" s="482"/>
      <c r="F34" s="482"/>
      <c r="G34" s="38"/>
      <c r="H34" s="16"/>
      <c r="I34" s="66"/>
      <c r="J34" s="16"/>
      <c r="K34" s="16"/>
      <c r="L34" s="486"/>
      <c r="M34" s="486"/>
      <c r="N34" s="486"/>
      <c r="O34" s="486"/>
      <c r="P34" s="3"/>
      <c r="Q34" s="3"/>
      <c r="R34" s="3"/>
      <c r="S34" s="3"/>
      <c r="V34" s="10"/>
      <c r="W34" s="10"/>
      <c r="X34" s="10"/>
      <c r="Y34" s="10"/>
    </row>
    <row r="35" spans="1:26" ht="42" hidden="1" customHeight="1" outlineLevel="1" x14ac:dyDescent="0.25">
      <c r="A35" s="511"/>
      <c r="B35" s="516"/>
      <c r="C35" s="553"/>
      <c r="D35" s="482"/>
      <c r="E35" s="482"/>
      <c r="F35" s="482"/>
      <c r="G35" s="38"/>
      <c r="H35" s="16"/>
      <c r="I35" s="66"/>
      <c r="J35" s="16"/>
      <c r="K35" s="16"/>
      <c r="L35" s="486"/>
      <c r="M35" s="486"/>
      <c r="N35" s="486"/>
      <c r="O35" s="486"/>
      <c r="P35" s="3"/>
      <c r="Q35" s="3"/>
      <c r="R35" s="3"/>
      <c r="S35" s="3"/>
      <c r="V35" s="10"/>
      <c r="W35" s="10"/>
      <c r="X35" s="10"/>
      <c r="Y35" s="10"/>
    </row>
    <row r="36" spans="1:26" ht="15" hidden="1" customHeight="1" outlineLevel="1" x14ac:dyDescent="0.25">
      <c r="A36" s="15"/>
      <c r="B36" s="2"/>
      <c r="C36" s="2"/>
      <c r="D36" s="14"/>
      <c r="E36" s="14"/>
      <c r="F36" s="14"/>
      <c r="G36" s="14"/>
      <c r="H36" s="14"/>
      <c r="I36" s="14"/>
      <c r="J36" s="14"/>
      <c r="K36" s="11"/>
      <c r="L36" s="14"/>
      <c r="M36" s="14"/>
      <c r="N36" s="14"/>
      <c r="O36" s="3"/>
      <c r="P36" s="3"/>
      <c r="Q36" s="3"/>
      <c r="R36" s="3"/>
      <c r="S36" s="3"/>
      <c r="V36" s="10"/>
      <c r="W36" s="10"/>
      <c r="X36" s="10"/>
      <c r="Y36" s="10"/>
    </row>
    <row r="37" spans="1:26" ht="15" hidden="1" customHeight="1" outlineLevel="1" x14ac:dyDescent="0.25">
      <c r="A37" s="511"/>
      <c r="B37" s="497" t="s">
        <v>322</v>
      </c>
      <c r="C37" s="498"/>
      <c r="D37" s="485" t="s">
        <v>110</v>
      </c>
      <c r="E37" s="485"/>
      <c r="F37" s="485"/>
      <c r="G37" s="485"/>
      <c r="H37" s="485"/>
      <c r="I37" s="485"/>
      <c r="J37" s="485"/>
      <c r="K37" s="485"/>
      <c r="L37" s="485"/>
      <c r="M37" s="485"/>
      <c r="N37" s="485"/>
      <c r="O37" s="485"/>
      <c r="P37" s="3"/>
      <c r="Q37" s="3"/>
      <c r="R37" s="3"/>
      <c r="S37" s="3"/>
      <c r="V37" s="10"/>
      <c r="W37" s="10"/>
      <c r="X37" s="10"/>
      <c r="Y37" s="10"/>
    </row>
    <row r="38" spans="1:26" ht="51" hidden="1" customHeight="1" outlineLevel="1" x14ac:dyDescent="0.25">
      <c r="A38" s="511"/>
      <c r="B38" s="495"/>
      <c r="C38" s="496"/>
      <c r="D38" s="497" t="s">
        <v>1211</v>
      </c>
      <c r="E38" s="554"/>
      <c r="F38" s="498"/>
      <c r="G38" s="27" t="s">
        <v>1540</v>
      </c>
      <c r="H38" s="27" t="s">
        <v>1541</v>
      </c>
      <c r="I38" s="27" t="s">
        <v>1312</v>
      </c>
      <c r="J38" s="27" t="s">
        <v>1313</v>
      </c>
      <c r="K38" s="27" t="s">
        <v>1542</v>
      </c>
      <c r="L38" s="485" t="s">
        <v>1444</v>
      </c>
      <c r="M38" s="485"/>
      <c r="N38" s="485"/>
      <c r="O38" s="485"/>
      <c r="P38" s="3"/>
      <c r="Q38" s="3"/>
      <c r="R38" s="3"/>
      <c r="S38" s="3"/>
      <c r="V38" s="10"/>
      <c r="W38" s="10"/>
      <c r="X38" s="10"/>
      <c r="Y38" s="10"/>
    </row>
    <row r="39" spans="1:26" ht="42" hidden="1" customHeight="1" outlineLevel="1" x14ac:dyDescent="0.25">
      <c r="A39" s="511">
        <v>5</v>
      </c>
      <c r="B39" s="512"/>
      <c r="C39" s="551"/>
      <c r="D39" s="482"/>
      <c r="E39" s="482"/>
      <c r="F39" s="482"/>
      <c r="G39" s="38"/>
      <c r="H39" s="16"/>
      <c r="I39" s="66"/>
      <c r="J39" s="16"/>
      <c r="K39" s="16"/>
      <c r="L39" s="486"/>
      <c r="M39" s="486"/>
      <c r="N39" s="486"/>
      <c r="O39" s="486"/>
      <c r="P39" s="3"/>
      <c r="Q39" s="3"/>
      <c r="R39" s="3"/>
      <c r="S39" s="3"/>
      <c r="V39" s="10"/>
      <c r="W39" s="10"/>
      <c r="X39" s="10"/>
      <c r="Y39" s="10"/>
    </row>
    <row r="40" spans="1:26" ht="42" hidden="1" customHeight="1" outlineLevel="1" x14ac:dyDescent="0.25">
      <c r="A40" s="511"/>
      <c r="B40" s="514"/>
      <c r="C40" s="552"/>
      <c r="D40" s="482"/>
      <c r="E40" s="482"/>
      <c r="F40" s="482"/>
      <c r="G40" s="38"/>
      <c r="H40" s="16"/>
      <c r="I40" s="66"/>
      <c r="J40" s="16"/>
      <c r="K40" s="16"/>
      <c r="L40" s="486"/>
      <c r="M40" s="486"/>
      <c r="N40" s="486"/>
      <c r="O40" s="486"/>
      <c r="P40" s="3"/>
      <c r="Q40" s="3"/>
      <c r="R40" s="3"/>
      <c r="S40" s="3"/>
      <c r="V40" s="10"/>
      <c r="W40" s="10"/>
      <c r="X40" s="10"/>
      <c r="Y40" s="10"/>
    </row>
    <row r="41" spans="1:26" ht="42" hidden="1" customHeight="1" outlineLevel="1" x14ac:dyDescent="0.25">
      <c r="A41" s="511"/>
      <c r="B41" s="516"/>
      <c r="C41" s="553"/>
      <c r="D41" s="482"/>
      <c r="E41" s="482"/>
      <c r="F41" s="482"/>
      <c r="G41" s="38"/>
      <c r="H41" s="16"/>
      <c r="I41" s="66"/>
      <c r="J41" s="16"/>
      <c r="K41" s="16"/>
      <c r="L41" s="486"/>
      <c r="M41" s="486"/>
      <c r="N41" s="486"/>
      <c r="O41" s="486"/>
      <c r="P41" s="3"/>
      <c r="Q41" s="3"/>
      <c r="R41" s="3"/>
      <c r="S41" s="3"/>
      <c r="V41" s="10"/>
      <c r="W41" s="10"/>
      <c r="X41" s="10"/>
      <c r="Y41" s="10"/>
      <c r="Z41" s="5"/>
    </row>
    <row r="42" spans="1:26" ht="15" hidden="1" customHeight="1" x14ac:dyDescent="0.25">
      <c r="A42" s="14"/>
      <c r="B42" s="14"/>
      <c r="C42" s="14"/>
      <c r="D42" s="14"/>
      <c r="E42" s="14"/>
      <c r="F42" s="14"/>
      <c r="G42" s="14"/>
      <c r="H42" s="14"/>
      <c r="I42" s="14"/>
      <c r="J42" s="14"/>
      <c r="K42" s="14"/>
      <c r="L42" s="14"/>
      <c r="M42" s="14"/>
      <c r="N42" s="14"/>
      <c r="P42" s="3"/>
      <c r="Q42" s="3"/>
      <c r="R42" s="3"/>
      <c r="S42" s="3"/>
      <c r="T42" s="3"/>
      <c r="U42" s="3"/>
      <c r="V42" s="95"/>
      <c r="W42" s="95"/>
      <c r="X42" s="95"/>
      <c r="Y42" s="10"/>
    </row>
    <row r="43" spans="1:26" ht="21" hidden="1" customHeight="1" x14ac:dyDescent="0.25">
      <c r="A43" s="14"/>
      <c r="B43" s="14"/>
      <c r="C43" s="14"/>
      <c r="D43" s="14"/>
      <c r="E43" s="14"/>
      <c r="F43" s="14"/>
      <c r="G43" s="14"/>
      <c r="H43" s="14"/>
      <c r="I43" s="14"/>
      <c r="J43" s="14"/>
      <c r="K43" s="14"/>
      <c r="L43" s="14"/>
      <c r="M43" s="14"/>
      <c r="N43" s="14"/>
      <c r="P43" s="3"/>
      <c r="Q43" s="3"/>
      <c r="R43" s="3"/>
      <c r="S43" s="3"/>
      <c r="T43" s="3"/>
      <c r="U43" s="3"/>
      <c r="V43" s="95"/>
      <c r="W43" s="95"/>
      <c r="X43" s="95"/>
      <c r="Y43" s="10"/>
    </row>
    <row r="44" spans="1:26" ht="54" customHeight="1" thickBot="1" x14ac:dyDescent="0.3">
      <c r="A44" s="555" t="s">
        <v>1397</v>
      </c>
      <c r="B44" s="556"/>
      <c r="C44" s="556"/>
      <c r="D44" s="556"/>
      <c r="E44" s="556"/>
      <c r="F44" s="556"/>
      <c r="G44" s="556"/>
      <c r="H44" s="556"/>
      <c r="I44" s="556"/>
      <c r="J44" s="556"/>
      <c r="K44" s="556"/>
      <c r="L44" s="556"/>
      <c r="M44" s="556"/>
      <c r="N44" s="556"/>
      <c r="O44" s="557"/>
      <c r="P44" s="3"/>
      <c r="Q44" s="3"/>
      <c r="R44" s="3"/>
      <c r="S44" s="3"/>
      <c r="T44" s="3"/>
      <c r="U44" s="3"/>
      <c r="V44" s="95"/>
      <c r="W44" s="95"/>
      <c r="X44" s="95"/>
      <c r="Y44" s="10"/>
    </row>
    <row r="45" spans="1:26" ht="30" customHeight="1" x14ac:dyDescent="0.25">
      <c r="A45" s="522" t="s">
        <v>330</v>
      </c>
      <c r="B45" s="535" t="s">
        <v>759</v>
      </c>
      <c r="C45" s="586" t="s">
        <v>1189</v>
      </c>
      <c r="D45" s="542" t="s">
        <v>1748</v>
      </c>
      <c r="E45" s="539"/>
      <c r="F45" s="538" t="s">
        <v>1749</v>
      </c>
      <c r="G45" s="539"/>
      <c r="H45" s="542" t="s">
        <v>1314</v>
      </c>
      <c r="I45" s="539"/>
      <c r="J45" s="542" t="s">
        <v>1543</v>
      </c>
      <c r="K45" s="539"/>
      <c r="L45" s="542" t="s">
        <v>1751</v>
      </c>
      <c r="M45" s="539"/>
      <c r="N45" s="542" t="s">
        <v>1752</v>
      </c>
      <c r="O45" s="539"/>
      <c r="P45" s="3"/>
      <c r="Q45" s="3"/>
      <c r="R45" s="3"/>
      <c r="S45" s="3"/>
      <c r="T45" s="3"/>
      <c r="U45" s="3"/>
      <c r="V45" s="95"/>
      <c r="W45" s="95"/>
      <c r="X45" s="95"/>
      <c r="Y45" s="10">
        <v>1</v>
      </c>
    </row>
    <row r="46" spans="1:26" ht="45" customHeight="1" x14ac:dyDescent="0.25">
      <c r="A46" s="523"/>
      <c r="B46" s="536"/>
      <c r="C46" s="587"/>
      <c r="D46" s="298" t="s">
        <v>772</v>
      </c>
      <c r="E46" s="299" t="s">
        <v>1383</v>
      </c>
      <c r="F46" s="298" t="s">
        <v>772</v>
      </c>
      <c r="G46" s="299" t="s">
        <v>1383</v>
      </c>
      <c r="H46" s="298" t="s">
        <v>772</v>
      </c>
      <c r="I46" s="299" t="s">
        <v>1383</v>
      </c>
      <c r="J46" s="298" t="s">
        <v>772</v>
      </c>
      <c r="K46" s="299" t="s">
        <v>1383</v>
      </c>
      <c r="L46" s="298" t="s">
        <v>772</v>
      </c>
      <c r="M46" s="299" t="s">
        <v>1383</v>
      </c>
      <c r="N46" s="298" t="s">
        <v>772</v>
      </c>
      <c r="O46" s="299" t="s">
        <v>1383</v>
      </c>
      <c r="P46" s="3"/>
      <c r="Q46" s="3"/>
      <c r="R46" s="3"/>
      <c r="S46" s="3"/>
      <c r="T46" s="3"/>
      <c r="U46" s="3"/>
      <c r="V46" s="95"/>
      <c r="W46" s="95"/>
      <c r="X46" s="95"/>
      <c r="Y46" s="10">
        <v>1</v>
      </c>
    </row>
    <row r="47" spans="1:26" ht="20.25" customHeight="1" thickBot="1" x14ac:dyDescent="0.3">
      <c r="A47" s="255">
        <v>1</v>
      </c>
      <c r="B47" s="253">
        <v>2</v>
      </c>
      <c r="C47" s="254">
        <v>3</v>
      </c>
      <c r="D47" s="255">
        <v>4</v>
      </c>
      <c r="E47" s="256">
        <v>5</v>
      </c>
      <c r="F47" s="257">
        <v>6</v>
      </c>
      <c r="G47" s="256">
        <v>7</v>
      </c>
      <c r="H47" s="255">
        <v>8</v>
      </c>
      <c r="I47" s="256">
        <v>9</v>
      </c>
      <c r="J47" s="255">
        <v>10</v>
      </c>
      <c r="K47" s="256">
        <v>11</v>
      </c>
      <c r="L47" s="255">
        <v>12</v>
      </c>
      <c r="M47" s="256">
        <v>13</v>
      </c>
      <c r="N47" s="255" t="s">
        <v>1185</v>
      </c>
      <c r="O47" s="256" t="s">
        <v>1186</v>
      </c>
      <c r="P47" s="3"/>
      <c r="Q47" s="3"/>
      <c r="R47" s="3"/>
      <c r="S47" s="3"/>
      <c r="T47" s="3"/>
      <c r="U47" s="3"/>
      <c r="V47" s="95"/>
      <c r="W47" s="95"/>
      <c r="X47" s="95"/>
      <c r="Y47" s="10">
        <v>1</v>
      </c>
    </row>
    <row r="48" spans="1:26" ht="51" hidden="1" x14ac:dyDescent="0.25">
      <c r="A48" s="280">
        <v>1</v>
      </c>
      <c r="B48" s="281">
        <v>300000</v>
      </c>
      <c r="C48" s="282" t="s">
        <v>630</v>
      </c>
      <c r="D48" s="212" t="e">
        <f>SUM(D49,D52)</f>
        <v>#REF!</v>
      </c>
      <c r="E48" s="310" t="e">
        <f t="shared" ref="E48:M48" si="1">SUM(E49,E52)</f>
        <v>#REF!</v>
      </c>
      <c r="F48" s="212" t="e">
        <f t="shared" si="1"/>
        <v>#REF!</v>
      </c>
      <c r="G48" s="310" t="e">
        <f t="shared" si="1"/>
        <v>#REF!</v>
      </c>
      <c r="H48" s="212" t="e">
        <f t="shared" si="1"/>
        <v>#REF!</v>
      </c>
      <c r="I48" s="310" t="e">
        <f t="shared" si="1"/>
        <v>#REF!</v>
      </c>
      <c r="J48" s="212" t="e">
        <f t="shared" si="1"/>
        <v>#REF!</v>
      </c>
      <c r="K48" s="310" t="e">
        <f t="shared" si="1"/>
        <v>#REF!</v>
      </c>
      <c r="L48" s="212" t="e">
        <f t="shared" si="1"/>
        <v>#REF!</v>
      </c>
      <c r="M48" s="310" t="e">
        <f t="shared" si="1"/>
        <v>#REF!</v>
      </c>
      <c r="N48" s="212" t="e">
        <f t="shared" ref="N48:O50" si="2">SUM(H48,J48,L48)</f>
        <v>#REF!</v>
      </c>
      <c r="O48" s="310" t="e">
        <f t="shared" si="2"/>
        <v>#REF!</v>
      </c>
      <c r="P48" s="3"/>
      <c r="Q48" s="3"/>
      <c r="R48" s="3"/>
      <c r="S48" s="3"/>
      <c r="T48" s="3"/>
      <c r="U48" s="3"/>
      <c r="V48" s="95"/>
      <c r="W48" s="95"/>
      <c r="X48" s="95"/>
      <c r="Y48" s="201" t="e">
        <f t="shared" ref="Y48:Y54" si="3">SUM(D48:O48)</f>
        <v>#REF!</v>
      </c>
    </row>
    <row r="49" spans="1:25" ht="33" hidden="1" customHeight="1" x14ac:dyDescent="0.25">
      <c r="A49" s="283">
        <v>2</v>
      </c>
      <c r="B49" s="284">
        <v>310000</v>
      </c>
      <c r="C49" s="285" t="s">
        <v>627</v>
      </c>
      <c r="D49" s="213" t="e">
        <f>SUM(D50)</f>
        <v>#REF!</v>
      </c>
      <c r="E49" s="214" t="e">
        <f t="shared" ref="E49:M50" si="4">SUM(E50)</f>
        <v>#REF!</v>
      </c>
      <c r="F49" s="213" t="e">
        <f t="shared" si="4"/>
        <v>#REF!</v>
      </c>
      <c r="G49" s="214" t="e">
        <f t="shared" si="4"/>
        <v>#REF!</v>
      </c>
      <c r="H49" s="213" t="e">
        <f t="shared" si="4"/>
        <v>#REF!</v>
      </c>
      <c r="I49" s="214" t="e">
        <f t="shared" si="4"/>
        <v>#REF!</v>
      </c>
      <c r="J49" s="213" t="e">
        <f t="shared" si="4"/>
        <v>#REF!</v>
      </c>
      <c r="K49" s="214" t="e">
        <f t="shared" si="4"/>
        <v>#REF!</v>
      </c>
      <c r="L49" s="213" t="e">
        <f t="shared" si="4"/>
        <v>#REF!</v>
      </c>
      <c r="M49" s="214" t="e">
        <f t="shared" si="4"/>
        <v>#REF!</v>
      </c>
      <c r="N49" s="213" t="e">
        <f t="shared" si="2"/>
        <v>#REF!</v>
      </c>
      <c r="O49" s="214" t="e">
        <f t="shared" si="2"/>
        <v>#REF!</v>
      </c>
      <c r="P49" s="3"/>
      <c r="Q49" s="3"/>
      <c r="R49" s="3"/>
      <c r="S49" s="3"/>
      <c r="T49" s="3"/>
      <c r="U49" s="3"/>
      <c r="V49" s="95"/>
      <c r="W49" s="95"/>
      <c r="X49" s="95"/>
      <c r="Y49" s="201" t="e">
        <f t="shared" si="3"/>
        <v>#REF!</v>
      </c>
    </row>
    <row r="50" spans="1:25" ht="33" hidden="1" customHeight="1" x14ac:dyDescent="0.25">
      <c r="A50" s="283">
        <v>3</v>
      </c>
      <c r="B50" s="284">
        <v>311000</v>
      </c>
      <c r="C50" s="285" t="s">
        <v>628</v>
      </c>
      <c r="D50" s="213" t="e">
        <f>SUM(D51)</f>
        <v>#REF!</v>
      </c>
      <c r="E50" s="311" t="e">
        <f t="shared" si="4"/>
        <v>#REF!</v>
      </c>
      <c r="F50" s="213" t="e">
        <f t="shared" si="4"/>
        <v>#REF!</v>
      </c>
      <c r="G50" s="311" t="e">
        <f t="shared" si="4"/>
        <v>#REF!</v>
      </c>
      <c r="H50" s="213" t="e">
        <f t="shared" si="4"/>
        <v>#REF!</v>
      </c>
      <c r="I50" s="311" t="e">
        <f t="shared" si="4"/>
        <v>#REF!</v>
      </c>
      <c r="J50" s="213" t="e">
        <f t="shared" si="4"/>
        <v>#REF!</v>
      </c>
      <c r="K50" s="311" t="e">
        <f t="shared" si="4"/>
        <v>#REF!</v>
      </c>
      <c r="L50" s="213" t="e">
        <f t="shared" si="4"/>
        <v>#REF!</v>
      </c>
      <c r="M50" s="311" t="e">
        <f t="shared" si="4"/>
        <v>#REF!</v>
      </c>
      <c r="N50" s="213" t="e">
        <f t="shared" si="2"/>
        <v>#REF!</v>
      </c>
      <c r="O50" s="311" t="e">
        <f t="shared" si="2"/>
        <v>#REF!</v>
      </c>
      <c r="P50" s="3"/>
      <c r="Q50" s="3"/>
      <c r="R50" s="3"/>
      <c r="S50" s="3"/>
      <c r="T50" s="3"/>
      <c r="U50" s="3"/>
      <c r="V50" s="95"/>
      <c r="W50" s="95"/>
      <c r="X50" s="95"/>
      <c r="Y50" s="201" t="e">
        <f t="shared" si="3"/>
        <v>#REF!</v>
      </c>
    </row>
    <row r="51" spans="1:25" ht="33" hidden="1" customHeight="1" x14ac:dyDescent="0.25">
      <c r="A51" s="352">
        <v>4</v>
      </c>
      <c r="B51" s="290">
        <v>311700</v>
      </c>
      <c r="C51" s="286" t="s">
        <v>626</v>
      </c>
      <c r="D51" s="276" t="e">
        <f>+Programska_aktivnost!D51+Sheet1!D51+#REF!+Sheet2!D51</f>
        <v>#REF!</v>
      </c>
      <c r="E51" s="277" t="e">
        <f>+Programska_aktivnost!E51+Sheet1!E51+#REF!+Sheet2!E51</f>
        <v>#REF!</v>
      </c>
      <c r="F51" s="276" t="e">
        <f>+Programska_aktivnost!F51+Sheet1!F51+#REF!+Sheet2!F51</f>
        <v>#REF!</v>
      </c>
      <c r="G51" s="277" t="e">
        <f>+Programska_aktivnost!G51+Sheet1!G51+#REF!+Sheet2!G51</f>
        <v>#REF!</v>
      </c>
      <c r="H51" s="288" t="e">
        <f>+Programska_aktivnost!H51+Sheet1!H51+#REF!+Sheet2!H51</f>
        <v>#REF!</v>
      </c>
      <c r="I51" s="289" t="e">
        <f>+Programska_aktivnost!I51+Sheet1!I51+#REF!+Sheet2!I51</f>
        <v>#REF!</v>
      </c>
      <c r="J51" s="276" t="e">
        <f>+Programska_aktivnost!J51+Sheet1!J51+#REF!+Sheet2!J51</f>
        <v>#REF!</v>
      </c>
      <c r="K51" s="277" t="e">
        <f>+Programska_aktivnost!K51+Sheet1!K51+#REF!+Sheet2!K51</f>
        <v>#REF!</v>
      </c>
      <c r="L51" s="276" t="e">
        <f>+Programska_aktivnost!L51+Sheet1!L51+#REF!+Sheet2!L51</f>
        <v>#REF!</v>
      </c>
      <c r="M51" s="277" t="e">
        <f>+Programska_aktivnost!M51+Sheet1!M51+#REF!+Sheet2!M51</f>
        <v>#REF!</v>
      </c>
      <c r="N51" s="287" t="e">
        <f>+Programska_aktivnost!N51+Sheet1!N51+#REF!+Sheet2!N51</f>
        <v>#REF!</v>
      </c>
      <c r="O51" s="277" t="e">
        <f>+Programska_aktivnost!O51+Sheet1!O51+#REF!+Sheet2!O51</f>
        <v>#REF!</v>
      </c>
      <c r="P51" s="3"/>
      <c r="Q51" s="3"/>
      <c r="R51" s="3"/>
      <c r="S51" s="3"/>
      <c r="T51" s="3"/>
      <c r="U51" s="3"/>
      <c r="V51" s="95"/>
      <c r="W51" s="95"/>
      <c r="X51" s="95"/>
      <c r="Y51" s="201" t="e">
        <f t="shared" si="3"/>
        <v>#REF!</v>
      </c>
    </row>
    <row r="52" spans="1:25" ht="33" hidden="1" customHeight="1" x14ac:dyDescent="0.25">
      <c r="A52" s="320">
        <v>5</v>
      </c>
      <c r="B52" s="321">
        <v>320000</v>
      </c>
      <c r="C52" s="322" t="s">
        <v>629</v>
      </c>
      <c r="D52" s="215" t="e">
        <f>+Programska_aktivnost!D52+Sheet1!D52+#REF!+Sheet2!D52</f>
        <v>#REF!</v>
      </c>
      <c r="E52" s="214" t="e">
        <f>+Programska_aktivnost!E52+Sheet1!E52+#REF!+Sheet2!E52</f>
        <v>#REF!</v>
      </c>
      <c r="F52" s="213" t="e">
        <f>+Programska_aktivnost!F52+Sheet1!F52+#REF!+Sheet2!F52</f>
        <v>#REF!</v>
      </c>
      <c r="G52" s="214" t="e">
        <f>+Programska_aktivnost!G52+Sheet1!G52+#REF!+Sheet2!G52</f>
        <v>#REF!</v>
      </c>
      <c r="H52" s="213" t="e">
        <f>+Programska_aktivnost!H52+Sheet1!H52+#REF!+Sheet2!H52</f>
        <v>#REF!</v>
      </c>
      <c r="I52" s="214" t="e">
        <f>+Programska_aktivnost!I52+Sheet1!I52+#REF!+Sheet2!I52</f>
        <v>#REF!</v>
      </c>
      <c r="J52" s="215" t="e">
        <f>+Programska_aktivnost!J52+Sheet1!J52+#REF!+Sheet2!J52</f>
        <v>#REF!</v>
      </c>
      <c r="K52" s="214" t="e">
        <f>+Programska_aktivnost!K52+Sheet1!K52+#REF!+Sheet2!K52</f>
        <v>#REF!</v>
      </c>
      <c r="L52" s="213" t="e">
        <f>+Programska_aktivnost!L52+Sheet1!L52+#REF!+Sheet2!L52</f>
        <v>#REF!</v>
      </c>
      <c r="M52" s="214" t="e">
        <f>+Programska_aktivnost!M52+Sheet1!M52+#REF!+Sheet2!M52</f>
        <v>#REF!</v>
      </c>
      <c r="N52" s="213" t="e">
        <f>SUM(N53)</f>
        <v>#REF!</v>
      </c>
      <c r="O52" s="214" t="e">
        <f>SUM(O53)</f>
        <v>#REF!</v>
      </c>
      <c r="P52" s="3"/>
      <c r="Q52" s="3"/>
      <c r="R52" s="3"/>
      <c r="S52" s="3"/>
      <c r="T52" s="3"/>
      <c r="U52" s="3"/>
      <c r="V52" s="95"/>
      <c r="W52" s="95"/>
      <c r="X52" s="95"/>
      <c r="Y52" s="201" t="e">
        <f t="shared" si="3"/>
        <v>#REF!</v>
      </c>
    </row>
    <row r="53" spans="1:25" ht="33" hidden="1" customHeight="1" x14ac:dyDescent="0.25">
      <c r="A53" s="283">
        <v>6</v>
      </c>
      <c r="B53" s="284">
        <v>321000</v>
      </c>
      <c r="C53" s="285" t="s">
        <v>631</v>
      </c>
      <c r="D53" s="215" t="e">
        <f>+Programska_aktivnost!D53+Sheet1!D53+#REF!+Sheet2!D53</f>
        <v>#REF!</v>
      </c>
      <c r="E53" s="214" t="e">
        <f>+Programska_aktivnost!E53+Sheet1!E53+#REF!+Sheet2!E53</f>
        <v>#REF!</v>
      </c>
      <c r="F53" s="215" t="e">
        <f>+Programska_aktivnost!F53+Sheet1!F53+#REF!+Sheet2!F53</f>
        <v>#REF!</v>
      </c>
      <c r="G53" s="214" t="e">
        <f>+Programska_aktivnost!G53+Sheet1!G53+#REF!+Sheet2!G53</f>
        <v>#REF!</v>
      </c>
      <c r="H53" s="213" t="e">
        <f>+Programska_aktivnost!H53+Sheet1!H53+#REF!+Sheet2!H53</f>
        <v>#REF!</v>
      </c>
      <c r="I53" s="214" t="e">
        <f>+Programska_aktivnost!I53+Sheet1!I53+#REF!+Sheet2!I53</f>
        <v>#REF!</v>
      </c>
      <c r="J53" s="215" t="e">
        <f>+Programska_aktivnost!J53+Sheet1!J53+#REF!+Sheet2!J53</f>
        <v>#REF!</v>
      </c>
      <c r="K53" s="214" t="e">
        <f>+Programska_aktivnost!K53+Sheet1!K53+#REF!+Sheet2!K53</f>
        <v>#REF!</v>
      </c>
      <c r="L53" s="215" t="e">
        <f>+Programska_aktivnost!L53+Sheet1!L53+#REF!+Sheet2!L53</f>
        <v>#REF!</v>
      </c>
      <c r="M53" s="214" t="e">
        <f>+Programska_aktivnost!M53+Sheet1!M53+#REF!+Sheet2!M53</f>
        <v>#REF!</v>
      </c>
      <c r="N53" s="215" t="e">
        <f>SUM(N54)</f>
        <v>#REF!</v>
      </c>
      <c r="O53" s="214" t="e">
        <f>SUM(O54)</f>
        <v>#REF!</v>
      </c>
      <c r="P53" s="3"/>
      <c r="Q53" s="3"/>
      <c r="R53" s="3"/>
      <c r="S53" s="3"/>
      <c r="T53" s="3"/>
      <c r="U53" s="3"/>
      <c r="V53" s="95"/>
      <c r="W53" s="95"/>
      <c r="X53" s="95"/>
      <c r="Y53" s="201" t="e">
        <f t="shared" si="3"/>
        <v>#REF!</v>
      </c>
    </row>
    <row r="54" spans="1:25" ht="38.25" hidden="1" x14ac:dyDescent="0.25">
      <c r="A54" s="352">
        <v>7</v>
      </c>
      <c r="B54" s="290">
        <v>321300</v>
      </c>
      <c r="C54" s="286" t="s">
        <v>625</v>
      </c>
      <c r="D54" s="287" t="e">
        <f>+Programska_aktivnost!D55+Sheet1!D54+#REF!+Sheet2!D54</f>
        <v>#REF!</v>
      </c>
      <c r="E54" s="277" t="e">
        <f>+Programska_aktivnost!E55+Sheet1!E54+#REF!+Sheet2!E54</f>
        <v>#REF!</v>
      </c>
      <c r="F54" s="287" t="e">
        <f>+Programska_aktivnost!F55+Sheet1!F54+#REF!+Sheet2!F54</f>
        <v>#REF!</v>
      </c>
      <c r="G54" s="277" t="e">
        <f>+Programska_aktivnost!G55+Sheet1!G54+#REF!+Sheet2!G54</f>
        <v>#REF!</v>
      </c>
      <c r="H54" s="288" t="e">
        <f>+Programska_aktivnost!H55+Sheet1!H54+#REF!+Sheet2!H54</f>
        <v>#REF!</v>
      </c>
      <c r="I54" s="289" t="e">
        <f>+Programska_aktivnost!I55+Sheet1!I54+#REF!+Sheet2!I54</f>
        <v>#REF!</v>
      </c>
      <c r="J54" s="287" t="e">
        <f>+Programska_aktivnost!J55+Sheet1!J54+#REF!+Sheet2!J54</f>
        <v>#REF!</v>
      </c>
      <c r="K54" s="277" t="e">
        <f>+Programska_aktivnost!K55+Sheet1!K54+#REF!+Sheet2!K54</f>
        <v>#REF!</v>
      </c>
      <c r="L54" s="287" t="e">
        <f>+Programska_aktivnost!L55+Sheet1!L54+#REF!+Sheet2!L54</f>
        <v>#REF!</v>
      </c>
      <c r="M54" s="277" t="e">
        <f>+Programska_aktivnost!M55+Sheet1!M54+#REF!+Sheet2!M54</f>
        <v>#REF!</v>
      </c>
      <c r="N54" s="287" t="e">
        <f>SUM(H54,J54,L54)</f>
        <v>#REF!</v>
      </c>
      <c r="O54" s="277" t="e">
        <f>SUM(I54,K54,M54)</f>
        <v>#REF!</v>
      </c>
      <c r="P54" s="3"/>
      <c r="Q54" s="3"/>
      <c r="R54" s="3"/>
      <c r="S54" s="3"/>
      <c r="T54" s="3"/>
      <c r="U54" s="3"/>
      <c r="V54" s="95"/>
      <c r="W54" s="95"/>
      <c r="X54" s="95"/>
      <c r="Y54" s="201" t="e">
        <f t="shared" si="3"/>
        <v>#REF!</v>
      </c>
    </row>
    <row r="55" spans="1:25" ht="33" hidden="1" customHeight="1" x14ac:dyDescent="0.25">
      <c r="A55" s="232">
        <f>A54+1</f>
        <v>8</v>
      </c>
      <c r="B55" s="227">
        <v>700000</v>
      </c>
      <c r="C55" s="233" t="s">
        <v>632</v>
      </c>
      <c r="D55" s="246" t="e">
        <f>+Programska_aktivnost!D56+Sheet1!D55+#REF!+Sheet2!D55</f>
        <v>#REF!</v>
      </c>
      <c r="E55" s="226" t="e">
        <f>+Programska_aktivnost!E56+Sheet1!E55+#REF!+Sheet2!E55</f>
        <v>#REF!</v>
      </c>
      <c r="F55" s="225" t="e">
        <f>+Programska_aktivnost!F56+Sheet1!F55+#REF!+Sheet2!F55</f>
        <v>#REF!</v>
      </c>
      <c r="G55" s="226" t="e">
        <f>+Programska_aktivnost!G56+Sheet1!G55+#REF!+Sheet2!G55</f>
        <v>#REF!</v>
      </c>
      <c r="H55" s="225" t="e">
        <f>+Programska_aktivnost!H56+Sheet1!H55+#REF!+Sheet2!H55</f>
        <v>#REF!</v>
      </c>
      <c r="I55" s="226" t="e">
        <f>+Programska_aktivnost!I56+Sheet1!I55+#REF!+Sheet2!I55</f>
        <v>#REF!</v>
      </c>
      <c r="J55" s="246" t="e">
        <f>+Programska_aktivnost!J56+Sheet1!J55+#REF!+Sheet2!J55</f>
        <v>#REF!</v>
      </c>
      <c r="K55" s="226" t="e">
        <f>+Programska_aktivnost!K56+Sheet1!K55+#REF!+Sheet2!K55</f>
        <v>#REF!</v>
      </c>
      <c r="L55" s="225" t="e">
        <f>+Programska_aktivnost!L56+Sheet1!L55+#REF!+Sheet2!L55</f>
        <v>#REF!</v>
      </c>
      <c r="M55" s="226" t="e">
        <f>+Programska_aktivnost!M56+Sheet1!M55+#REF!+Sheet2!M55</f>
        <v>#REF!</v>
      </c>
      <c r="N55" s="225" t="e">
        <f>N56+N79+N91+N116+N121+N125</f>
        <v>#REF!</v>
      </c>
      <c r="O55" s="226" t="e">
        <f>O56+O79+O91+O116+O121+O125</f>
        <v>#REF!</v>
      </c>
      <c r="P55" s="3"/>
      <c r="Q55" s="3"/>
      <c r="R55" s="3"/>
      <c r="S55" s="3"/>
      <c r="T55" s="3"/>
      <c r="U55" s="3"/>
      <c r="V55" s="95"/>
      <c r="W55" s="95"/>
      <c r="X55" s="95"/>
      <c r="Y55" s="201" t="e">
        <f>SUM(D55:O55)</f>
        <v>#REF!</v>
      </c>
    </row>
    <row r="56" spans="1:25" ht="33" hidden="1" customHeight="1" x14ac:dyDescent="0.25">
      <c r="A56" s="236">
        <f t="shared" ref="A56:A119" si="5">A55+1</f>
        <v>9</v>
      </c>
      <c r="B56" s="207">
        <v>710000</v>
      </c>
      <c r="C56" s="237" t="s">
        <v>633</v>
      </c>
      <c r="D56" s="215" t="e">
        <f>+Programska_aktivnost!D57+Sheet1!D56+#REF!+Sheet2!D56</f>
        <v>#REF!</v>
      </c>
      <c r="E56" s="214" t="e">
        <f>+Programska_aktivnost!E57+Sheet1!E56+#REF!+Sheet2!E56</f>
        <v>#REF!</v>
      </c>
      <c r="F56" s="213" t="e">
        <f>+Programska_aktivnost!F57+Sheet1!F56+#REF!+Sheet2!F56</f>
        <v>#REF!</v>
      </c>
      <c r="G56" s="214" t="e">
        <f>+Programska_aktivnost!G57+Sheet1!G56+#REF!+Sheet2!G56</f>
        <v>#REF!</v>
      </c>
      <c r="H56" s="213" t="e">
        <f>+Programska_aktivnost!H57+Sheet1!H56+#REF!+Sheet2!H56</f>
        <v>#REF!</v>
      </c>
      <c r="I56" s="214" t="e">
        <f>+Programska_aktivnost!I57+Sheet1!I56+#REF!+Sheet2!I56</f>
        <v>#REF!</v>
      </c>
      <c r="J56" s="215" t="e">
        <f>+Programska_aktivnost!J57+Sheet1!J56+#REF!+Sheet2!J56</f>
        <v>#REF!</v>
      </c>
      <c r="K56" s="214" t="e">
        <f>+Programska_aktivnost!K57+Sheet1!K56+#REF!+Sheet2!K56</f>
        <v>#REF!</v>
      </c>
      <c r="L56" s="213" t="e">
        <f>+Programska_aktivnost!L57+Sheet1!L56+#REF!+Sheet2!L56</f>
        <v>#REF!</v>
      </c>
      <c r="M56" s="214" t="e">
        <f>+Programska_aktivnost!M57+Sheet1!M56+#REF!+Sheet2!M56</f>
        <v>#REF!</v>
      </c>
      <c r="N56" s="213" t="e">
        <f>N57+N61+N63+N70+N76</f>
        <v>#REF!</v>
      </c>
      <c r="O56" s="214" t="e">
        <f>O57+O61+O63+O70+O76</f>
        <v>#REF!</v>
      </c>
      <c r="P56" s="3"/>
      <c r="Q56" s="3"/>
      <c r="R56" s="3"/>
      <c r="S56" s="3"/>
      <c r="T56" s="3"/>
      <c r="U56" s="3"/>
      <c r="V56" s="95"/>
      <c r="W56" s="95"/>
      <c r="X56" s="95"/>
      <c r="Y56" s="201" t="e">
        <f t="shared" ref="Y56:Y119" si="6">SUM(D56:O56)</f>
        <v>#REF!</v>
      </c>
    </row>
    <row r="57" spans="1:25" ht="33" hidden="1" customHeight="1" x14ac:dyDescent="0.25">
      <c r="A57" s="236">
        <f t="shared" si="5"/>
        <v>10</v>
      </c>
      <c r="B57" s="207">
        <v>711000</v>
      </c>
      <c r="C57" s="237" t="s">
        <v>634</v>
      </c>
      <c r="D57" s="215" t="e">
        <f>+Programska_aktivnost!D58+Sheet1!D57+#REF!+Sheet2!D57</f>
        <v>#REF!</v>
      </c>
      <c r="E57" s="214" t="e">
        <f>+Programska_aktivnost!E58+Sheet1!E57+#REF!+Sheet2!E57</f>
        <v>#REF!</v>
      </c>
      <c r="F57" s="215" t="e">
        <f>+Programska_aktivnost!F58+Sheet1!F57+#REF!+Sheet2!F57</f>
        <v>#REF!</v>
      </c>
      <c r="G57" s="214" t="e">
        <f>+Programska_aktivnost!G58+Sheet1!G57+#REF!+Sheet2!G57</f>
        <v>#REF!</v>
      </c>
      <c r="H57" s="213" t="e">
        <f>+Programska_aktivnost!H58+Sheet1!H57+#REF!+Sheet2!H57</f>
        <v>#REF!</v>
      </c>
      <c r="I57" s="214" t="e">
        <f>+Programska_aktivnost!I58+Sheet1!I57+#REF!+Sheet2!I57</f>
        <v>#REF!</v>
      </c>
      <c r="J57" s="215" t="e">
        <f>+Programska_aktivnost!J58+Sheet1!J57+#REF!+Sheet2!J57</f>
        <v>#REF!</v>
      </c>
      <c r="K57" s="214" t="e">
        <f>+Programska_aktivnost!K58+Sheet1!K57+#REF!+Sheet2!K57</f>
        <v>#REF!</v>
      </c>
      <c r="L57" s="215" t="e">
        <f>+Programska_aktivnost!L58+Sheet1!L57+#REF!+Sheet2!L57</f>
        <v>#REF!</v>
      </c>
      <c r="M57" s="214" t="e">
        <f>+Programska_aktivnost!M58+Sheet1!M57+#REF!+Sheet2!M57</f>
        <v>#REF!</v>
      </c>
      <c r="N57" s="215" t="e">
        <f t="shared" ref="N57:O87" si="7">SUM(H57,J57,L57)</f>
        <v>#REF!</v>
      </c>
      <c r="O57" s="214" t="e">
        <f t="shared" si="7"/>
        <v>#REF!</v>
      </c>
      <c r="P57" s="3"/>
      <c r="Q57" s="3"/>
      <c r="R57" s="3"/>
      <c r="S57" s="3"/>
      <c r="T57" s="3"/>
      <c r="U57" s="3"/>
      <c r="V57" s="95"/>
      <c r="W57" s="95"/>
      <c r="X57" s="95"/>
      <c r="Y57" s="201" t="e">
        <f t="shared" si="6"/>
        <v>#REF!</v>
      </c>
    </row>
    <row r="58" spans="1:25" ht="33" hidden="1" customHeight="1" x14ac:dyDescent="0.25">
      <c r="A58" s="238">
        <f t="shared" si="5"/>
        <v>11</v>
      </c>
      <c r="B58" s="208">
        <v>711100</v>
      </c>
      <c r="C58" s="239" t="s">
        <v>1353</v>
      </c>
      <c r="D58" s="287" t="e">
        <f>+Programska_aktivnost!D59+Sheet1!D58+#REF!+Sheet2!D58</f>
        <v>#REF!</v>
      </c>
      <c r="E58" s="277" t="e">
        <f>+Programska_aktivnost!E59+Sheet1!E58+#REF!+Sheet2!E58</f>
        <v>#REF!</v>
      </c>
      <c r="F58" s="287" t="e">
        <f>+Programska_aktivnost!F59+Sheet1!F58+#REF!+Sheet2!F58</f>
        <v>#REF!</v>
      </c>
      <c r="G58" s="277" t="e">
        <f>+Programska_aktivnost!G59+Sheet1!G58+#REF!+Sheet2!G58</f>
        <v>#REF!</v>
      </c>
      <c r="H58" s="288" t="e">
        <f>+Programska_aktivnost!H59+Sheet1!H58+#REF!+Sheet2!H58</f>
        <v>#REF!</v>
      </c>
      <c r="I58" s="289" t="e">
        <f>+Programska_aktivnost!I59+Sheet1!I58+#REF!+Sheet2!I58</f>
        <v>#REF!</v>
      </c>
      <c r="J58" s="287" t="e">
        <f>+Programska_aktivnost!J59+Sheet1!J58+#REF!+Sheet2!J58</f>
        <v>#REF!</v>
      </c>
      <c r="K58" s="277" t="e">
        <f>+Programska_aktivnost!K59+Sheet1!K58+#REF!+Sheet2!K58</f>
        <v>#REF!</v>
      </c>
      <c r="L58" s="287" t="e">
        <f>+Programska_aktivnost!L59+Sheet1!L58+#REF!+Sheet2!L58</f>
        <v>#REF!</v>
      </c>
      <c r="M58" s="277" t="e">
        <f>+Programska_aktivnost!M59+Sheet1!M58+#REF!+Sheet2!M58</f>
        <v>#REF!</v>
      </c>
      <c r="N58" s="287" t="e">
        <f>SUM(H58,J58,L58)</f>
        <v>#REF!</v>
      </c>
      <c r="O58" s="277" t="e">
        <f>SUM(I58,K58,M58)</f>
        <v>#REF!</v>
      </c>
      <c r="P58" s="3"/>
      <c r="Q58" s="3"/>
      <c r="R58" s="3"/>
      <c r="S58" s="3"/>
      <c r="T58" s="3"/>
      <c r="U58" s="3"/>
      <c r="V58" s="95"/>
      <c r="W58" s="95"/>
      <c r="X58" s="95"/>
      <c r="Y58" s="201" t="e">
        <f t="shared" si="6"/>
        <v>#REF!</v>
      </c>
    </row>
    <row r="59" spans="1:25" ht="38.25" hidden="1" x14ac:dyDescent="0.25">
      <c r="A59" s="238">
        <f t="shared" si="5"/>
        <v>12</v>
      </c>
      <c r="B59" s="208">
        <v>711200</v>
      </c>
      <c r="C59" s="239" t="s">
        <v>1354</v>
      </c>
      <c r="D59" s="287" t="e">
        <f>+Programska_aktivnost!D60+Sheet1!D59+#REF!+Sheet2!D59</f>
        <v>#REF!</v>
      </c>
      <c r="E59" s="277" t="e">
        <f>+Programska_aktivnost!E60+Sheet1!E59+#REF!+Sheet2!E59</f>
        <v>#REF!</v>
      </c>
      <c r="F59" s="287" t="e">
        <f>+Programska_aktivnost!F60+Sheet1!F59+#REF!+Sheet2!F59</f>
        <v>#REF!</v>
      </c>
      <c r="G59" s="277" t="e">
        <f>+Programska_aktivnost!G60+Sheet1!G59+#REF!+Sheet2!G59</f>
        <v>#REF!</v>
      </c>
      <c r="H59" s="288" t="e">
        <f>+Programska_aktivnost!H60+Sheet1!H59+#REF!+Sheet2!H59</f>
        <v>#REF!</v>
      </c>
      <c r="I59" s="289" t="e">
        <f>+Programska_aktivnost!I60+Sheet1!I59+#REF!+Sheet2!I59</f>
        <v>#REF!</v>
      </c>
      <c r="J59" s="287" t="e">
        <f>+Programska_aktivnost!J60+Sheet1!J59+#REF!+Sheet2!J59</f>
        <v>#REF!</v>
      </c>
      <c r="K59" s="277" t="e">
        <f>+Programska_aktivnost!K60+Sheet1!K59+#REF!+Sheet2!K59</f>
        <v>#REF!</v>
      </c>
      <c r="L59" s="287" t="e">
        <f>+Programska_aktivnost!L60+Sheet1!L59+#REF!+Sheet2!L59</f>
        <v>#REF!</v>
      </c>
      <c r="M59" s="277" t="e">
        <f>+Programska_aktivnost!M60+Sheet1!M59+#REF!+Sheet2!M59</f>
        <v>#REF!</v>
      </c>
      <c r="N59" s="287" t="e">
        <f t="shared" si="7"/>
        <v>#REF!</v>
      </c>
      <c r="O59" s="277" t="e">
        <f>SUM(I59,K59,M59)</f>
        <v>#REF!</v>
      </c>
      <c r="P59" s="3"/>
      <c r="Q59" s="3"/>
      <c r="R59" s="3"/>
      <c r="S59" s="3"/>
      <c r="T59" s="3"/>
      <c r="U59" s="3"/>
      <c r="V59" s="95"/>
      <c r="W59" s="95"/>
      <c r="X59" s="95"/>
      <c r="Y59" s="201" t="e">
        <f t="shared" si="6"/>
        <v>#REF!</v>
      </c>
    </row>
    <row r="60" spans="1:25" ht="51" hidden="1" x14ac:dyDescent="0.25">
      <c r="A60" s="238">
        <f t="shared" si="5"/>
        <v>13</v>
      </c>
      <c r="B60" s="208">
        <v>711300</v>
      </c>
      <c r="C60" s="239" t="s">
        <v>821</v>
      </c>
      <c r="D60" s="287" t="e">
        <f>+Programska_aktivnost!D61+Sheet1!D60+#REF!+Sheet2!D60</f>
        <v>#REF!</v>
      </c>
      <c r="E60" s="277" t="e">
        <f>+Programska_aktivnost!E61+Sheet1!E60+#REF!+Sheet2!E60</f>
        <v>#REF!</v>
      </c>
      <c r="F60" s="287" t="e">
        <f>+Programska_aktivnost!F61+Sheet1!F60+#REF!+Sheet2!F60</f>
        <v>#REF!</v>
      </c>
      <c r="G60" s="277" t="e">
        <f>+Programska_aktivnost!G61+Sheet1!G60+#REF!+Sheet2!G60</f>
        <v>#REF!</v>
      </c>
      <c r="H60" s="288" t="e">
        <f>+Programska_aktivnost!H61+Sheet1!H60+#REF!+Sheet2!H60</f>
        <v>#REF!</v>
      </c>
      <c r="I60" s="289" t="e">
        <f>+Programska_aktivnost!I61+Sheet1!I60+#REF!+Sheet2!I60</f>
        <v>#REF!</v>
      </c>
      <c r="J60" s="287" t="e">
        <f>+Programska_aktivnost!J61+Sheet1!J60+#REF!+Sheet2!J60</f>
        <v>#REF!</v>
      </c>
      <c r="K60" s="277" t="e">
        <f>+Programska_aktivnost!K61+Sheet1!K60+#REF!+Sheet2!K60</f>
        <v>#REF!</v>
      </c>
      <c r="L60" s="287" t="e">
        <f>+Programska_aktivnost!L61+Sheet1!L60+#REF!+Sheet2!L60</f>
        <v>#REF!</v>
      </c>
      <c r="M60" s="277" t="e">
        <f>+Programska_aktivnost!M61+Sheet1!M60+#REF!+Sheet2!M60</f>
        <v>#REF!</v>
      </c>
      <c r="N60" s="287" t="e">
        <f t="shared" si="7"/>
        <v>#REF!</v>
      </c>
      <c r="O60" s="277" t="e">
        <f t="shared" si="7"/>
        <v>#REF!</v>
      </c>
      <c r="P60" s="3"/>
      <c r="Q60" s="3"/>
      <c r="R60" s="3"/>
      <c r="S60" s="3"/>
      <c r="T60" s="3"/>
      <c r="U60" s="3"/>
      <c r="V60" s="95"/>
      <c r="W60" s="95"/>
      <c r="X60" s="95"/>
      <c r="Y60" s="201" t="e">
        <f t="shared" si="6"/>
        <v>#REF!</v>
      </c>
    </row>
    <row r="61" spans="1:25" ht="33" hidden="1" customHeight="1" x14ac:dyDescent="0.25">
      <c r="A61" s="236">
        <f t="shared" si="5"/>
        <v>14</v>
      </c>
      <c r="B61" s="207">
        <v>712000</v>
      </c>
      <c r="C61" s="237" t="s">
        <v>635</v>
      </c>
      <c r="D61" s="215" t="e">
        <f>+Programska_aktivnost!D62+Sheet1!D61+#REF!+Sheet2!D61</f>
        <v>#REF!</v>
      </c>
      <c r="E61" s="214" t="e">
        <f>+Programska_aktivnost!E62+Sheet1!E61+#REF!+Sheet2!E61</f>
        <v>#REF!</v>
      </c>
      <c r="F61" s="215" t="e">
        <f>+Programska_aktivnost!F62+Sheet1!F61+#REF!+Sheet2!F61</f>
        <v>#REF!</v>
      </c>
      <c r="G61" s="214" t="e">
        <f>+Programska_aktivnost!G62+Sheet1!G61+#REF!+Sheet2!G61</f>
        <v>#REF!</v>
      </c>
      <c r="H61" s="213" t="e">
        <f>+Programska_aktivnost!H62+Sheet1!H61+#REF!+Sheet2!H61</f>
        <v>#REF!</v>
      </c>
      <c r="I61" s="214" t="e">
        <f>+Programska_aktivnost!I62+Sheet1!I61+#REF!+Sheet2!I61</f>
        <v>#REF!</v>
      </c>
      <c r="J61" s="215" t="e">
        <f>+Programska_aktivnost!J62+Sheet1!J61+#REF!+Sheet2!J61</f>
        <v>#REF!</v>
      </c>
      <c r="K61" s="214" t="e">
        <f>+Programska_aktivnost!K62+Sheet1!K61+#REF!+Sheet2!K61</f>
        <v>#REF!</v>
      </c>
      <c r="L61" s="215" t="e">
        <f>+Programska_aktivnost!L62+Sheet1!L61+#REF!+Sheet2!L61</f>
        <v>#REF!</v>
      </c>
      <c r="M61" s="214" t="e">
        <f>+Programska_aktivnost!M62+Sheet1!M61+#REF!+Sheet2!M61</f>
        <v>#REF!</v>
      </c>
      <c r="N61" s="215" t="e">
        <f t="shared" si="7"/>
        <v>#REF!</v>
      </c>
      <c r="O61" s="214" t="e">
        <f t="shared" si="7"/>
        <v>#REF!</v>
      </c>
      <c r="P61" s="3"/>
      <c r="Q61" s="3"/>
      <c r="R61" s="3"/>
      <c r="S61" s="3"/>
      <c r="T61" s="3"/>
      <c r="U61" s="3"/>
      <c r="V61" s="95"/>
      <c r="W61" s="95"/>
      <c r="X61" s="95"/>
      <c r="Y61" s="201" t="e">
        <f t="shared" si="6"/>
        <v>#REF!</v>
      </c>
    </row>
    <row r="62" spans="1:25" ht="33" hidden="1" customHeight="1" x14ac:dyDescent="0.25">
      <c r="A62" s="238">
        <f t="shared" si="5"/>
        <v>15</v>
      </c>
      <c r="B62" s="208">
        <v>712100</v>
      </c>
      <c r="C62" s="239" t="s">
        <v>672</v>
      </c>
      <c r="D62" s="287" t="e">
        <f>+Programska_aktivnost!D63+Sheet1!D62+#REF!+Sheet2!D62</f>
        <v>#REF!</v>
      </c>
      <c r="E62" s="277" t="e">
        <f>+Programska_aktivnost!E63+Sheet1!E62+#REF!+Sheet2!E62</f>
        <v>#REF!</v>
      </c>
      <c r="F62" s="287" t="e">
        <f>+Programska_aktivnost!F63+Sheet1!F62+#REF!+Sheet2!F62</f>
        <v>#REF!</v>
      </c>
      <c r="G62" s="277" t="e">
        <f>+Programska_aktivnost!G63+Sheet1!G62+#REF!+Sheet2!G62</f>
        <v>#REF!</v>
      </c>
      <c r="H62" s="288" t="e">
        <f>+Programska_aktivnost!H63+Sheet1!H62+#REF!+Sheet2!H62</f>
        <v>#REF!</v>
      </c>
      <c r="I62" s="289" t="e">
        <f>+Programska_aktivnost!I63+Sheet1!I62+#REF!+Sheet2!I62</f>
        <v>#REF!</v>
      </c>
      <c r="J62" s="287" t="e">
        <f>+Programska_aktivnost!J63+Sheet1!J62+#REF!+Sheet2!J62</f>
        <v>#REF!</v>
      </c>
      <c r="K62" s="277" t="e">
        <f>+Programska_aktivnost!K63+Sheet1!K62+#REF!+Sheet2!K62</f>
        <v>#REF!</v>
      </c>
      <c r="L62" s="287" t="e">
        <f>+Programska_aktivnost!L63+Sheet1!L62+#REF!+Sheet2!L62</f>
        <v>#REF!</v>
      </c>
      <c r="M62" s="277" t="e">
        <f>+Programska_aktivnost!M63+Sheet1!M62+#REF!+Sheet2!M62</f>
        <v>#REF!</v>
      </c>
      <c r="N62" s="287" t="e">
        <f t="shared" si="7"/>
        <v>#REF!</v>
      </c>
      <c r="O62" s="277" t="e">
        <f t="shared" si="7"/>
        <v>#REF!</v>
      </c>
      <c r="P62" s="3"/>
      <c r="Q62" s="3"/>
      <c r="R62" s="3"/>
      <c r="S62" s="3"/>
      <c r="T62" s="3"/>
      <c r="U62" s="3"/>
      <c r="V62" s="95"/>
      <c r="W62" s="95"/>
      <c r="X62" s="95"/>
      <c r="Y62" s="201" t="e">
        <f t="shared" si="6"/>
        <v>#REF!</v>
      </c>
    </row>
    <row r="63" spans="1:25" ht="33" hidden="1" customHeight="1" x14ac:dyDescent="0.25">
      <c r="A63" s="236">
        <f t="shared" si="5"/>
        <v>16</v>
      </c>
      <c r="B63" s="207">
        <v>713000</v>
      </c>
      <c r="C63" s="237" t="s">
        <v>636</v>
      </c>
      <c r="D63" s="215" t="e">
        <f>+Programska_aktivnost!D64+Sheet1!D63+#REF!+Sheet2!D63</f>
        <v>#REF!</v>
      </c>
      <c r="E63" s="214" t="e">
        <f>+Programska_aktivnost!E64+Sheet1!E63+#REF!+Sheet2!E63</f>
        <v>#REF!</v>
      </c>
      <c r="F63" s="215" t="e">
        <f>+Programska_aktivnost!F64+Sheet1!F63+#REF!+Sheet2!F63</f>
        <v>#REF!</v>
      </c>
      <c r="G63" s="214" t="e">
        <f>+Programska_aktivnost!G64+Sheet1!G63+#REF!+Sheet2!G63</f>
        <v>#REF!</v>
      </c>
      <c r="H63" s="213" t="e">
        <f>+Programska_aktivnost!H64+Sheet1!H63+#REF!+Sheet2!H63</f>
        <v>#REF!</v>
      </c>
      <c r="I63" s="214" t="e">
        <f>+Programska_aktivnost!I64+Sheet1!I63+#REF!+Sheet2!I63</f>
        <v>#REF!</v>
      </c>
      <c r="J63" s="215" t="e">
        <f>+Programska_aktivnost!J64+Sheet1!J63+#REF!+Sheet2!J63</f>
        <v>#REF!</v>
      </c>
      <c r="K63" s="214" t="e">
        <f>+Programska_aktivnost!K64+Sheet1!K63+#REF!+Sheet2!K63</f>
        <v>#REF!</v>
      </c>
      <c r="L63" s="215" t="e">
        <f>+Programska_aktivnost!L64+Sheet1!L63+#REF!+Sheet2!L63</f>
        <v>#REF!</v>
      </c>
      <c r="M63" s="214" t="e">
        <f>+Programska_aktivnost!M64+Sheet1!M63+#REF!+Sheet2!M63</f>
        <v>#REF!</v>
      </c>
      <c r="N63" s="215" t="e">
        <f t="shared" si="7"/>
        <v>#REF!</v>
      </c>
      <c r="O63" s="214" t="e">
        <f t="shared" si="7"/>
        <v>#REF!</v>
      </c>
      <c r="P63" s="3"/>
      <c r="Q63" s="3"/>
      <c r="R63" s="3"/>
      <c r="S63" s="3"/>
      <c r="T63" s="3"/>
      <c r="U63" s="3"/>
      <c r="V63" s="95"/>
      <c r="W63" s="95"/>
      <c r="X63" s="95"/>
      <c r="Y63" s="201" t="e">
        <f t="shared" si="6"/>
        <v>#REF!</v>
      </c>
    </row>
    <row r="64" spans="1:25" ht="33" hidden="1" customHeight="1" x14ac:dyDescent="0.25">
      <c r="A64" s="238">
        <f t="shared" si="5"/>
        <v>17</v>
      </c>
      <c r="B64" s="208">
        <v>713100</v>
      </c>
      <c r="C64" s="239" t="s">
        <v>673</v>
      </c>
      <c r="D64" s="287" t="e">
        <f>+Programska_aktivnost!D65+Sheet1!D64+#REF!+Sheet2!D64</f>
        <v>#REF!</v>
      </c>
      <c r="E64" s="277" t="e">
        <f>+Programska_aktivnost!E65+Sheet1!E64+#REF!+Sheet2!E64</f>
        <v>#REF!</v>
      </c>
      <c r="F64" s="287" t="e">
        <f>+Programska_aktivnost!F65+Sheet1!F64+#REF!+Sheet2!F64</f>
        <v>#REF!</v>
      </c>
      <c r="G64" s="277" t="e">
        <f>+Programska_aktivnost!G65+Sheet1!G64+#REF!+Sheet2!G64</f>
        <v>#REF!</v>
      </c>
      <c r="H64" s="288" t="e">
        <f>+Programska_aktivnost!H65+Sheet1!H64+#REF!+Sheet2!H64</f>
        <v>#REF!</v>
      </c>
      <c r="I64" s="289" t="e">
        <f>+Programska_aktivnost!I65+Sheet1!I64+#REF!+Sheet2!I64</f>
        <v>#REF!</v>
      </c>
      <c r="J64" s="287" t="e">
        <f>+Programska_aktivnost!J65+Sheet1!J64+#REF!+Sheet2!J64</f>
        <v>#REF!</v>
      </c>
      <c r="K64" s="277" t="e">
        <f>+Programska_aktivnost!K65+Sheet1!K64+#REF!+Sheet2!K64</f>
        <v>#REF!</v>
      </c>
      <c r="L64" s="287" t="e">
        <f>+Programska_aktivnost!L65+Sheet1!L64+#REF!+Sheet2!L64</f>
        <v>#REF!</v>
      </c>
      <c r="M64" s="277" t="e">
        <f>+Programska_aktivnost!M65+Sheet1!M64+#REF!+Sheet2!M64</f>
        <v>#REF!</v>
      </c>
      <c r="N64" s="287" t="e">
        <f t="shared" si="7"/>
        <v>#REF!</v>
      </c>
      <c r="O64" s="277" t="e">
        <f t="shared" si="7"/>
        <v>#REF!</v>
      </c>
      <c r="P64" s="3"/>
      <c r="Q64" s="3"/>
      <c r="R64" s="3"/>
      <c r="S64" s="3"/>
      <c r="T64" s="3"/>
      <c r="U64" s="3"/>
      <c r="V64" s="95"/>
      <c r="W64" s="95"/>
      <c r="X64" s="95"/>
      <c r="Y64" s="201" t="e">
        <f t="shared" si="6"/>
        <v>#REF!</v>
      </c>
    </row>
    <row r="65" spans="1:25" ht="33" hidden="1" customHeight="1" x14ac:dyDescent="0.25">
      <c r="A65" s="238">
        <f t="shared" si="5"/>
        <v>18</v>
      </c>
      <c r="B65" s="208">
        <v>713200</v>
      </c>
      <c r="C65" s="239" t="s">
        <v>674</v>
      </c>
      <c r="D65" s="287" t="e">
        <f>+Programska_aktivnost!D66+Sheet1!D65+#REF!+Sheet2!D65</f>
        <v>#REF!</v>
      </c>
      <c r="E65" s="277" t="e">
        <f>+Programska_aktivnost!E66+Sheet1!E65+#REF!+Sheet2!E65</f>
        <v>#REF!</v>
      </c>
      <c r="F65" s="287" t="e">
        <f>+Programska_aktivnost!F66+Sheet1!F65+#REF!+Sheet2!F65</f>
        <v>#REF!</v>
      </c>
      <c r="G65" s="277" t="e">
        <f>+Programska_aktivnost!G66+Sheet1!G65+#REF!+Sheet2!G65</f>
        <v>#REF!</v>
      </c>
      <c r="H65" s="288" t="e">
        <f>+Programska_aktivnost!H66+Sheet1!H65+#REF!+Sheet2!H65</f>
        <v>#REF!</v>
      </c>
      <c r="I65" s="289" t="e">
        <f>+Programska_aktivnost!I66+Sheet1!I65+#REF!+Sheet2!I65</f>
        <v>#REF!</v>
      </c>
      <c r="J65" s="287" t="e">
        <f>+Programska_aktivnost!J66+Sheet1!J65+#REF!+Sheet2!J65</f>
        <v>#REF!</v>
      </c>
      <c r="K65" s="277" t="e">
        <f>+Programska_aktivnost!K66+Sheet1!K65+#REF!+Sheet2!K65</f>
        <v>#REF!</v>
      </c>
      <c r="L65" s="287" t="e">
        <f>+Programska_aktivnost!L66+Sheet1!L65+#REF!+Sheet2!L65</f>
        <v>#REF!</v>
      </c>
      <c r="M65" s="277" t="e">
        <f>+Programska_aktivnost!M66+Sheet1!M65+#REF!+Sheet2!M65</f>
        <v>#REF!</v>
      </c>
      <c r="N65" s="287" t="e">
        <f t="shared" si="7"/>
        <v>#REF!</v>
      </c>
      <c r="O65" s="277" t="e">
        <f t="shared" si="7"/>
        <v>#REF!</v>
      </c>
      <c r="P65" s="3"/>
      <c r="Q65" s="3"/>
      <c r="R65" s="3"/>
      <c r="S65" s="3"/>
      <c r="T65" s="3"/>
      <c r="U65" s="3"/>
      <c r="V65" s="95"/>
      <c r="W65" s="95"/>
      <c r="X65" s="95"/>
      <c r="Y65" s="201" t="e">
        <f t="shared" si="6"/>
        <v>#REF!</v>
      </c>
    </row>
    <row r="66" spans="1:25" ht="33" hidden="1" customHeight="1" x14ac:dyDescent="0.25">
      <c r="A66" s="238">
        <f t="shared" si="5"/>
        <v>19</v>
      </c>
      <c r="B66" s="208">
        <v>713300</v>
      </c>
      <c r="C66" s="239" t="s">
        <v>675</v>
      </c>
      <c r="D66" s="287" t="e">
        <f>+Programska_aktivnost!D67+Sheet1!D66+#REF!+Sheet2!D66</f>
        <v>#REF!</v>
      </c>
      <c r="E66" s="277" t="e">
        <f>+Programska_aktivnost!E67+Sheet1!E66+#REF!+Sheet2!E66</f>
        <v>#REF!</v>
      </c>
      <c r="F66" s="287" t="e">
        <f>+Programska_aktivnost!F67+Sheet1!F66+#REF!+Sheet2!F66</f>
        <v>#REF!</v>
      </c>
      <c r="G66" s="277" t="e">
        <f>+Programska_aktivnost!G67+Sheet1!G66+#REF!+Sheet2!G66</f>
        <v>#REF!</v>
      </c>
      <c r="H66" s="288" t="e">
        <f>+Programska_aktivnost!H67+Sheet1!H66+#REF!+Sheet2!H66</f>
        <v>#REF!</v>
      </c>
      <c r="I66" s="289" t="e">
        <f>+Programska_aktivnost!I67+Sheet1!I66+#REF!+Sheet2!I66</f>
        <v>#REF!</v>
      </c>
      <c r="J66" s="287" t="e">
        <f>+Programska_aktivnost!J67+Sheet1!J66+#REF!+Sheet2!J66</f>
        <v>#REF!</v>
      </c>
      <c r="K66" s="277" t="e">
        <f>+Programska_aktivnost!K67+Sheet1!K66+#REF!+Sheet2!K66</f>
        <v>#REF!</v>
      </c>
      <c r="L66" s="287" t="e">
        <f>+Programska_aktivnost!L67+Sheet1!L66+#REF!+Sheet2!L66</f>
        <v>#REF!</v>
      </c>
      <c r="M66" s="277" t="e">
        <f>+Programska_aktivnost!M67+Sheet1!M66+#REF!+Sheet2!M66</f>
        <v>#REF!</v>
      </c>
      <c r="N66" s="287" t="e">
        <f t="shared" si="7"/>
        <v>#REF!</v>
      </c>
      <c r="O66" s="277" t="e">
        <f t="shared" si="7"/>
        <v>#REF!</v>
      </c>
      <c r="P66" s="3"/>
      <c r="Q66" s="3"/>
      <c r="R66" s="3"/>
      <c r="S66" s="3"/>
      <c r="T66" s="3"/>
      <c r="U66" s="3"/>
      <c r="V66" s="95"/>
      <c r="W66" s="95"/>
      <c r="X66" s="95"/>
      <c r="Y66" s="201" t="e">
        <f t="shared" si="6"/>
        <v>#REF!</v>
      </c>
    </row>
    <row r="67" spans="1:25" ht="33" hidden="1" customHeight="1" x14ac:dyDescent="0.25">
      <c r="A67" s="238">
        <f t="shared" si="5"/>
        <v>20</v>
      </c>
      <c r="B67" s="208">
        <v>713400</v>
      </c>
      <c r="C67" s="239" t="s">
        <v>1335</v>
      </c>
      <c r="D67" s="287" t="e">
        <f>+Programska_aktivnost!D68+Sheet1!D67+#REF!+Sheet2!D67</f>
        <v>#REF!</v>
      </c>
      <c r="E67" s="277" t="e">
        <f>+Programska_aktivnost!E68+Sheet1!E67+#REF!+Sheet2!E67</f>
        <v>#REF!</v>
      </c>
      <c r="F67" s="287" t="e">
        <f>+Programska_aktivnost!F68+Sheet1!F67+#REF!+Sheet2!F67</f>
        <v>#REF!</v>
      </c>
      <c r="G67" s="277" t="e">
        <f>+Programska_aktivnost!G68+Sheet1!G67+#REF!+Sheet2!G67</f>
        <v>#REF!</v>
      </c>
      <c r="H67" s="288" t="e">
        <f>+Programska_aktivnost!H68+Sheet1!H67+#REF!+Sheet2!H67</f>
        <v>#REF!</v>
      </c>
      <c r="I67" s="289" t="e">
        <f>+Programska_aktivnost!I68+Sheet1!I67+#REF!+Sheet2!I67</f>
        <v>#REF!</v>
      </c>
      <c r="J67" s="287" t="e">
        <f>+Programska_aktivnost!J68+Sheet1!J67+#REF!+Sheet2!J67</f>
        <v>#REF!</v>
      </c>
      <c r="K67" s="277" t="e">
        <f>+Programska_aktivnost!K68+Sheet1!K67+#REF!+Sheet2!K67</f>
        <v>#REF!</v>
      </c>
      <c r="L67" s="287" t="e">
        <f>+Programska_aktivnost!L68+Sheet1!L67+#REF!+Sheet2!L67</f>
        <v>#REF!</v>
      </c>
      <c r="M67" s="277" t="e">
        <f>+Programska_aktivnost!M68+Sheet1!M67+#REF!+Sheet2!M67</f>
        <v>#REF!</v>
      </c>
      <c r="N67" s="287" t="e">
        <f t="shared" si="7"/>
        <v>#REF!</v>
      </c>
      <c r="O67" s="277" t="e">
        <f t="shared" si="7"/>
        <v>#REF!</v>
      </c>
      <c r="P67" s="3"/>
      <c r="Q67" s="3"/>
      <c r="R67" s="3"/>
      <c r="S67" s="3"/>
      <c r="T67" s="3"/>
      <c r="U67" s="3"/>
      <c r="V67" s="95"/>
      <c r="W67" s="95"/>
      <c r="X67" s="95"/>
      <c r="Y67" s="201" t="e">
        <f t="shared" si="6"/>
        <v>#REF!</v>
      </c>
    </row>
    <row r="68" spans="1:25" ht="33" hidden="1" customHeight="1" x14ac:dyDescent="0.25">
      <c r="A68" s="238">
        <f t="shared" si="5"/>
        <v>21</v>
      </c>
      <c r="B68" s="208">
        <v>713500</v>
      </c>
      <c r="C68" s="239" t="s">
        <v>1336</v>
      </c>
      <c r="D68" s="287" t="e">
        <f>+Programska_aktivnost!D69+Sheet1!D68+#REF!+Sheet2!D68</f>
        <v>#REF!</v>
      </c>
      <c r="E68" s="277" t="e">
        <f>+Programska_aktivnost!E69+Sheet1!E68+#REF!+Sheet2!E68</f>
        <v>#REF!</v>
      </c>
      <c r="F68" s="287" t="e">
        <f>+Programska_aktivnost!F69+Sheet1!F68+#REF!+Sheet2!F68</f>
        <v>#REF!</v>
      </c>
      <c r="G68" s="277" t="e">
        <f>+Programska_aktivnost!G69+Sheet1!G68+#REF!+Sheet2!G68</f>
        <v>#REF!</v>
      </c>
      <c r="H68" s="288" t="e">
        <f>+Programska_aktivnost!H69+Sheet1!H68+#REF!+Sheet2!H68</f>
        <v>#REF!</v>
      </c>
      <c r="I68" s="289" t="e">
        <f>+Programska_aktivnost!I69+Sheet1!I68+#REF!+Sheet2!I68</f>
        <v>#REF!</v>
      </c>
      <c r="J68" s="287" t="e">
        <f>+Programska_aktivnost!J69+Sheet1!J68+#REF!+Sheet2!J68</f>
        <v>#REF!</v>
      </c>
      <c r="K68" s="277" t="e">
        <f>+Programska_aktivnost!K69+Sheet1!K68+#REF!+Sheet2!K68</f>
        <v>#REF!</v>
      </c>
      <c r="L68" s="287" t="e">
        <f>+Programska_aktivnost!L69+Sheet1!L68+#REF!+Sheet2!L68</f>
        <v>#REF!</v>
      </c>
      <c r="M68" s="277" t="e">
        <f>+Programska_aktivnost!M69+Sheet1!M68+#REF!+Sheet2!M68</f>
        <v>#REF!</v>
      </c>
      <c r="N68" s="287" t="e">
        <f t="shared" si="7"/>
        <v>#REF!</v>
      </c>
      <c r="O68" s="277" t="e">
        <f t="shared" si="7"/>
        <v>#REF!</v>
      </c>
      <c r="P68" s="3"/>
      <c r="Q68" s="3"/>
      <c r="R68" s="3"/>
      <c r="S68" s="3"/>
      <c r="T68" s="3"/>
      <c r="U68" s="3"/>
      <c r="V68" s="95"/>
      <c r="W68" s="95"/>
      <c r="X68" s="95"/>
      <c r="Y68" s="201" t="e">
        <f t="shared" si="6"/>
        <v>#REF!</v>
      </c>
    </row>
    <row r="69" spans="1:25" ht="33" hidden="1" customHeight="1" x14ac:dyDescent="0.25">
      <c r="A69" s="238">
        <f t="shared" si="5"/>
        <v>22</v>
      </c>
      <c r="B69" s="208">
        <v>713600</v>
      </c>
      <c r="C69" s="239" t="s">
        <v>1337</v>
      </c>
      <c r="D69" s="287" t="e">
        <f>+Programska_aktivnost!D70+Sheet1!D69+#REF!+Sheet2!D69</f>
        <v>#REF!</v>
      </c>
      <c r="E69" s="277" t="e">
        <f>+Programska_aktivnost!E70+Sheet1!E69+#REF!+Sheet2!E69</f>
        <v>#REF!</v>
      </c>
      <c r="F69" s="287" t="e">
        <f>+Programska_aktivnost!F70+Sheet1!F69+#REF!+Sheet2!F69</f>
        <v>#REF!</v>
      </c>
      <c r="G69" s="277" t="e">
        <f>+Programska_aktivnost!G70+Sheet1!G69+#REF!+Sheet2!G69</f>
        <v>#REF!</v>
      </c>
      <c r="H69" s="288" t="e">
        <f>+Programska_aktivnost!H70+Sheet1!H69+#REF!+Sheet2!H69</f>
        <v>#REF!</v>
      </c>
      <c r="I69" s="289" t="e">
        <f>+Programska_aktivnost!I70+Sheet1!I69+#REF!+Sheet2!I69</f>
        <v>#REF!</v>
      </c>
      <c r="J69" s="287" t="e">
        <f>+Programska_aktivnost!J70+Sheet1!J69+#REF!+Sheet2!J69</f>
        <v>#REF!</v>
      </c>
      <c r="K69" s="277" t="e">
        <f>+Programska_aktivnost!K70+Sheet1!K69+#REF!+Sheet2!K69</f>
        <v>#REF!</v>
      </c>
      <c r="L69" s="287" t="e">
        <f>+Programska_aktivnost!L70+Sheet1!L69+#REF!+Sheet2!L69</f>
        <v>#REF!</v>
      </c>
      <c r="M69" s="277" t="e">
        <f>+Programska_aktivnost!M70+Sheet1!M69+#REF!+Sheet2!M69</f>
        <v>#REF!</v>
      </c>
      <c r="N69" s="287" t="e">
        <f t="shared" si="7"/>
        <v>#REF!</v>
      </c>
      <c r="O69" s="277" t="e">
        <f t="shared" si="7"/>
        <v>#REF!</v>
      </c>
      <c r="P69" s="3"/>
      <c r="Q69" s="3"/>
      <c r="R69" s="3"/>
      <c r="S69" s="3"/>
      <c r="T69" s="3"/>
      <c r="U69" s="3"/>
      <c r="V69" s="95"/>
      <c r="W69" s="95"/>
      <c r="X69" s="95"/>
      <c r="Y69" s="201" t="e">
        <f t="shared" si="6"/>
        <v>#REF!</v>
      </c>
    </row>
    <row r="70" spans="1:25" ht="33" hidden="1" customHeight="1" x14ac:dyDescent="0.25">
      <c r="A70" s="236">
        <f t="shared" si="5"/>
        <v>23</v>
      </c>
      <c r="B70" s="207">
        <v>714000</v>
      </c>
      <c r="C70" s="237" t="s">
        <v>637</v>
      </c>
      <c r="D70" s="215" t="e">
        <f>+Programska_aktivnost!D71+Sheet1!D70+#REF!+Sheet2!D70</f>
        <v>#REF!</v>
      </c>
      <c r="E70" s="214" t="e">
        <f>+Programska_aktivnost!E71+Sheet1!E70+#REF!+Sheet2!E70</f>
        <v>#REF!</v>
      </c>
      <c r="F70" s="215" t="e">
        <f>+Programska_aktivnost!F71+Sheet1!F70+#REF!+Sheet2!F70</f>
        <v>#REF!</v>
      </c>
      <c r="G70" s="214" t="e">
        <f>+Programska_aktivnost!G71+Sheet1!G70+#REF!+Sheet2!G70</f>
        <v>#REF!</v>
      </c>
      <c r="H70" s="213" t="e">
        <f>+Programska_aktivnost!H71+Sheet1!H70+#REF!+Sheet2!H70</f>
        <v>#REF!</v>
      </c>
      <c r="I70" s="214" t="e">
        <f>+Programska_aktivnost!I71+Sheet1!I70+#REF!+Sheet2!I70</f>
        <v>#REF!</v>
      </c>
      <c r="J70" s="215" t="e">
        <f>+Programska_aktivnost!J71+Sheet1!J70+#REF!+Sheet2!J70</f>
        <v>#REF!</v>
      </c>
      <c r="K70" s="214" t="e">
        <f>+Programska_aktivnost!K71+Sheet1!K70+#REF!+Sheet2!K70</f>
        <v>#REF!</v>
      </c>
      <c r="L70" s="215" t="e">
        <f>+Programska_aktivnost!L71+Sheet1!L70+#REF!+Sheet2!L70</f>
        <v>#REF!</v>
      </c>
      <c r="M70" s="214" t="e">
        <f>+Programska_aktivnost!M71+Sheet1!M70+#REF!+Sheet2!M70</f>
        <v>#REF!</v>
      </c>
      <c r="N70" s="215" t="e">
        <f t="shared" si="7"/>
        <v>#REF!</v>
      </c>
      <c r="O70" s="214" t="e">
        <f t="shared" si="7"/>
        <v>#REF!</v>
      </c>
      <c r="P70" s="3"/>
      <c r="Q70" s="3"/>
      <c r="R70" s="3"/>
      <c r="S70" s="3"/>
      <c r="T70" s="3"/>
      <c r="U70" s="3"/>
      <c r="V70" s="95"/>
      <c r="W70" s="95"/>
      <c r="X70" s="95"/>
      <c r="Y70" s="201" t="e">
        <f t="shared" si="6"/>
        <v>#REF!</v>
      </c>
    </row>
    <row r="71" spans="1:25" ht="33" hidden="1" customHeight="1" x14ac:dyDescent="0.25">
      <c r="A71" s="238">
        <f t="shared" si="5"/>
        <v>24</v>
      </c>
      <c r="B71" s="208">
        <v>714100</v>
      </c>
      <c r="C71" s="239" t="s">
        <v>1355</v>
      </c>
      <c r="D71" s="287" t="e">
        <f>+Programska_aktivnost!D72+Sheet1!D71+#REF!+Sheet2!D71</f>
        <v>#REF!</v>
      </c>
      <c r="E71" s="277" t="e">
        <f>+Programska_aktivnost!E72+Sheet1!E71+#REF!+Sheet2!E71</f>
        <v>#REF!</v>
      </c>
      <c r="F71" s="287" t="e">
        <f>+Programska_aktivnost!F72+Sheet1!F71+#REF!+Sheet2!F71</f>
        <v>#REF!</v>
      </c>
      <c r="G71" s="277" t="e">
        <f>+Programska_aktivnost!G72+Sheet1!G71+#REF!+Sheet2!G71</f>
        <v>#REF!</v>
      </c>
      <c r="H71" s="288" t="e">
        <f>+Programska_aktivnost!H72+Sheet1!H71+#REF!+Sheet2!H71</f>
        <v>#REF!</v>
      </c>
      <c r="I71" s="289" t="e">
        <f>+Programska_aktivnost!I72+Sheet1!I71+#REF!+Sheet2!I71</f>
        <v>#REF!</v>
      </c>
      <c r="J71" s="287" t="e">
        <f>+Programska_aktivnost!J72+Sheet1!J71+#REF!+Sheet2!J71</f>
        <v>#REF!</v>
      </c>
      <c r="K71" s="277" t="e">
        <f>+Programska_aktivnost!K72+Sheet1!K71+#REF!+Sheet2!K71</f>
        <v>#REF!</v>
      </c>
      <c r="L71" s="287" t="e">
        <f>+Programska_aktivnost!L72+Sheet1!L71+#REF!+Sheet2!L71</f>
        <v>#REF!</v>
      </c>
      <c r="M71" s="277" t="e">
        <f>+Programska_aktivnost!M72+Sheet1!M71+#REF!+Sheet2!M71</f>
        <v>#REF!</v>
      </c>
      <c r="N71" s="287" t="e">
        <f t="shared" si="7"/>
        <v>#REF!</v>
      </c>
      <c r="O71" s="277" t="e">
        <f t="shared" si="7"/>
        <v>#REF!</v>
      </c>
      <c r="P71" s="3"/>
      <c r="Q71" s="3"/>
      <c r="R71" s="3"/>
      <c r="S71" s="3"/>
      <c r="T71" s="3"/>
      <c r="U71" s="3"/>
      <c r="V71" s="95"/>
      <c r="W71" s="95"/>
      <c r="X71" s="95"/>
      <c r="Y71" s="201" t="e">
        <f t="shared" si="6"/>
        <v>#REF!</v>
      </c>
    </row>
    <row r="72" spans="1:25" ht="33" hidden="1" customHeight="1" x14ac:dyDescent="0.25">
      <c r="A72" s="238">
        <f t="shared" si="5"/>
        <v>25</v>
      </c>
      <c r="B72" s="208">
        <v>714300</v>
      </c>
      <c r="C72" s="239" t="s">
        <v>1356</v>
      </c>
      <c r="D72" s="287" t="e">
        <f>+Programska_aktivnost!D73+Sheet1!D72+#REF!+Sheet2!D72</f>
        <v>#REF!</v>
      </c>
      <c r="E72" s="277" t="e">
        <f>+Programska_aktivnost!E73+Sheet1!E72+#REF!+Sheet2!E72</f>
        <v>#REF!</v>
      </c>
      <c r="F72" s="287" t="e">
        <f>+Programska_aktivnost!F73+Sheet1!F72+#REF!+Sheet2!F72</f>
        <v>#REF!</v>
      </c>
      <c r="G72" s="277" t="e">
        <f>+Programska_aktivnost!G73+Sheet1!G72+#REF!+Sheet2!G72</f>
        <v>#REF!</v>
      </c>
      <c r="H72" s="288" t="e">
        <f>+Programska_aktivnost!H73+Sheet1!H72+#REF!+Sheet2!H72</f>
        <v>#REF!</v>
      </c>
      <c r="I72" s="289" t="e">
        <f>+Programska_aktivnost!I73+Sheet1!I72+#REF!+Sheet2!I72</f>
        <v>#REF!</v>
      </c>
      <c r="J72" s="287" t="e">
        <f>+Programska_aktivnost!J73+Sheet1!J72+#REF!+Sheet2!J72</f>
        <v>#REF!</v>
      </c>
      <c r="K72" s="277" t="e">
        <f>+Programska_aktivnost!K73+Sheet1!K72+#REF!+Sheet2!K72</f>
        <v>#REF!</v>
      </c>
      <c r="L72" s="287" t="e">
        <f>+Programska_aktivnost!L73+Sheet1!L72+#REF!+Sheet2!L72</f>
        <v>#REF!</v>
      </c>
      <c r="M72" s="277" t="e">
        <f>+Programska_aktivnost!M73+Sheet1!M72+#REF!+Sheet2!M72</f>
        <v>#REF!</v>
      </c>
      <c r="N72" s="287" t="e">
        <f t="shared" si="7"/>
        <v>#REF!</v>
      </c>
      <c r="O72" s="277" t="e">
        <f t="shared" si="7"/>
        <v>#REF!</v>
      </c>
      <c r="P72" s="3"/>
      <c r="Q72" s="3"/>
      <c r="R72" s="3"/>
      <c r="S72" s="3"/>
      <c r="T72" s="3"/>
      <c r="U72" s="3"/>
      <c r="V72" s="95"/>
      <c r="W72" s="95"/>
      <c r="X72" s="95"/>
      <c r="Y72" s="201" t="e">
        <f t="shared" si="6"/>
        <v>#REF!</v>
      </c>
    </row>
    <row r="73" spans="1:25" ht="33" hidden="1" customHeight="1" x14ac:dyDescent="0.25">
      <c r="A73" s="238">
        <f t="shared" si="5"/>
        <v>26</v>
      </c>
      <c r="B73" s="208">
        <v>714400</v>
      </c>
      <c r="C73" s="239" t="s">
        <v>822</v>
      </c>
      <c r="D73" s="287" t="e">
        <f>+Programska_aktivnost!D74+Sheet1!D73+#REF!+Sheet2!D73</f>
        <v>#REF!</v>
      </c>
      <c r="E73" s="277" t="e">
        <f>+Programska_aktivnost!E74+Sheet1!E73+#REF!+Sheet2!E73</f>
        <v>#REF!</v>
      </c>
      <c r="F73" s="287" t="e">
        <f>+Programska_aktivnost!F74+Sheet1!F73+#REF!+Sheet2!F73</f>
        <v>#REF!</v>
      </c>
      <c r="G73" s="277" t="e">
        <f>+Programska_aktivnost!G74+Sheet1!G73+#REF!+Sheet2!G73</f>
        <v>#REF!</v>
      </c>
      <c r="H73" s="288" t="e">
        <f>+Programska_aktivnost!H74+Sheet1!H73+#REF!+Sheet2!H73</f>
        <v>#REF!</v>
      </c>
      <c r="I73" s="289" t="e">
        <f>+Programska_aktivnost!I74+Sheet1!I73+#REF!+Sheet2!I73</f>
        <v>#REF!</v>
      </c>
      <c r="J73" s="287" t="e">
        <f>+Programska_aktivnost!J74+Sheet1!J73+#REF!+Sheet2!J73</f>
        <v>#REF!</v>
      </c>
      <c r="K73" s="277" t="e">
        <f>+Programska_aktivnost!K74+Sheet1!K73+#REF!+Sheet2!K73</f>
        <v>#REF!</v>
      </c>
      <c r="L73" s="287" t="e">
        <f>+Programska_aktivnost!L74+Sheet1!L73+#REF!+Sheet2!L73</f>
        <v>#REF!</v>
      </c>
      <c r="M73" s="277" t="e">
        <f>+Programska_aktivnost!M74+Sheet1!M73+#REF!+Sheet2!M73</f>
        <v>#REF!</v>
      </c>
      <c r="N73" s="287" t="e">
        <f t="shared" si="7"/>
        <v>#REF!</v>
      </c>
      <c r="O73" s="277" t="e">
        <f t="shared" si="7"/>
        <v>#REF!</v>
      </c>
      <c r="P73" s="3"/>
      <c r="Q73" s="3"/>
      <c r="R73" s="3"/>
      <c r="S73" s="3"/>
      <c r="T73" s="3"/>
      <c r="U73" s="3"/>
      <c r="V73" s="95"/>
      <c r="W73" s="95"/>
      <c r="X73" s="95"/>
      <c r="Y73" s="201" t="e">
        <f t="shared" si="6"/>
        <v>#REF!</v>
      </c>
    </row>
    <row r="74" spans="1:25" ht="51" hidden="1" x14ac:dyDescent="0.25">
      <c r="A74" s="238">
        <f t="shared" si="5"/>
        <v>27</v>
      </c>
      <c r="B74" s="208">
        <v>714500</v>
      </c>
      <c r="C74" s="239" t="s">
        <v>829</v>
      </c>
      <c r="D74" s="287" t="e">
        <f>+Programska_aktivnost!D75+Sheet1!D74+#REF!+Sheet2!D74</f>
        <v>#REF!</v>
      </c>
      <c r="E74" s="277" t="e">
        <f>+Programska_aktivnost!E75+Sheet1!E74+#REF!+Sheet2!E74</f>
        <v>#REF!</v>
      </c>
      <c r="F74" s="287" t="e">
        <f>+Programska_aktivnost!F75+Sheet1!F74+#REF!+Sheet2!F74</f>
        <v>#REF!</v>
      </c>
      <c r="G74" s="277" t="e">
        <f>+Programska_aktivnost!G75+Sheet1!G74+#REF!+Sheet2!G74</f>
        <v>#REF!</v>
      </c>
      <c r="H74" s="288" t="e">
        <f>+Programska_aktivnost!H75+Sheet1!H74+#REF!+Sheet2!H74</f>
        <v>#REF!</v>
      </c>
      <c r="I74" s="289" t="e">
        <f>+Programska_aktivnost!I75+Sheet1!I74+#REF!+Sheet2!I74</f>
        <v>#REF!</v>
      </c>
      <c r="J74" s="287" t="e">
        <f>+Programska_aktivnost!J75+Sheet1!J74+#REF!+Sheet2!J74</f>
        <v>#REF!</v>
      </c>
      <c r="K74" s="277" t="e">
        <f>+Programska_aktivnost!K75+Sheet1!K74+#REF!+Sheet2!K74</f>
        <v>#REF!</v>
      </c>
      <c r="L74" s="287" t="e">
        <f>+Programska_aktivnost!L75+Sheet1!L74+#REF!+Sheet2!L74</f>
        <v>#REF!</v>
      </c>
      <c r="M74" s="277" t="e">
        <f>+Programska_aktivnost!M75+Sheet1!M74+#REF!+Sheet2!M74</f>
        <v>#REF!</v>
      </c>
      <c r="N74" s="287" t="e">
        <f t="shared" si="7"/>
        <v>#REF!</v>
      </c>
      <c r="O74" s="277" t="e">
        <f t="shared" si="7"/>
        <v>#REF!</v>
      </c>
      <c r="P74" s="3"/>
      <c r="Q74" s="3"/>
      <c r="R74" s="3"/>
      <c r="S74" s="3"/>
      <c r="T74" s="3"/>
      <c r="U74" s="3"/>
      <c r="V74" s="95"/>
      <c r="W74" s="95"/>
      <c r="X74" s="95"/>
      <c r="Y74" s="201" t="e">
        <f t="shared" si="6"/>
        <v>#REF!</v>
      </c>
    </row>
    <row r="75" spans="1:25" ht="33" hidden="1" customHeight="1" x14ac:dyDescent="0.25">
      <c r="A75" s="238">
        <f t="shared" si="5"/>
        <v>28</v>
      </c>
      <c r="B75" s="208">
        <v>714600</v>
      </c>
      <c r="C75" s="239" t="s">
        <v>731</v>
      </c>
      <c r="D75" s="287" t="e">
        <f>+Programska_aktivnost!D76+Sheet1!D75+#REF!+Sheet2!D75</f>
        <v>#REF!</v>
      </c>
      <c r="E75" s="277" t="e">
        <f>+Programska_aktivnost!E76+Sheet1!E75+#REF!+Sheet2!E75</f>
        <v>#REF!</v>
      </c>
      <c r="F75" s="287" t="e">
        <f>+Programska_aktivnost!F76+Sheet1!F75+#REF!+Sheet2!F75</f>
        <v>#REF!</v>
      </c>
      <c r="G75" s="277" t="e">
        <f>+Programska_aktivnost!G76+Sheet1!G75+#REF!+Sheet2!G75</f>
        <v>#REF!</v>
      </c>
      <c r="H75" s="288" t="e">
        <f>+Programska_aktivnost!H76+Sheet1!H75+#REF!+Sheet2!H75</f>
        <v>#REF!</v>
      </c>
      <c r="I75" s="289" t="e">
        <f>+Programska_aktivnost!I76+Sheet1!I75+#REF!+Sheet2!I75</f>
        <v>#REF!</v>
      </c>
      <c r="J75" s="287" t="e">
        <f>+Programska_aktivnost!J76+Sheet1!J75+#REF!+Sheet2!J75</f>
        <v>#REF!</v>
      </c>
      <c r="K75" s="277" t="e">
        <f>+Programska_aktivnost!K76+Sheet1!K75+#REF!+Sheet2!K75</f>
        <v>#REF!</v>
      </c>
      <c r="L75" s="287" t="e">
        <f>+Programska_aktivnost!L76+Sheet1!L75+#REF!+Sheet2!L75</f>
        <v>#REF!</v>
      </c>
      <c r="M75" s="277" t="e">
        <f>+Programska_aktivnost!M76+Sheet1!M75+#REF!+Sheet2!M75</f>
        <v>#REF!</v>
      </c>
      <c r="N75" s="287" t="e">
        <f t="shared" si="7"/>
        <v>#REF!</v>
      </c>
      <c r="O75" s="277" t="e">
        <f t="shared" si="7"/>
        <v>#REF!</v>
      </c>
      <c r="P75" s="3"/>
      <c r="Q75" s="3"/>
      <c r="R75" s="3"/>
      <c r="S75" s="3"/>
      <c r="T75" s="3"/>
      <c r="U75" s="3"/>
      <c r="V75" s="95"/>
      <c r="W75" s="95"/>
      <c r="X75" s="95"/>
      <c r="Y75" s="201" t="e">
        <f t="shared" si="6"/>
        <v>#REF!</v>
      </c>
    </row>
    <row r="76" spans="1:25" ht="33" hidden="1" customHeight="1" x14ac:dyDescent="0.25">
      <c r="A76" s="236">
        <f t="shared" si="5"/>
        <v>29</v>
      </c>
      <c r="B76" s="207">
        <v>716000</v>
      </c>
      <c r="C76" s="237" t="s">
        <v>638</v>
      </c>
      <c r="D76" s="215" t="e">
        <f>+Programska_aktivnost!D77+Sheet1!D76+#REF!+Sheet2!D76</f>
        <v>#REF!</v>
      </c>
      <c r="E76" s="214" t="e">
        <f>+Programska_aktivnost!E77+Sheet1!E76+#REF!+Sheet2!E76</f>
        <v>#REF!</v>
      </c>
      <c r="F76" s="215" t="e">
        <f>+Programska_aktivnost!F77+Sheet1!F76+#REF!+Sheet2!F76</f>
        <v>#REF!</v>
      </c>
      <c r="G76" s="214" t="e">
        <f>+Programska_aktivnost!G77+Sheet1!G76+#REF!+Sheet2!G76</f>
        <v>#REF!</v>
      </c>
      <c r="H76" s="213" t="e">
        <f>+Programska_aktivnost!H77+Sheet1!H76+#REF!+Sheet2!H76</f>
        <v>#REF!</v>
      </c>
      <c r="I76" s="214" t="e">
        <f>+Programska_aktivnost!I77+Sheet1!I76+#REF!+Sheet2!I76</f>
        <v>#REF!</v>
      </c>
      <c r="J76" s="215" t="e">
        <f>+Programska_aktivnost!J77+Sheet1!J76+#REF!+Sheet2!J76</f>
        <v>#REF!</v>
      </c>
      <c r="K76" s="214" t="e">
        <f>+Programska_aktivnost!K77+Sheet1!K76+#REF!+Sheet2!K76</f>
        <v>#REF!</v>
      </c>
      <c r="L76" s="215" t="e">
        <f>+Programska_aktivnost!L77+Sheet1!L76+#REF!+Sheet2!L76</f>
        <v>#REF!</v>
      </c>
      <c r="M76" s="214" t="e">
        <f>+Programska_aktivnost!M77+Sheet1!M76+#REF!+Sheet2!M76</f>
        <v>#REF!</v>
      </c>
      <c r="N76" s="215" t="e">
        <f t="shared" si="7"/>
        <v>#REF!</v>
      </c>
      <c r="O76" s="214" t="e">
        <f t="shared" si="7"/>
        <v>#REF!</v>
      </c>
      <c r="P76" s="3"/>
      <c r="Q76" s="3"/>
      <c r="R76" s="3"/>
      <c r="S76" s="3"/>
      <c r="T76" s="3"/>
      <c r="U76" s="3"/>
      <c r="V76" s="95"/>
      <c r="W76" s="95"/>
      <c r="X76" s="95"/>
      <c r="Y76" s="201" t="e">
        <f t="shared" si="6"/>
        <v>#REF!</v>
      </c>
    </row>
    <row r="77" spans="1:25" ht="38.25" hidden="1" x14ac:dyDescent="0.25">
      <c r="A77" s="238">
        <f t="shared" si="5"/>
        <v>30</v>
      </c>
      <c r="B77" s="208">
        <v>716100</v>
      </c>
      <c r="C77" s="239" t="s">
        <v>1370</v>
      </c>
      <c r="D77" s="287" t="e">
        <f>+Programska_aktivnost!D78+Sheet1!D77+#REF!+Sheet2!D77</f>
        <v>#REF!</v>
      </c>
      <c r="E77" s="277" t="e">
        <f>+Programska_aktivnost!E78+Sheet1!E77+#REF!+Sheet2!E77</f>
        <v>#REF!</v>
      </c>
      <c r="F77" s="287" t="e">
        <f>+Programska_aktivnost!F78+Sheet1!F77+#REF!+Sheet2!F77</f>
        <v>#REF!</v>
      </c>
      <c r="G77" s="277" t="e">
        <f>+Programska_aktivnost!G78+Sheet1!G77+#REF!+Sheet2!G77</f>
        <v>#REF!</v>
      </c>
      <c r="H77" s="288" t="e">
        <f>+Programska_aktivnost!H78+Sheet1!H77+#REF!+Sheet2!H77</f>
        <v>#REF!</v>
      </c>
      <c r="I77" s="289" t="e">
        <f>+Programska_aktivnost!I78+Sheet1!I77+#REF!+Sheet2!I77</f>
        <v>#REF!</v>
      </c>
      <c r="J77" s="287" t="e">
        <f>+Programska_aktivnost!J78+Sheet1!J77+#REF!+Sheet2!J77</f>
        <v>#REF!</v>
      </c>
      <c r="K77" s="277" t="e">
        <f>+Programska_aktivnost!K78+Sheet1!K77+#REF!+Sheet2!K77</f>
        <v>#REF!</v>
      </c>
      <c r="L77" s="287" t="e">
        <f>+Programska_aktivnost!L78+Sheet1!L77+#REF!+Sheet2!L77</f>
        <v>#REF!</v>
      </c>
      <c r="M77" s="277" t="e">
        <f>+Programska_aktivnost!M78+Sheet1!M77+#REF!+Sheet2!M77</f>
        <v>#REF!</v>
      </c>
      <c r="N77" s="287" t="e">
        <f t="shared" si="7"/>
        <v>#REF!</v>
      </c>
      <c r="O77" s="277" t="e">
        <f t="shared" si="7"/>
        <v>#REF!</v>
      </c>
      <c r="P77" s="3"/>
      <c r="Q77" s="3"/>
      <c r="R77" s="3"/>
      <c r="S77" s="3"/>
      <c r="T77" s="3"/>
      <c r="U77" s="3"/>
      <c r="V77" s="95"/>
      <c r="W77" s="95"/>
      <c r="X77" s="95"/>
      <c r="Y77" s="201" t="e">
        <f t="shared" si="6"/>
        <v>#REF!</v>
      </c>
    </row>
    <row r="78" spans="1:25" ht="38.25" hidden="1" x14ac:dyDescent="0.25">
      <c r="A78" s="238">
        <f t="shared" si="5"/>
        <v>31</v>
      </c>
      <c r="B78" s="208">
        <v>716200</v>
      </c>
      <c r="C78" s="239" t="s">
        <v>1357</v>
      </c>
      <c r="D78" s="287" t="e">
        <f>+Programska_aktivnost!D79+Sheet1!D78+#REF!+Sheet2!D78</f>
        <v>#REF!</v>
      </c>
      <c r="E78" s="277" t="e">
        <f>+Programska_aktivnost!E79+Sheet1!E78+#REF!+Sheet2!E78</f>
        <v>#REF!</v>
      </c>
      <c r="F78" s="287" t="e">
        <f>+Programska_aktivnost!F79+Sheet1!F78+#REF!+Sheet2!F78</f>
        <v>#REF!</v>
      </c>
      <c r="G78" s="277" t="e">
        <f>+Programska_aktivnost!G79+Sheet1!G78+#REF!+Sheet2!G78</f>
        <v>#REF!</v>
      </c>
      <c r="H78" s="288" t="e">
        <f>+Programska_aktivnost!H79+Sheet1!H78+#REF!+Sheet2!H78</f>
        <v>#REF!</v>
      </c>
      <c r="I78" s="289" t="e">
        <f>+Programska_aktivnost!I79+Sheet1!I78+#REF!+Sheet2!I78</f>
        <v>#REF!</v>
      </c>
      <c r="J78" s="287" t="e">
        <f>+Programska_aktivnost!J79+Sheet1!J78+#REF!+Sheet2!J78</f>
        <v>#REF!</v>
      </c>
      <c r="K78" s="277" t="e">
        <f>+Programska_aktivnost!K79+Sheet1!K78+#REF!+Sheet2!K78</f>
        <v>#REF!</v>
      </c>
      <c r="L78" s="287" t="e">
        <f>+Programska_aktivnost!L79+Sheet1!L78+#REF!+Sheet2!L78</f>
        <v>#REF!</v>
      </c>
      <c r="M78" s="277" t="e">
        <f>+Programska_aktivnost!M79+Sheet1!M78+#REF!+Sheet2!M78</f>
        <v>#REF!</v>
      </c>
      <c r="N78" s="287" t="e">
        <f t="shared" si="7"/>
        <v>#REF!</v>
      </c>
      <c r="O78" s="277" t="e">
        <f t="shared" si="7"/>
        <v>#REF!</v>
      </c>
      <c r="P78" s="3"/>
      <c r="Q78" s="3"/>
      <c r="R78" s="3"/>
      <c r="S78" s="3"/>
      <c r="T78" s="3"/>
      <c r="U78" s="3"/>
      <c r="V78" s="95"/>
      <c r="W78" s="95"/>
      <c r="X78" s="95"/>
      <c r="Y78" s="201" t="e">
        <f t="shared" si="6"/>
        <v>#REF!</v>
      </c>
    </row>
    <row r="79" spans="1:25" ht="33" hidden="1" customHeight="1" x14ac:dyDescent="0.25">
      <c r="A79" s="236">
        <f t="shared" si="5"/>
        <v>32</v>
      </c>
      <c r="B79" s="207">
        <v>730000</v>
      </c>
      <c r="C79" s="237" t="s">
        <v>639</v>
      </c>
      <c r="D79" s="215" t="e">
        <f>+Programska_aktivnost!D80+Sheet1!D79+#REF!+Sheet2!D79</f>
        <v>#REF!</v>
      </c>
      <c r="E79" s="214" t="e">
        <f>+Programska_aktivnost!E80+Sheet1!E79+#REF!+Sheet2!E79</f>
        <v>#REF!</v>
      </c>
      <c r="F79" s="215" t="e">
        <f>+Programska_aktivnost!F80+Sheet1!F79+#REF!+Sheet2!F79</f>
        <v>#REF!</v>
      </c>
      <c r="G79" s="214" t="e">
        <f>+Programska_aktivnost!G80+Sheet1!G79+#REF!+Sheet2!G79</f>
        <v>#REF!</v>
      </c>
      <c r="H79" s="213" t="e">
        <f>+Programska_aktivnost!H80+Sheet1!H79+#REF!+Sheet2!H79</f>
        <v>#REF!</v>
      </c>
      <c r="I79" s="214" t="e">
        <f>+Programska_aktivnost!I80+Sheet1!I79+#REF!+Sheet2!I79</f>
        <v>#REF!</v>
      </c>
      <c r="J79" s="215" t="e">
        <f>+Programska_aktivnost!J80+Sheet1!J79+#REF!+Sheet2!J79</f>
        <v>#REF!</v>
      </c>
      <c r="K79" s="214" t="e">
        <f>+Programska_aktivnost!K80+Sheet1!K79+#REF!+Sheet2!K79</f>
        <v>#REF!</v>
      </c>
      <c r="L79" s="215" t="e">
        <f>+Programska_aktivnost!L80+Sheet1!L79+#REF!+Sheet2!L79</f>
        <v>#REF!</v>
      </c>
      <c r="M79" s="214" t="e">
        <f>+Programska_aktivnost!M80+Sheet1!M79+#REF!+Sheet2!M79</f>
        <v>#REF!</v>
      </c>
      <c r="N79" s="215" t="e">
        <f t="shared" si="7"/>
        <v>#REF!</v>
      </c>
      <c r="O79" s="214" t="e">
        <f t="shared" si="7"/>
        <v>#REF!</v>
      </c>
      <c r="P79" s="3"/>
      <c r="Q79" s="3"/>
      <c r="R79" s="3"/>
      <c r="S79" s="3"/>
      <c r="T79" s="3"/>
      <c r="U79" s="3"/>
      <c r="V79" s="95"/>
      <c r="W79" s="95"/>
      <c r="X79" s="95"/>
      <c r="Y79" s="201" t="e">
        <f t="shared" si="6"/>
        <v>#REF!</v>
      </c>
    </row>
    <row r="80" spans="1:25" ht="33" hidden="1" customHeight="1" x14ac:dyDescent="0.25">
      <c r="A80" s="236">
        <f t="shared" si="5"/>
        <v>33</v>
      </c>
      <c r="B80" s="207">
        <v>731000</v>
      </c>
      <c r="C80" s="237" t="s">
        <v>640</v>
      </c>
      <c r="D80" s="215" t="e">
        <f>+Programska_aktivnost!D81+Sheet1!D80+#REF!+Sheet2!D80</f>
        <v>#REF!</v>
      </c>
      <c r="E80" s="214" t="e">
        <f>+Programska_aktivnost!E81+Sheet1!E80+#REF!+Sheet2!E80</f>
        <v>#REF!</v>
      </c>
      <c r="F80" s="215" t="e">
        <f>+Programska_aktivnost!F81+Sheet1!F80+#REF!+Sheet2!F80</f>
        <v>#REF!</v>
      </c>
      <c r="G80" s="214" t="e">
        <f>+Programska_aktivnost!G81+Sheet1!G80+#REF!+Sheet2!G80</f>
        <v>#REF!</v>
      </c>
      <c r="H80" s="213" t="e">
        <f>+Programska_aktivnost!H81+Sheet1!H80+#REF!+Sheet2!H80</f>
        <v>#REF!</v>
      </c>
      <c r="I80" s="214" t="e">
        <f>+Programska_aktivnost!I81+Sheet1!I80+#REF!+Sheet2!I80</f>
        <v>#REF!</v>
      </c>
      <c r="J80" s="215" t="e">
        <f>+Programska_aktivnost!J81+Sheet1!J80+#REF!+Sheet2!J80</f>
        <v>#REF!</v>
      </c>
      <c r="K80" s="214" t="e">
        <f>+Programska_aktivnost!K81+Sheet1!K80+#REF!+Sheet2!K80</f>
        <v>#REF!</v>
      </c>
      <c r="L80" s="215" t="e">
        <f>+Programska_aktivnost!L81+Sheet1!L80+#REF!+Sheet2!L80</f>
        <v>#REF!</v>
      </c>
      <c r="M80" s="214" t="e">
        <f>+Programska_aktivnost!M81+Sheet1!M80+#REF!+Sheet2!M80</f>
        <v>#REF!</v>
      </c>
      <c r="N80" s="215" t="e">
        <f t="shared" si="7"/>
        <v>#REF!</v>
      </c>
      <c r="O80" s="214" t="e">
        <f t="shared" si="7"/>
        <v>#REF!</v>
      </c>
      <c r="P80" s="3"/>
      <c r="Q80" s="3"/>
      <c r="R80" s="3"/>
      <c r="S80" s="3"/>
      <c r="T80" s="3"/>
      <c r="U80" s="3"/>
      <c r="V80" s="95"/>
      <c r="W80" s="95"/>
      <c r="X80" s="95"/>
      <c r="Y80" s="201" t="e">
        <f t="shared" si="6"/>
        <v>#REF!</v>
      </c>
    </row>
    <row r="81" spans="1:25" ht="33" hidden="1" customHeight="1" x14ac:dyDescent="0.25">
      <c r="A81" s="238">
        <f t="shared" si="5"/>
        <v>34</v>
      </c>
      <c r="B81" s="208">
        <v>731100</v>
      </c>
      <c r="C81" s="239" t="s">
        <v>732</v>
      </c>
      <c r="D81" s="287" t="e">
        <f>+Programska_aktivnost!D82+Sheet1!D81+#REF!+Sheet2!D81</f>
        <v>#REF!</v>
      </c>
      <c r="E81" s="277" t="e">
        <f>+Programska_aktivnost!E82+Sheet1!E81+#REF!+Sheet2!E81</f>
        <v>#REF!</v>
      </c>
      <c r="F81" s="287" t="e">
        <f>+Programska_aktivnost!F82+Sheet1!F81+#REF!+Sheet2!F81</f>
        <v>#REF!</v>
      </c>
      <c r="G81" s="277" t="e">
        <f>+Programska_aktivnost!G82+Sheet1!G81+#REF!+Sheet2!G81</f>
        <v>#REF!</v>
      </c>
      <c r="H81" s="288" t="e">
        <f>+Programska_aktivnost!H82+Sheet1!H81+#REF!+Sheet2!H81</f>
        <v>#REF!</v>
      </c>
      <c r="I81" s="289" t="e">
        <f>+Programska_aktivnost!I82+Sheet1!I81+#REF!+Sheet2!I81</f>
        <v>#REF!</v>
      </c>
      <c r="J81" s="287" t="e">
        <f>+Programska_aktivnost!J82+Sheet1!J81+#REF!+Sheet2!J81</f>
        <v>#REF!</v>
      </c>
      <c r="K81" s="277" t="e">
        <f>+Programska_aktivnost!K82+Sheet1!K81+#REF!+Sheet2!K81</f>
        <v>#REF!</v>
      </c>
      <c r="L81" s="287" t="e">
        <f>+Programska_aktivnost!L82+Sheet1!L81+#REF!+Sheet2!L81</f>
        <v>#REF!</v>
      </c>
      <c r="M81" s="277" t="e">
        <f>+Programska_aktivnost!M82+Sheet1!M81+#REF!+Sheet2!M81</f>
        <v>#REF!</v>
      </c>
      <c r="N81" s="287" t="e">
        <f t="shared" si="7"/>
        <v>#REF!</v>
      </c>
      <c r="O81" s="277" t="e">
        <f t="shared" si="7"/>
        <v>#REF!</v>
      </c>
      <c r="P81" s="3"/>
      <c r="Q81" s="3"/>
      <c r="R81" s="3"/>
      <c r="S81" s="3"/>
      <c r="T81" s="3"/>
      <c r="U81" s="3"/>
      <c r="V81" s="95"/>
      <c r="W81" s="95"/>
      <c r="X81" s="95"/>
      <c r="Y81" s="201" t="e">
        <f t="shared" si="6"/>
        <v>#REF!</v>
      </c>
    </row>
    <row r="82" spans="1:25" ht="33" hidden="1" customHeight="1" x14ac:dyDescent="0.25">
      <c r="A82" s="238">
        <f t="shared" si="5"/>
        <v>35</v>
      </c>
      <c r="B82" s="208">
        <v>731200</v>
      </c>
      <c r="C82" s="239" t="s">
        <v>823</v>
      </c>
      <c r="D82" s="287" t="e">
        <f>+Programska_aktivnost!D83+Sheet1!D82+#REF!+Sheet2!D82</f>
        <v>#REF!</v>
      </c>
      <c r="E82" s="277" t="e">
        <f>+Programska_aktivnost!E83+Sheet1!E82+#REF!+Sheet2!E82</f>
        <v>#REF!</v>
      </c>
      <c r="F82" s="287" t="e">
        <f>+Programska_aktivnost!F83+Sheet1!F82+#REF!+Sheet2!F82</f>
        <v>#REF!</v>
      </c>
      <c r="G82" s="277" t="e">
        <f>+Programska_aktivnost!G83+Sheet1!G82+#REF!+Sheet2!G82</f>
        <v>#REF!</v>
      </c>
      <c r="H82" s="288" t="e">
        <f>+Programska_aktivnost!H83+Sheet1!H82+#REF!+Sheet2!H82</f>
        <v>#REF!</v>
      </c>
      <c r="I82" s="289" t="e">
        <f>+Programska_aktivnost!I83+Sheet1!I82+#REF!+Sheet2!I82</f>
        <v>#REF!</v>
      </c>
      <c r="J82" s="287" t="e">
        <f>+Programska_aktivnost!J83+Sheet1!J82+#REF!+Sheet2!J82</f>
        <v>#REF!</v>
      </c>
      <c r="K82" s="277" t="e">
        <f>+Programska_aktivnost!K83+Sheet1!K82+#REF!+Sheet2!K82</f>
        <v>#REF!</v>
      </c>
      <c r="L82" s="287" t="e">
        <f>+Programska_aktivnost!L83+Sheet1!L82+#REF!+Sheet2!L82</f>
        <v>#REF!</v>
      </c>
      <c r="M82" s="277" t="e">
        <f>+Programska_aktivnost!M83+Sheet1!M82+#REF!+Sheet2!M82</f>
        <v>#REF!</v>
      </c>
      <c r="N82" s="287" t="e">
        <f t="shared" si="7"/>
        <v>#REF!</v>
      </c>
      <c r="O82" s="277" t="e">
        <f t="shared" si="7"/>
        <v>#REF!</v>
      </c>
      <c r="P82" s="3"/>
      <c r="Q82" s="3"/>
      <c r="R82" s="3"/>
      <c r="S82" s="3"/>
      <c r="T82" s="3"/>
      <c r="U82" s="3"/>
      <c r="V82" s="95"/>
      <c r="W82" s="95"/>
      <c r="X82" s="95"/>
      <c r="Y82" s="201" t="e">
        <f t="shared" si="6"/>
        <v>#REF!</v>
      </c>
    </row>
    <row r="83" spans="1:25" ht="38.25" hidden="1" x14ac:dyDescent="0.25">
      <c r="A83" s="236">
        <f t="shared" si="5"/>
        <v>36</v>
      </c>
      <c r="B83" s="207">
        <v>732000</v>
      </c>
      <c r="C83" s="237" t="s">
        <v>641</v>
      </c>
      <c r="D83" s="215" t="e">
        <f>+Programska_aktivnost!D84+Sheet1!D83+#REF!+Sheet2!D83</f>
        <v>#REF!</v>
      </c>
      <c r="E83" s="214" t="e">
        <f>+Programska_aktivnost!E84+Sheet1!E83+#REF!+Sheet2!E83</f>
        <v>#REF!</v>
      </c>
      <c r="F83" s="215" t="e">
        <f>+Programska_aktivnost!F84+Sheet1!F83+#REF!+Sheet2!F83</f>
        <v>#REF!</v>
      </c>
      <c r="G83" s="214" t="e">
        <f>+Programska_aktivnost!G84+Sheet1!G83+#REF!+Sheet2!G83</f>
        <v>#REF!</v>
      </c>
      <c r="H83" s="213" t="e">
        <f>+Programska_aktivnost!H84+Sheet1!H83+#REF!+Sheet2!H83</f>
        <v>#REF!</v>
      </c>
      <c r="I83" s="214" t="e">
        <f>+Programska_aktivnost!I84+Sheet1!I83+#REF!+Sheet2!I83</f>
        <v>#REF!</v>
      </c>
      <c r="J83" s="215" t="e">
        <f>+Programska_aktivnost!J84+Sheet1!J83+#REF!+Sheet2!J83</f>
        <v>#REF!</v>
      </c>
      <c r="K83" s="214" t="e">
        <f>+Programska_aktivnost!K84+Sheet1!K83+#REF!+Sheet2!K83</f>
        <v>#REF!</v>
      </c>
      <c r="L83" s="215" t="e">
        <f>+Programska_aktivnost!L84+Sheet1!L83+#REF!+Sheet2!L83</f>
        <v>#REF!</v>
      </c>
      <c r="M83" s="214" t="e">
        <f>+Programska_aktivnost!M84+Sheet1!M83+#REF!+Sheet2!M83</f>
        <v>#REF!</v>
      </c>
      <c r="N83" s="215" t="e">
        <f t="shared" si="7"/>
        <v>#REF!</v>
      </c>
      <c r="O83" s="214" t="e">
        <f t="shared" si="7"/>
        <v>#REF!</v>
      </c>
      <c r="P83" s="3"/>
      <c r="Q83" s="3"/>
      <c r="R83" s="3"/>
      <c r="S83" s="3"/>
      <c r="T83" s="3"/>
      <c r="U83" s="3"/>
      <c r="V83" s="95"/>
      <c r="W83" s="95"/>
      <c r="X83" s="95"/>
      <c r="Y83" s="201" t="e">
        <f t="shared" si="6"/>
        <v>#REF!</v>
      </c>
    </row>
    <row r="84" spans="1:25" ht="33" hidden="1" customHeight="1" x14ac:dyDescent="0.25">
      <c r="A84" s="238">
        <f t="shared" si="5"/>
        <v>37</v>
      </c>
      <c r="B84" s="208">
        <v>732100</v>
      </c>
      <c r="C84" s="239" t="s">
        <v>824</v>
      </c>
      <c r="D84" s="287" t="e">
        <f>+Programska_aktivnost!D85+Sheet1!D84+#REF!+Sheet2!D84</f>
        <v>#REF!</v>
      </c>
      <c r="E84" s="277" t="e">
        <f>+Programska_aktivnost!E85+Sheet1!E84+#REF!+Sheet2!E84</f>
        <v>#REF!</v>
      </c>
      <c r="F84" s="287" t="e">
        <f>+Programska_aktivnost!F85+Sheet1!F84+#REF!+Sheet2!F84</f>
        <v>#REF!</v>
      </c>
      <c r="G84" s="277" t="e">
        <f>+Programska_aktivnost!G85+Sheet1!G84+#REF!+Sheet2!G84</f>
        <v>#REF!</v>
      </c>
      <c r="H84" s="288" t="e">
        <f>+Programska_aktivnost!H85+Sheet1!H84+#REF!+Sheet2!H84</f>
        <v>#REF!</v>
      </c>
      <c r="I84" s="289" t="e">
        <f>+Programska_aktivnost!I85+Sheet1!I84+#REF!+Sheet2!I84</f>
        <v>#REF!</v>
      </c>
      <c r="J84" s="287" t="e">
        <f>+Programska_aktivnost!J85+Sheet1!J84+#REF!+Sheet2!J84</f>
        <v>#REF!</v>
      </c>
      <c r="K84" s="277" t="e">
        <f>+Programska_aktivnost!K85+Sheet1!K84+#REF!+Sheet2!K84</f>
        <v>#REF!</v>
      </c>
      <c r="L84" s="287" t="e">
        <f>+Programska_aktivnost!L85+Sheet1!L84+#REF!+Sheet2!L84</f>
        <v>#REF!</v>
      </c>
      <c r="M84" s="277" t="e">
        <f>+Programska_aktivnost!M85+Sheet1!M84+#REF!+Sheet2!M84</f>
        <v>#REF!</v>
      </c>
      <c r="N84" s="287" t="e">
        <f t="shared" si="7"/>
        <v>#REF!</v>
      </c>
      <c r="O84" s="277" t="e">
        <f t="shared" si="7"/>
        <v>#REF!</v>
      </c>
      <c r="P84" s="3"/>
      <c r="Q84" s="3"/>
      <c r="R84" s="3"/>
      <c r="S84" s="3"/>
      <c r="T84" s="3"/>
      <c r="U84" s="3"/>
      <c r="V84" s="95"/>
      <c r="W84" s="95"/>
      <c r="X84" s="95"/>
      <c r="Y84" s="201" t="e">
        <f t="shared" si="6"/>
        <v>#REF!</v>
      </c>
    </row>
    <row r="85" spans="1:25" ht="33" hidden="1" customHeight="1" x14ac:dyDescent="0.25">
      <c r="A85" s="238">
        <f t="shared" si="5"/>
        <v>38</v>
      </c>
      <c r="B85" s="208">
        <v>732200</v>
      </c>
      <c r="C85" s="239" t="s">
        <v>825</v>
      </c>
      <c r="D85" s="287" t="e">
        <f>+Programska_aktivnost!D86+Sheet1!D85+#REF!+Sheet2!D85</f>
        <v>#REF!</v>
      </c>
      <c r="E85" s="277" t="e">
        <f>+Programska_aktivnost!E86+Sheet1!E85+#REF!+Sheet2!E85</f>
        <v>#REF!</v>
      </c>
      <c r="F85" s="287" t="e">
        <f>+Programska_aktivnost!F86+Sheet1!F85+#REF!+Sheet2!F85</f>
        <v>#REF!</v>
      </c>
      <c r="G85" s="277" t="e">
        <f>+Programska_aktivnost!G86+Sheet1!G85+#REF!+Sheet2!G85</f>
        <v>#REF!</v>
      </c>
      <c r="H85" s="288" t="e">
        <f>+Programska_aktivnost!H86+Sheet1!H85+#REF!+Sheet2!H85</f>
        <v>#REF!</v>
      </c>
      <c r="I85" s="289" t="e">
        <f>+Programska_aktivnost!I86+Sheet1!I85+#REF!+Sheet2!I85</f>
        <v>#REF!</v>
      </c>
      <c r="J85" s="287" t="e">
        <f>+Programska_aktivnost!J86+Sheet1!J85+#REF!+Sheet2!J85</f>
        <v>#REF!</v>
      </c>
      <c r="K85" s="277" t="e">
        <f>+Programska_aktivnost!K86+Sheet1!K85+#REF!+Sheet2!K85</f>
        <v>#REF!</v>
      </c>
      <c r="L85" s="287" t="e">
        <f>+Programska_aktivnost!L86+Sheet1!L85+#REF!+Sheet2!L85</f>
        <v>#REF!</v>
      </c>
      <c r="M85" s="277" t="e">
        <f>+Programska_aktivnost!M86+Sheet1!M85+#REF!+Sheet2!M85</f>
        <v>#REF!</v>
      </c>
      <c r="N85" s="287" t="e">
        <f t="shared" si="7"/>
        <v>#REF!</v>
      </c>
      <c r="O85" s="277" t="e">
        <f t="shared" si="7"/>
        <v>#REF!</v>
      </c>
      <c r="P85" s="3"/>
      <c r="Q85" s="3"/>
      <c r="R85" s="3"/>
      <c r="S85" s="3"/>
      <c r="T85" s="3"/>
      <c r="U85" s="3"/>
      <c r="V85" s="95"/>
      <c r="W85" s="95"/>
      <c r="X85" s="95"/>
      <c r="Y85" s="201" t="e">
        <f t="shared" si="6"/>
        <v>#REF!</v>
      </c>
    </row>
    <row r="86" spans="1:25" ht="33" hidden="1" customHeight="1" x14ac:dyDescent="0.25">
      <c r="A86" s="238">
        <f t="shared" si="5"/>
        <v>39</v>
      </c>
      <c r="B86" s="208">
        <v>732300</v>
      </c>
      <c r="C86" s="239" t="s">
        <v>826</v>
      </c>
      <c r="D86" s="287" t="e">
        <f>+Programska_aktivnost!D87+Sheet1!D86+#REF!+Sheet2!D86</f>
        <v>#REF!</v>
      </c>
      <c r="E86" s="277" t="e">
        <f>+Programska_aktivnost!E87+Sheet1!E86+#REF!+Sheet2!E86</f>
        <v>#REF!</v>
      </c>
      <c r="F86" s="287" t="e">
        <f>+Programska_aktivnost!F87+Sheet1!F86+#REF!+Sheet2!F86</f>
        <v>#REF!</v>
      </c>
      <c r="G86" s="277" t="e">
        <f>+Programska_aktivnost!G87+Sheet1!G86+#REF!+Sheet2!G86</f>
        <v>#REF!</v>
      </c>
      <c r="H86" s="288" t="e">
        <f>+Programska_aktivnost!H87+Sheet1!H86+#REF!+Sheet2!H86</f>
        <v>#REF!</v>
      </c>
      <c r="I86" s="289" t="e">
        <f>+Programska_aktivnost!I87+Sheet1!I86+#REF!+Sheet2!I86</f>
        <v>#REF!</v>
      </c>
      <c r="J86" s="287" t="e">
        <f>+Programska_aktivnost!J87+Sheet1!J86+#REF!+Sheet2!J86</f>
        <v>#REF!</v>
      </c>
      <c r="K86" s="277" t="e">
        <f>+Programska_aktivnost!K87+Sheet1!K86+#REF!+Sheet2!K86</f>
        <v>#REF!</v>
      </c>
      <c r="L86" s="287" t="e">
        <f>+Programska_aktivnost!L87+Sheet1!L86+#REF!+Sheet2!L86</f>
        <v>#REF!</v>
      </c>
      <c r="M86" s="277" t="e">
        <f>+Programska_aktivnost!M87+Sheet1!M86+#REF!+Sheet2!M86</f>
        <v>#REF!</v>
      </c>
      <c r="N86" s="287" t="e">
        <f t="shared" si="7"/>
        <v>#REF!</v>
      </c>
      <c r="O86" s="277" t="e">
        <f t="shared" si="7"/>
        <v>#REF!</v>
      </c>
      <c r="P86" s="3"/>
      <c r="Q86" s="3"/>
      <c r="R86" s="3"/>
      <c r="S86" s="3"/>
      <c r="T86" s="3"/>
      <c r="U86" s="3"/>
      <c r="V86" s="95"/>
      <c r="W86" s="95"/>
      <c r="X86" s="95"/>
      <c r="Y86" s="201" t="e">
        <f t="shared" si="6"/>
        <v>#REF!</v>
      </c>
    </row>
    <row r="87" spans="1:25" ht="33" hidden="1" customHeight="1" x14ac:dyDescent="0.25">
      <c r="A87" s="240">
        <f t="shared" si="5"/>
        <v>40</v>
      </c>
      <c r="B87" s="209">
        <v>732400</v>
      </c>
      <c r="C87" s="241" t="s">
        <v>827</v>
      </c>
      <c r="D87" s="327" t="e">
        <f>+Programska_aktivnost!D88+Sheet1!D87+#REF!+Sheet2!D87</f>
        <v>#REF!</v>
      </c>
      <c r="E87" s="278" t="e">
        <f>+Programska_aktivnost!E88+Sheet1!E87+#REF!+Sheet2!E87</f>
        <v>#REF!</v>
      </c>
      <c r="F87" s="327" t="e">
        <f>+Programska_aktivnost!F88+Sheet1!F87+#REF!+Sheet2!F87</f>
        <v>#REF!</v>
      </c>
      <c r="G87" s="278" t="e">
        <f>+Programska_aktivnost!G88+Sheet1!G87+#REF!+Sheet2!G87</f>
        <v>#REF!</v>
      </c>
      <c r="H87" s="338" t="e">
        <f>+Programska_aktivnost!H88+Sheet1!H87+#REF!+Sheet2!H87</f>
        <v>#REF!</v>
      </c>
      <c r="I87" s="291" t="e">
        <f>+Programska_aktivnost!I88+Sheet1!I87+#REF!+Sheet2!I87</f>
        <v>#REF!</v>
      </c>
      <c r="J87" s="327" t="e">
        <f>+Programska_aktivnost!J88+Sheet1!J87+#REF!+Sheet2!J87</f>
        <v>#REF!</v>
      </c>
      <c r="K87" s="278" t="e">
        <f>+Programska_aktivnost!K88+Sheet1!K87+#REF!+Sheet2!K87</f>
        <v>#REF!</v>
      </c>
      <c r="L87" s="327" t="e">
        <f>+Programska_aktivnost!L88+Sheet1!L87+#REF!+Sheet2!L87</f>
        <v>#REF!</v>
      </c>
      <c r="M87" s="278" t="e">
        <f>+Programska_aktivnost!M88+Sheet1!M87+#REF!+Sheet2!M87</f>
        <v>#REF!</v>
      </c>
      <c r="N87" s="327" t="e">
        <f t="shared" si="7"/>
        <v>#REF!</v>
      </c>
      <c r="O87" s="278" t="e">
        <f t="shared" si="7"/>
        <v>#REF!</v>
      </c>
      <c r="P87" s="3"/>
      <c r="Q87" s="3"/>
      <c r="R87" s="3"/>
      <c r="S87" s="3"/>
      <c r="T87" s="3"/>
      <c r="U87" s="3"/>
      <c r="V87" s="95"/>
      <c r="W87" s="95"/>
      <c r="X87" s="95"/>
      <c r="Y87" s="201" t="e">
        <f t="shared" si="6"/>
        <v>#REF!</v>
      </c>
    </row>
    <row r="88" spans="1:25" ht="33" hidden="1" customHeight="1" x14ac:dyDescent="0.25">
      <c r="A88" s="236">
        <f t="shared" si="5"/>
        <v>41</v>
      </c>
      <c r="B88" s="207">
        <v>733000</v>
      </c>
      <c r="C88" s="237" t="s">
        <v>642</v>
      </c>
      <c r="D88" s="215" t="e">
        <f>+Programska_aktivnost!D89+Sheet1!D88+#REF!+Sheet2!D88</f>
        <v>#REF!</v>
      </c>
      <c r="E88" s="214" t="e">
        <f>+Programska_aktivnost!E89+Sheet1!E88+#REF!+Sheet2!E88</f>
        <v>#REF!</v>
      </c>
      <c r="F88" s="215" t="e">
        <f>+Programska_aktivnost!F89+Sheet1!F88+#REF!+Sheet2!F88</f>
        <v>#REF!</v>
      </c>
      <c r="G88" s="214" t="e">
        <f>+Programska_aktivnost!G89+Sheet1!G88+#REF!+Sheet2!G88</f>
        <v>#REF!</v>
      </c>
      <c r="H88" s="213" t="e">
        <f>+Programska_aktivnost!H89+Sheet1!H88+#REF!+Sheet2!H88</f>
        <v>#REF!</v>
      </c>
      <c r="I88" s="214" t="e">
        <f>+Programska_aktivnost!I89+Sheet1!I88+#REF!+Sheet2!I88</f>
        <v>#REF!</v>
      </c>
      <c r="J88" s="215" t="e">
        <f>+Programska_aktivnost!J89+Sheet1!J88+#REF!+Sheet2!J88</f>
        <v>#REF!</v>
      </c>
      <c r="K88" s="214" t="e">
        <f>+Programska_aktivnost!K89+Sheet1!K88+#REF!+Sheet2!K88</f>
        <v>#REF!</v>
      </c>
      <c r="L88" s="215" t="e">
        <f>+Programska_aktivnost!L89+Sheet1!L88+#REF!+Sheet2!L88</f>
        <v>#REF!</v>
      </c>
      <c r="M88" s="214" t="e">
        <f>+Programska_aktivnost!M89+Sheet1!M88+#REF!+Sheet2!M88</f>
        <v>#REF!</v>
      </c>
      <c r="N88" s="215" t="e">
        <f t="shared" ref="N88:O151" si="8">SUM(H88,J88,L88)</f>
        <v>#REF!</v>
      </c>
      <c r="O88" s="214" t="e">
        <f t="shared" si="8"/>
        <v>#REF!</v>
      </c>
      <c r="P88" s="3"/>
      <c r="Q88" s="3"/>
      <c r="R88" s="3"/>
      <c r="S88" s="3"/>
      <c r="T88" s="3"/>
      <c r="U88" s="3"/>
      <c r="V88" s="95"/>
      <c r="W88" s="95"/>
      <c r="X88" s="95"/>
      <c r="Y88" s="201" t="e">
        <f t="shared" si="6"/>
        <v>#REF!</v>
      </c>
    </row>
    <row r="89" spans="1:25" ht="33" hidden="1" customHeight="1" x14ac:dyDescent="0.25">
      <c r="A89" s="238">
        <f t="shared" si="5"/>
        <v>42</v>
      </c>
      <c r="B89" s="208">
        <v>733100</v>
      </c>
      <c r="C89" s="239" t="s">
        <v>828</v>
      </c>
      <c r="D89" s="287" t="e">
        <f>+Programska_aktivnost!D90+Sheet1!D89+#REF!+Sheet2!D89</f>
        <v>#REF!</v>
      </c>
      <c r="E89" s="277" t="e">
        <f>+Programska_aktivnost!E90+Sheet1!E89+#REF!+Sheet2!E89</f>
        <v>#REF!</v>
      </c>
      <c r="F89" s="287" t="e">
        <f>+Programska_aktivnost!F90+Sheet1!F89+#REF!+Sheet2!F89</f>
        <v>#REF!</v>
      </c>
      <c r="G89" s="277" t="e">
        <f>+Programska_aktivnost!G90+Sheet1!G89+#REF!+Sheet2!G89</f>
        <v>#REF!</v>
      </c>
      <c r="H89" s="288" t="e">
        <f>+Programska_aktivnost!H90+Sheet1!H89+#REF!+Sheet2!H89</f>
        <v>#REF!</v>
      </c>
      <c r="I89" s="289" t="e">
        <f>+Programska_aktivnost!I90+Sheet1!I89+#REF!+Sheet2!I89</f>
        <v>#REF!</v>
      </c>
      <c r="J89" s="287" t="e">
        <f>+Programska_aktivnost!J90+Sheet1!J89+#REF!+Sheet2!J89</f>
        <v>#REF!</v>
      </c>
      <c r="K89" s="277" t="e">
        <f>+Programska_aktivnost!K90+Sheet1!K89+#REF!+Sheet2!K89</f>
        <v>#REF!</v>
      </c>
      <c r="L89" s="287" t="e">
        <f>+Programska_aktivnost!L90+Sheet1!L89+#REF!+Sheet2!L89</f>
        <v>#REF!</v>
      </c>
      <c r="M89" s="277" t="e">
        <f>+Programska_aktivnost!M90+Sheet1!M89+#REF!+Sheet2!M89</f>
        <v>#REF!</v>
      </c>
      <c r="N89" s="287" t="e">
        <f t="shared" si="8"/>
        <v>#REF!</v>
      </c>
      <c r="O89" s="277" t="e">
        <f t="shared" si="8"/>
        <v>#REF!</v>
      </c>
      <c r="P89" s="3"/>
      <c r="Q89" s="3"/>
      <c r="R89" s="3"/>
      <c r="S89" s="3"/>
      <c r="T89" s="3"/>
      <c r="U89" s="3"/>
      <c r="V89" s="95"/>
      <c r="W89" s="95"/>
      <c r="X89" s="95"/>
      <c r="Y89" s="201" t="e">
        <f t="shared" si="6"/>
        <v>#REF!</v>
      </c>
    </row>
    <row r="90" spans="1:25" ht="33" hidden="1" customHeight="1" x14ac:dyDescent="0.25">
      <c r="A90" s="238">
        <f t="shared" si="5"/>
        <v>43</v>
      </c>
      <c r="B90" s="208">
        <v>733200</v>
      </c>
      <c r="C90" s="239" t="s">
        <v>296</v>
      </c>
      <c r="D90" s="287" t="e">
        <f>+Programska_aktivnost!D91+Sheet1!D90+#REF!+Sheet2!D90</f>
        <v>#REF!</v>
      </c>
      <c r="E90" s="277" t="e">
        <f>+Programska_aktivnost!E91+Sheet1!E90+#REF!+Sheet2!E90</f>
        <v>#REF!</v>
      </c>
      <c r="F90" s="287" t="e">
        <f>+Programska_aktivnost!F91+Sheet1!F90+#REF!+Sheet2!F90</f>
        <v>#REF!</v>
      </c>
      <c r="G90" s="277" t="e">
        <f>+Programska_aktivnost!G91+Sheet1!G90+#REF!+Sheet2!G90</f>
        <v>#REF!</v>
      </c>
      <c r="H90" s="288" t="e">
        <f>+Programska_aktivnost!H91+Sheet1!H90+#REF!+Sheet2!H90</f>
        <v>#REF!</v>
      </c>
      <c r="I90" s="289" t="e">
        <f>+Programska_aktivnost!I91+Sheet1!I90+#REF!+Sheet2!I90</f>
        <v>#REF!</v>
      </c>
      <c r="J90" s="287" t="e">
        <f>+Programska_aktivnost!J91+Sheet1!J90+#REF!+Sheet2!J90</f>
        <v>#REF!</v>
      </c>
      <c r="K90" s="277" t="e">
        <f>+Programska_aktivnost!K91+Sheet1!K90+#REF!+Sheet2!K90</f>
        <v>#REF!</v>
      </c>
      <c r="L90" s="287" t="e">
        <f>+Programska_aktivnost!L91+Sheet1!L90+#REF!+Sheet2!L90</f>
        <v>#REF!</v>
      </c>
      <c r="M90" s="277" t="e">
        <f>+Programska_aktivnost!M91+Sheet1!M90+#REF!+Sheet2!M90</f>
        <v>#REF!</v>
      </c>
      <c r="N90" s="287" t="e">
        <f t="shared" si="8"/>
        <v>#REF!</v>
      </c>
      <c r="O90" s="277" t="e">
        <f t="shared" si="8"/>
        <v>#REF!</v>
      </c>
      <c r="P90" s="3"/>
      <c r="Q90" s="3"/>
      <c r="R90" s="3"/>
      <c r="S90" s="3"/>
      <c r="T90" s="3"/>
      <c r="U90" s="3"/>
      <c r="V90" s="95"/>
      <c r="W90" s="95"/>
      <c r="X90" s="95"/>
      <c r="Y90" s="201" t="e">
        <f t="shared" si="6"/>
        <v>#REF!</v>
      </c>
    </row>
    <row r="91" spans="1:25" ht="33" hidden="1" customHeight="1" x14ac:dyDescent="0.25">
      <c r="A91" s="236">
        <f t="shared" si="5"/>
        <v>44</v>
      </c>
      <c r="B91" s="207">
        <v>740000</v>
      </c>
      <c r="C91" s="242" t="s">
        <v>643</v>
      </c>
      <c r="D91" s="215" t="e">
        <f>+Programska_aktivnost!D92+Sheet1!D91+#REF!+Sheet2!D91</f>
        <v>#REF!</v>
      </c>
      <c r="E91" s="214" t="e">
        <f>+Programska_aktivnost!E92+Sheet1!E91+#REF!+Sheet2!E91</f>
        <v>#REF!</v>
      </c>
      <c r="F91" s="215" t="e">
        <f>+Programska_aktivnost!F92+Sheet1!F91+#REF!+Sheet2!F91</f>
        <v>#REF!</v>
      </c>
      <c r="G91" s="214" t="e">
        <f>+Programska_aktivnost!G92+Sheet1!G91+#REF!+Sheet2!G91</f>
        <v>#REF!</v>
      </c>
      <c r="H91" s="213" t="e">
        <f>+Programska_aktivnost!H92+Sheet1!H91+#REF!+Sheet2!H91</f>
        <v>#REF!</v>
      </c>
      <c r="I91" s="214" t="e">
        <f>+Programska_aktivnost!I92+Sheet1!I91+#REF!+Sheet2!I91</f>
        <v>#REF!</v>
      </c>
      <c r="J91" s="215" t="e">
        <f>+Programska_aktivnost!J92+Sheet1!J91+#REF!+Sheet2!J91</f>
        <v>#REF!</v>
      </c>
      <c r="K91" s="214" t="e">
        <f>+Programska_aktivnost!K92+Sheet1!K91+#REF!+Sheet2!K91</f>
        <v>#REF!</v>
      </c>
      <c r="L91" s="215" t="e">
        <f>+Programska_aktivnost!L92+Sheet1!L91+#REF!+Sheet2!L91</f>
        <v>#REF!</v>
      </c>
      <c r="M91" s="214" t="e">
        <f>+Programska_aktivnost!M92+Sheet1!M91+#REF!+Sheet2!M91</f>
        <v>#REF!</v>
      </c>
      <c r="N91" s="215" t="e">
        <f t="shared" si="8"/>
        <v>#REF!</v>
      </c>
      <c r="O91" s="214" t="e">
        <f t="shared" si="8"/>
        <v>#REF!</v>
      </c>
      <c r="P91" s="3"/>
      <c r="Q91" s="3"/>
      <c r="R91" s="3"/>
      <c r="S91" s="3"/>
      <c r="T91" s="3"/>
      <c r="U91" s="3"/>
      <c r="V91" s="95"/>
      <c r="W91" s="95"/>
      <c r="X91" s="95"/>
      <c r="Y91" s="201" t="e">
        <f t="shared" si="6"/>
        <v>#REF!</v>
      </c>
    </row>
    <row r="92" spans="1:25" ht="33" hidden="1" customHeight="1" x14ac:dyDescent="0.25">
      <c r="A92" s="236">
        <f t="shared" si="5"/>
        <v>45</v>
      </c>
      <c r="B92" s="207">
        <v>741000</v>
      </c>
      <c r="C92" s="242" t="s">
        <v>644</v>
      </c>
      <c r="D92" s="215" t="e">
        <f>+Programska_aktivnost!D93+Sheet1!D92+#REF!+Sheet2!D92</f>
        <v>#REF!</v>
      </c>
      <c r="E92" s="214" t="e">
        <f>+Programska_aktivnost!E93+Sheet1!E92+#REF!+Sheet2!E92</f>
        <v>#REF!</v>
      </c>
      <c r="F92" s="215" t="e">
        <f>+Programska_aktivnost!F93+Sheet1!F92+#REF!+Sheet2!F92</f>
        <v>#REF!</v>
      </c>
      <c r="G92" s="214" t="e">
        <f>+Programska_aktivnost!G93+Sheet1!G92+#REF!+Sheet2!G92</f>
        <v>#REF!</v>
      </c>
      <c r="H92" s="213" t="e">
        <f>+Programska_aktivnost!H93+Sheet1!H92+#REF!+Sheet2!H92</f>
        <v>#REF!</v>
      </c>
      <c r="I92" s="214" t="e">
        <f>+Programska_aktivnost!I93+Sheet1!I92+#REF!+Sheet2!I92</f>
        <v>#REF!</v>
      </c>
      <c r="J92" s="215" t="e">
        <f>+Programska_aktivnost!J93+Sheet1!J92+#REF!+Sheet2!J92</f>
        <v>#REF!</v>
      </c>
      <c r="K92" s="214" t="e">
        <f>+Programska_aktivnost!K93+Sheet1!K92+#REF!+Sheet2!K92</f>
        <v>#REF!</v>
      </c>
      <c r="L92" s="215" t="e">
        <f>+Programska_aktivnost!L93+Sheet1!L92+#REF!+Sheet2!L92</f>
        <v>#REF!</v>
      </c>
      <c r="M92" s="214" t="e">
        <f>+Programska_aktivnost!M93+Sheet1!M92+#REF!+Sheet2!M92</f>
        <v>#REF!</v>
      </c>
      <c r="N92" s="215" t="e">
        <f t="shared" si="8"/>
        <v>#REF!</v>
      </c>
      <c r="O92" s="214" t="e">
        <f t="shared" si="8"/>
        <v>#REF!</v>
      </c>
      <c r="P92" s="3"/>
      <c r="Q92" s="3"/>
      <c r="R92" s="3"/>
      <c r="S92" s="3"/>
      <c r="T92" s="3"/>
      <c r="U92" s="3"/>
      <c r="V92" s="95"/>
      <c r="W92" s="95"/>
      <c r="X92" s="95"/>
      <c r="Y92" s="201" t="e">
        <f t="shared" si="6"/>
        <v>#REF!</v>
      </c>
    </row>
    <row r="93" spans="1:25" ht="33" hidden="1" customHeight="1" x14ac:dyDescent="0.25">
      <c r="A93" s="238">
        <f t="shared" si="5"/>
        <v>46</v>
      </c>
      <c r="B93" s="208">
        <v>741100</v>
      </c>
      <c r="C93" s="239" t="s">
        <v>297</v>
      </c>
      <c r="D93" s="287" t="e">
        <f>+Programska_aktivnost!D94+Sheet1!D93+#REF!+Sheet2!D93</f>
        <v>#REF!</v>
      </c>
      <c r="E93" s="277" t="e">
        <f>+Programska_aktivnost!E94+Sheet1!E93+#REF!+Sheet2!E93</f>
        <v>#REF!</v>
      </c>
      <c r="F93" s="287" t="e">
        <f>+Programska_aktivnost!F94+Sheet1!F93+#REF!+Sheet2!F93</f>
        <v>#REF!</v>
      </c>
      <c r="G93" s="277" t="e">
        <f>+Programska_aktivnost!G94+Sheet1!G93+#REF!+Sheet2!G93</f>
        <v>#REF!</v>
      </c>
      <c r="H93" s="288" t="e">
        <f>+Programska_aktivnost!H94+Sheet1!H93+#REF!+Sheet2!H93</f>
        <v>#REF!</v>
      </c>
      <c r="I93" s="289" t="e">
        <f>+Programska_aktivnost!I94+Sheet1!I93+#REF!+Sheet2!I93</f>
        <v>#REF!</v>
      </c>
      <c r="J93" s="287" t="e">
        <f>+Programska_aktivnost!J94+Sheet1!J93+#REF!+Sheet2!J93</f>
        <v>#REF!</v>
      </c>
      <c r="K93" s="277" t="e">
        <f>+Programska_aktivnost!K94+Sheet1!K93+#REF!+Sheet2!K93</f>
        <v>#REF!</v>
      </c>
      <c r="L93" s="287" t="e">
        <f>+Programska_aktivnost!L94+Sheet1!L93+#REF!+Sheet2!L93</f>
        <v>#REF!</v>
      </c>
      <c r="M93" s="277" t="e">
        <f>+Programska_aktivnost!M94+Sheet1!M93+#REF!+Sheet2!M93</f>
        <v>#REF!</v>
      </c>
      <c r="N93" s="287" t="e">
        <f t="shared" si="8"/>
        <v>#REF!</v>
      </c>
      <c r="O93" s="277" t="e">
        <f t="shared" si="8"/>
        <v>#REF!</v>
      </c>
      <c r="P93" s="3"/>
      <c r="Q93" s="3"/>
      <c r="R93" s="3"/>
      <c r="S93" s="3"/>
      <c r="T93" s="3"/>
      <c r="U93" s="3"/>
      <c r="V93" s="95"/>
      <c r="W93" s="95"/>
      <c r="X93" s="95"/>
      <c r="Y93" s="201" t="e">
        <f t="shared" si="6"/>
        <v>#REF!</v>
      </c>
    </row>
    <row r="94" spans="1:25" ht="33" hidden="1" customHeight="1" x14ac:dyDescent="0.25">
      <c r="A94" s="238">
        <f t="shared" si="5"/>
        <v>47</v>
      </c>
      <c r="B94" s="208">
        <v>741200</v>
      </c>
      <c r="C94" s="239" t="s">
        <v>830</v>
      </c>
      <c r="D94" s="287" t="e">
        <f>+Programska_aktivnost!D95+Sheet1!D94+#REF!+Sheet2!D94</f>
        <v>#REF!</v>
      </c>
      <c r="E94" s="277" t="e">
        <f>+Programska_aktivnost!E95+Sheet1!E94+#REF!+Sheet2!E94</f>
        <v>#REF!</v>
      </c>
      <c r="F94" s="287" t="e">
        <f>+Programska_aktivnost!F95+Sheet1!F94+#REF!+Sheet2!F94</f>
        <v>#REF!</v>
      </c>
      <c r="G94" s="277" t="e">
        <f>+Programska_aktivnost!G95+Sheet1!G94+#REF!+Sheet2!G94</f>
        <v>#REF!</v>
      </c>
      <c r="H94" s="288" t="e">
        <f>+Programska_aktivnost!H95+Sheet1!H94+#REF!+Sheet2!H94</f>
        <v>#REF!</v>
      </c>
      <c r="I94" s="289" t="e">
        <f>+Programska_aktivnost!I95+Sheet1!I94+#REF!+Sheet2!I94</f>
        <v>#REF!</v>
      </c>
      <c r="J94" s="287" t="e">
        <f>+Programska_aktivnost!J95+Sheet1!J94+#REF!+Sheet2!J94</f>
        <v>#REF!</v>
      </c>
      <c r="K94" s="277" t="e">
        <f>+Programska_aktivnost!K95+Sheet1!K94+#REF!+Sheet2!K94</f>
        <v>#REF!</v>
      </c>
      <c r="L94" s="287" t="e">
        <f>+Programska_aktivnost!L95+Sheet1!L94+#REF!+Sheet2!L94</f>
        <v>#REF!</v>
      </c>
      <c r="M94" s="277" t="e">
        <f>+Programska_aktivnost!M95+Sheet1!M94+#REF!+Sheet2!M94</f>
        <v>#REF!</v>
      </c>
      <c r="N94" s="287" t="e">
        <f t="shared" si="8"/>
        <v>#REF!</v>
      </c>
      <c r="O94" s="277" t="e">
        <f t="shared" si="8"/>
        <v>#REF!</v>
      </c>
      <c r="P94" s="3"/>
      <c r="Q94" s="3"/>
      <c r="R94" s="3"/>
      <c r="S94" s="3"/>
      <c r="T94" s="3"/>
      <c r="U94" s="3"/>
      <c r="V94" s="95"/>
      <c r="W94" s="95"/>
      <c r="X94" s="95"/>
      <c r="Y94" s="201" t="e">
        <f t="shared" si="6"/>
        <v>#REF!</v>
      </c>
    </row>
    <row r="95" spans="1:25" ht="33" hidden="1" customHeight="1" x14ac:dyDescent="0.25">
      <c r="A95" s="238">
        <f t="shared" si="5"/>
        <v>48</v>
      </c>
      <c r="B95" s="208">
        <v>741300</v>
      </c>
      <c r="C95" s="239" t="s">
        <v>993</v>
      </c>
      <c r="D95" s="287" t="e">
        <f>+Programska_aktivnost!D96+Sheet1!D95+#REF!+Sheet2!D95</f>
        <v>#REF!</v>
      </c>
      <c r="E95" s="277" t="e">
        <f>+Programska_aktivnost!E96+Sheet1!E95+#REF!+Sheet2!E95</f>
        <v>#REF!</v>
      </c>
      <c r="F95" s="287" t="e">
        <f>+Programska_aktivnost!F96+Sheet1!F95+#REF!+Sheet2!F95</f>
        <v>#REF!</v>
      </c>
      <c r="G95" s="277" t="e">
        <f>+Programska_aktivnost!G96+Sheet1!G95+#REF!+Sheet2!G95</f>
        <v>#REF!</v>
      </c>
      <c r="H95" s="288" t="e">
        <f>+Programska_aktivnost!H96+Sheet1!H95+#REF!+Sheet2!H95</f>
        <v>#REF!</v>
      </c>
      <c r="I95" s="289" t="e">
        <f>+Programska_aktivnost!I96+Sheet1!I95+#REF!+Sheet2!I95</f>
        <v>#REF!</v>
      </c>
      <c r="J95" s="287" t="e">
        <f>+Programska_aktivnost!J96+Sheet1!J95+#REF!+Sheet2!J95</f>
        <v>#REF!</v>
      </c>
      <c r="K95" s="277" t="e">
        <f>+Programska_aktivnost!K96+Sheet1!K95+#REF!+Sheet2!K95</f>
        <v>#REF!</v>
      </c>
      <c r="L95" s="287" t="e">
        <f>+Programska_aktivnost!L96+Sheet1!L95+#REF!+Sheet2!L95</f>
        <v>#REF!</v>
      </c>
      <c r="M95" s="277" t="e">
        <f>+Programska_aktivnost!M96+Sheet1!M95+#REF!+Sheet2!M95</f>
        <v>#REF!</v>
      </c>
      <c r="N95" s="287" t="e">
        <f t="shared" si="8"/>
        <v>#REF!</v>
      </c>
      <c r="O95" s="277" t="e">
        <f t="shared" si="8"/>
        <v>#REF!</v>
      </c>
      <c r="P95" s="3"/>
      <c r="Q95" s="3"/>
      <c r="R95" s="3"/>
      <c r="S95" s="3"/>
      <c r="T95" s="3"/>
      <c r="U95" s="3"/>
      <c r="V95" s="95"/>
      <c r="W95" s="95"/>
      <c r="X95" s="95"/>
      <c r="Y95" s="201" t="e">
        <f t="shared" si="6"/>
        <v>#REF!</v>
      </c>
    </row>
    <row r="96" spans="1:25" ht="33" hidden="1" customHeight="1" x14ac:dyDescent="0.25">
      <c r="A96" s="238">
        <f t="shared" si="5"/>
        <v>49</v>
      </c>
      <c r="B96" s="208">
        <v>741400</v>
      </c>
      <c r="C96" s="239" t="s">
        <v>994</v>
      </c>
      <c r="D96" s="287" t="e">
        <f>+Programska_aktivnost!D97+Sheet1!D96+#REF!+Sheet2!D96</f>
        <v>#REF!</v>
      </c>
      <c r="E96" s="277" t="e">
        <f>+Programska_aktivnost!E97+Sheet1!E96+#REF!+Sheet2!E96</f>
        <v>#REF!</v>
      </c>
      <c r="F96" s="287" t="e">
        <f>+Programska_aktivnost!F97+Sheet1!F96+#REF!+Sheet2!F96</f>
        <v>#REF!</v>
      </c>
      <c r="G96" s="277" t="e">
        <f>+Programska_aktivnost!G97+Sheet1!G96+#REF!+Sheet2!G96</f>
        <v>#REF!</v>
      </c>
      <c r="H96" s="288" t="e">
        <f>+Programska_aktivnost!H97+Sheet1!H96+#REF!+Sheet2!H96</f>
        <v>#REF!</v>
      </c>
      <c r="I96" s="289" t="e">
        <f>+Programska_aktivnost!I97+Sheet1!I96+#REF!+Sheet2!I96</f>
        <v>#REF!</v>
      </c>
      <c r="J96" s="287" t="e">
        <f>+Programska_aktivnost!J97+Sheet1!J96+#REF!+Sheet2!J96</f>
        <v>#REF!</v>
      </c>
      <c r="K96" s="277" t="e">
        <f>+Programska_aktivnost!K97+Sheet1!K96+#REF!+Sheet2!K96</f>
        <v>#REF!</v>
      </c>
      <c r="L96" s="287" t="e">
        <f>+Programska_aktivnost!L97+Sheet1!L96+#REF!+Sheet2!L96</f>
        <v>#REF!</v>
      </c>
      <c r="M96" s="277" t="e">
        <f>+Programska_aktivnost!M97+Sheet1!M96+#REF!+Sheet2!M96</f>
        <v>#REF!</v>
      </c>
      <c r="N96" s="287" t="e">
        <f t="shared" si="8"/>
        <v>#REF!</v>
      </c>
      <c r="O96" s="277" t="e">
        <f t="shared" si="8"/>
        <v>#REF!</v>
      </c>
      <c r="P96" s="3"/>
      <c r="Q96" s="3"/>
      <c r="R96" s="3"/>
      <c r="S96" s="3"/>
      <c r="T96" s="3"/>
      <c r="U96" s="3"/>
      <c r="V96" s="95"/>
      <c r="W96" s="95"/>
      <c r="X96" s="95"/>
      <c r="Y96" s="201" t="e">
        <f t="shared" si="6"/>
        <v>#REF!</v>
      </c>
    </row>
    <row r="97" spans="1:25" ht="33" hidden="1" customHeight="1" x14ac:dyDescent="0.25">
      <c r="A97" s="238">
        <f t="shared" si="5"/>
        <v>50</v>
      </c>
      <c r="B97" s="208">
        <v>741500</v>
      </c>
      <c r="C97" s="239" t="s">
        <v>995</v>
      </c>
      <c r="D97" s="287" t="e">
        <f>+Programska_aktivnost!D98+Sheet1!D97+#REF!+Sheet2!D97</f>
        <v>#REF!</v>
      </c>
      <c r="E97" s="277" t="e">
        <f>+Programska_aktivnost!E98+Sheet1!E97+#REF!+Sheet2!E97</f>
        <v>#REF!</v>
      </c>
      <c r="F97" s="287" t="e">
        <f>+Programska_aktivnost!F98+Sheet1!F97+#REF!+Sheet2!F97</f>
        <v>#REF!</v>
      </c>
      <c r="G97" s="277" t="e">
        <f>+Programska_aktivnost!G98+Sheet1!G97+#REF!+Sheet2!G97</f>
        <v>#REF!</v>
      </c>
      <c r="H97" s="288" t="e">
        <f>+Programska_aktivnost!H98+Sheet1!H97+#REF!+Sheet2!H97</f>
        <v>#REF!</v>
      </c>
      <c r="I97" s="289" t="e">
        <f>+Programska_aktivnost!I98+Sheet1!I97+#REF!+Sheet2!I97</f>
        <v>#REF!</v>
      </c>
      <c r="J97" s="287" t="e">
        <f>+Programska_aktivnost!J98+Sheet1!J97+#REF!+Sheet2!J97</f>
        <v>#REF!</v>
      </c>
      <c r="K97" s="277" t="e">
        <f>+Programska_aktivnost!K98+Sheet1!K97+#REF!+Sheet2!K97</f>
        <v>#REF!</v>
      </c>
      <c r="L97" s="287" t="e">
        <f>+Programska_aktivnost!L98+Sheet1!L97+#REF!+Sheet2!L97</f>
        <v>#REF!</v>
      </c>
      <c r="M97" s="277" t="e">
        <f>+Programska_aktivnost!M98+Sheet1!M97+#REF!+Sheet2!M97</f>
        <v>#REF!</v>
      </c>
      <c r="N97" s="287" t="e">
        <f t="shared" si="8"/>
        <v>#REF!</v>
      </c>
      <c r="O97" s="277" t="e">
        <f t="shared" si="8"/>
        <v>#REF!</v>
      </c>
      <c r="P97" s="3"/>
      <c r="Q97" s="3"/>
      <c r="R97" s="3"/>
      <c r="S97" s="3"/>
      <c r="T97" s="3"/>
      <c r="U97" s="3"/>
      <c r="V97" s="95"/>
      <c r="W97" s="95"/>
      <c r="X97" s="95"/>
      <c r="Y97" s="201" t="e">
        <f t="shared" si="6"/>
        <v>#REF!</v>
      </c>
    </row>
    <row r="98" spans="1:25" ht="33" hidden="1" customHeight="1" x14ac:dyDescent="0.25">
      <c r="A98" s="238">
        <f t="shared" si="5"/>
        <v>51</v>
      </c>
      <c r="B98" s="208">
        <v>741600</v>
      </c>
      <c r="C98" s="239" t="s">
        <v>117</v>
      </c>
      <c r="D98" s="287" t="e">
        <f>+Programska_aktivnost!D99+Sheet1!D98+#REF!+Sheet2!D98</f>
        <v>#REF!</v>
      </c>
      <c r="E98" s="277" t="e">
        <f>+Programska_aktivnost!E99+Sheet1!E98+#REF!+Sheet2!E98</f>
        <v>#REF!</v>
      </c>
      <c r="F98" s="287" t="e">
        <f>+Programska_aktivnost!F99+Sheet1!F98+#REF!+Sheet2!F98</f>
        <v>#REF!</v>
      </c>
      <c r="G98" s="277" t="e">
        <f>+Programska_aktivnost!G99+Sheet1!G98+#REF!+Sheet2!G98</f>
        <v>#REF!</v>
      </c>
      <c r="H98" s="288" t="e">
        <f>+Programska_aktivnost!H99+Sheet1!H98+#REF!+Sheet2!H98</f>
        <v>#REF!</v>
      </c>
      <c r="I98" s="289" t="e">
        <f>+Programska_aktivnost!I99+Sheet1!I98+#REF!+Sheet2!I98</f>
        <v>#REF!</v>
      </c>
      <c r="J98" s="287" t="e">
        <f>+Programska_aktivnost!J99+Sheet1!J98+#REF!+Sheet2!J98</f>
        <v>#REF!</v>
      </c>
      <c r="K98" s="277" t="e">
        <f>+Programska_aktivnost!K99+Sheet1!K98+#REF!+Sheet2!K98</f>
        <v>#REF!</v>
      </c>
      <c r="L98" s="287" t="e">
        <f>+Programska_aktivnost!L99+Sheet1!L98+#REF!+Sheet2!L98</f>
        <v>#REF!</v>
      </c>
      <c r="M98" s="277" t="e">
        <f>+Programska_aktivnost!M99+Sheet1!M98+#REF!+Sheet2!M98</f>
        <v>#REF!</v>
      </c>
      <c r="N98" s="287" t="e">
        <f t="shared" si="8"/>
        <v>#REF!</v>
      </c>
      <c r="O98" s="277" t="e">
        <f t="shared" si="8"/>
        <v>#REF!</v>
      </c>
      <c r="P98" s="3"/>
      <c r="Q98" s="3"/>
      <c r="R98" s="3"/>
      <c r="S98" s="3"/>
      <c r="T98" s="3"/>
      <c r="U98" s="3"/>
      <c r="V98" s="95"/>
      <c r="W98" s="95"/>
      <c r="X98" s="95"/>
      <c r="Y98" s="201" t="e">
        <f t="shared" si="6"/>
        <v>#REF!</v>
      </c>
    </row>
    <row r="99" spans="1:25" ht="33" hidden="1" customHeight="1" x14ac:dyDescent="0.25">
      <c r="A99" s="236">
        <f t="shared" si="5"/>
        <v>52</v>
      </c>
      <c r="B99" s="207">
        <v>742000</v>
      </c>
      <c r="C99" s="242" t="s">
        <v>645</v>
      </c>
      <c r="D99" s="215" t="e">
        <f>+Programska_aktivnost!D100+Sheet1!D99+#REF!+Sheet2!D99</f>
        <v>#REF!</v>
      </c>
      <c r="E99" s="214" t="e">
        <f>+Programska_aktivnost!E100+Sheet1!E99+#REF!+Sheet2!E99</f>
        <v>#REF!</v>
      </c>
      <c r="F99" s="215" t="e">
        <f>+Programska_aktivnost!F100+Sheet1!F99+#REF!+Sheet2!F99</f>
        <v>#REF!</v>
      </c>
      <c r="G99" s="214" t="e">
        <f>+Programska_aktivnost!G100+Sheet1!G99+#REF!+Sheet2!G99</f>
        <v>#REF!</v>
      </c>
      <c r="H99" s="213" t="e">
        <f>+Programska_aktivnost!H100+Sheet1!H99+#REF!+Sheet2!H99</f>
        <v>#REF!</v>
      </c>
      <c r="I99" s="214" t="e">
        <f>+Programska_aktivnost!I100+Sheet1!I99+#REF!+Sheet2!I99</f>
        <v>#REF!</v>
      </c>
      <c r="J99" s="215" t="e">
        <f>+Programska_aktivnost!J100+Sheet1!J99+#REF!+Sheet2!J99</f>
        <v>#REF!</v>
      </c>
      <c r="K99" s="214" t="e">
        <f>+Programska_aktivnost!K100+Sheet1!K99+#REF!+Sheet2!K99</f>
        <v>#REF!</v>
      </c>
      <c r="L99" s="215" t="e">
        <f>+Programska_aktivnost!L100+Sheet1!L99+#REF!+Sheet2!L99</f>
        <v>#REF!</v>
      </c>
      <c r="M99" s="214" t="e">
        <f>+Programska_aktivnost!M100+Sheet1!M99+#REF!+Sheet2!M99</f>
        <v>#REF!</v>
      </c>
      <c r="N99" s="215" t="e">
        <f t="shared" si="8"/>
        <v>#REF!</v>
      </c>
      <c r="O99" s="214" t="e">
        <f t="shared" si="8"/>
        <v>#REF!</v>
      </c>
      <c r="P99" s="3"/>
      <c r="Q99" s="3"/>
      <c r="R99" s="3"/>
      <c r="S99" s="3"/>
      <c r="T99" s="3"/>
      <c r="U99" s="3"/>
      <c r="V99" s="95"/>
      <c r="W99" s="95"/>
      <c r="X99" s="95"/>
      <c r="Y99" s="201" t="e">
        <f t="shared" si="6"/>
        <v>#REF!</v>
      </c>
    </row>
    <row r="100" spans="1:25" ht="38.25" hidden="1" x14ac:dyDescent="0.25">
      <c r="A100" s="238">
        <f t="shared" si="5"/>
        <v>53</v>
      </c>
      <c r="B100" s="208">
        <v>742100</v>
      </c>
      <c r="C100" s="239" t="s">
        <v>1418</v>
      </c>
      <c r="D100" s="287" t="e">
        <f>+Programska_aktivnost!D101+Sheet1!D100+#REF!+Sheet2!D100</f>
        <v>#REF!</v>
      </c>
      <c r="E100" s="277" t="e">
        <f>+Programska_aktivnost!E101+Sheet1!E100+#REF!+Sheet2!E100</f>
        <v>#REF!</v>
      </c>
      <c r="F100" s="287" t="e">
        <f>+Programska_aktivnost!F101+Sheet1!F100+#REF!+Sheet2!F100</f>
        <v>#REF!</v>
      </c>
      <c r="G100" s="277" t="e">
        <f>+Programska_aktivnost!G101+Sheet1!G100+#REF!+Sheet2!G100</f>
        <v>#REF!</v>
      </c>
      <c r="H100" s="288" t="e">
        <f>+Programska_aktivnost!H101+Sheet1!H100+#REF!+Sheet2!H100</f>
        <v>#REF!</v>
      </c>
      <c r="I100" s="289" t="e">
        <f>+Programska_aktivnost!I101+Sheet1!I100+#REF!+Sheet2!I100</f>
        <v>#REF!</v>
      </c>
      <c r="J100" s="287" t="e">
        <f>+Programska_aktivnost!J101+Sheet1!J100+#REF!+Sheet2!J100</f>
        <v>#REF!</v>
      </c>
      <c r="K100" s="277" t="e">
        <f>+Programska_aktivnost!K101+Sheet1!K100+#REF!+Sheet2!K100</f>
        <v>#REF!</v>
      </c>
      <c r="L100" s="287" t="e">
        <f>+Programska_aktivnost!L101+Sheet1!L100+#REF!+Sheet2!L100</f>
        <v>#REF!</v>
      </c>
      <c r="M100" s="277" t="e">
        <f>+Programska_aktivnost!M101+Sheet1!M100+#REF!+Sheet2!M100</f>
        <v>#REF!</v>
      </c>
      <c r="N100" s="287" t="e">
        <f t="shared" si="8"/>
        <v>#REF!</v>
      </c>
      <c r="O100" s="277" t="e">
        <f t="shared" si="8"/>
        <v>#REF!</v>
      </c>
      <c r="P100" s="3"/>
      <c r="Q100" s="3"/>
      <c r="R100" s="3"/>
      <c r="S100" s="3"/>
      <c r="T100" s="3"/>
      <c r="U100" s="3"/>
      <c r="V100" s="95"/>
      <c r="W100" s="95"/>
      <c r="X100" s="95"/>
      <c r="Y100" s="201" t="e">
        <f t="shared" si="6"/>
        <v>#REF!</v>
      </c>
    </row>
    <row r="101" spans="1:25" ht="33" hidden="1" customHeight="1" x14ac:dyDescent="0.25">
      <c r="A101" s="238">
        <f t="shared" si="5"/>
        <v>54</v>
      </c>
      <c r="B101" s="208">
        <v>742200</v>
      </c>
      <c r="C101" s="239" t="s">
        <v>382</v>
      </c>
      <c r="D101" s="287" t="e">
        <f>+Programska_aktivnost!D102+Sheet1!D101+#REF!+Sheet2!D101</f>
        <v>#REF!</v>
      </c>
      <c r="E101" s="277" t="e">
        <f>+Programska_aktivnost!E102+Sheet1!E101+#REF!+Sheet2!E101</f>
        <v>#REF!</v>
      </c>
      <c r="F101" s="287" t="e">
        <f>+Programska_aktivnost!F102+Sheet1!F101+#REF!+Sheet2!F101</f>
        <v>#REF!</v>
      </c>
      <c r="G101" s="277" t="e">
        <f>+Programska_aktivnost!G102+Sheet1!G101+#REF!+Sheet2!G101</f>
        <v>#REF!</v>
      </c>
      <c r="H101" s="288" t="e">
        <f>+Programska_aktivnost!H102+Sheet1!H101+#REF!+Sheet2!H101</f>
        <v>#REF!</v>
      </c>
      <c r="I101" s="289" t="e">
        <f>+Programska_aktivnost!I102+Sheet1!I101+#REF!+Sheet2!I101</f>
        <v>#REF!</v>
      </c>
      <c r="J101" s="287" t="e">
        <f>+Programska_aktivnost!J102+Sheet1!J101+#REF!+Sheet2!J101</f>
        <v>#REF!</v>
      </c>
      <c r="K101" s="277" t="e">
        <f>+Programska_aktivnost!K102+Sheet1!K101+#REF!+Sheet2!K101</f>
        <v>#REF!</v>
      </c>
      <c r="L101" s="287" t="e">
        <f>+Programska_aktivnost!L102+Sheet1!L101+#REF!+Sheet2!L101</f>
        <v>#REF!</v>
      </c>
      <c r="M101" s="277" t="e">
        <f>+Programska_aktivnost!M102+Sheet1!M101+#REF!+Sheet2!M101</f>
        <v>#REF!</v>
      </c>
      <c r="N101" s="287" t="e">
        <f t="shared" si="8"/>
        <v>#REF!</v>
      </c>
      <c r="O101" s="277" t="e">
        <f t="shared" si="8"/>
        <v>#REF!</v>
      </c>
      <c r="P101" s="3"/>
      <c r="Q101" s="3"/>
      <c r="R101" s="3"/>
      <c r="S101" s="3"/>
      <c r="T101" s="3"/>
      <c r="U101" s="3"/>
      <c r="V101" s="95"/>
      <c r="W101" s="95"/>
      <c r="X101" s="95"/>
      <c r="Y101" s="201" t="e">
        <f t="shared" si="6"/>
        <v>#REF!</v>
      </c>
    </row>
    <row r="102" spans="1:25" ht="38.25" hidden="1" x14ac:dyDescent="0.25">
      <c r="A102" s="238">
        <f t="shared" si="5"/>
        <v>55</v>
      </c>
      <c r="B102" s="208">
        <v>742300</v>
      </c>
      <c r="C102" s="239" t="s">
        <v>383</v>
      </c>
      <c r="D102" s="287" t="e">
        <f>+Programska_aktivnost!D103+Sheet1!D102+#REF!+Sheet2!D102</f>
        <v>#REF!</v>
      </c>
      <c r="E102" s="277" t="e">
        <f>+Programska_aktivnost!E103+Sheet1!E102+#REF!+Sheet2!E102</f>
        <v>#REF!</v>
      </c>
      <c r="F102" s="287" t="e">
        <f>+Programska_aktivnost!F103+Sheet1!F102+#REF!+Sheet2!F102</f>
        <v>#REF!</v>
      </c>
      <c r="G102" s="277" t="e">
        <f>+Programska_aktivnost!G103+Sheet1!G102+#REF!+Sheet2!G102</f>
        <v>#REF!</v>
      </c>
      <c r="H102" s="288" t="e">
        <f>+Programska_aktivnost!H103+Sheet1!H102+#REF!+Sheet2!H102</f>
        <v>#REF!</v>
      </c>
      <c r="I102" s="289" t="e">
        <f>+Programska_aktivnost!I103+Sheet1!I102+#REF!+Sheet2!I102</f>
        <v>#REF!</v>
      </c>
      <c r="J102" s="287" t="e">
        <f>+Programska_aktivnost!J103+Sheet1!J102+#REF!+Sheet2!J102</f>
        <v>#REF!</v>
      </c>
      <c r="K102" s="277" t="e">
        <f>+Programska_aktivnost!K103+Sheet1!K102+#REF!+Sheet2!K102</f>
        <v>#REF!</v>
      </c>
      <c r="L102" s="287" t="e">
        <f>+Programska_aktivnost!L103+Sheet1!L102+#REF!+Sheet2!L102</f>
        <v>#REF!</v>
      </c>
      <c r="M102" s="277" t="e">
        <f>+Programska_aktivnost!M103+Sheet1!M102+#REF!+Sheet2!M102</f>
        <v>#REF!</v>
      </c>
      <c r="N102" s="287" t="e">
        <f t="shared" si="8"/>
        <v>#REF!</v>
      </c>
      <c r="O102" s="277" t="e">
        <f t="shared" si="8"/>
        <v>#REF!</v>
      </c>
      <c r="P102" s="3"/>
      <c r="Q102" s="3"/>
      <c r="R102" s="3"/>
      <c r="S102" s="3"/>
      <c r="T102" s="3"/>
      <c r="U102" s="3"/>
      <c r="V102" s="95"/>
      <c r="W102" s="95"/>
      <c r="X102" s="95"/>
      <c r="Y102" s="201" t="e">
        <f t="shared" si="6"/>
        <v>#REF!</v>
      </c>
    </row>
    <row r="103" spans="1:25" ht="33" hidden="1" customHeight="1" x14ac:dyDescent="0.25">
      <c r="A103" s="238">
        <f t="shared" si="5"/>
        <v>56</v>
      </c>
      <c r="B103" s="208">
        <v>742400</v>
      </c>
      <c r="C103" s="239" t="s">
        <v>931</v>
      </c>
      <c r="D103" s="287" t="e">
        <f>+Programska_aktivnost!D104+Sheet1!D103+#REF!+Sheet2!D103</f>
        <v>#REF!</v>
      </c>
      <c r="E103" s="277" t="e">
        <f>+Programska_aktivnost!E104+Sheet1!E103+#REF!+Sheet2!E103</f>
        <v>#REF!</v>
      </c>
      <c r="F103" s="287" t="e">
        <f>+Programska_aktivnost!F104+Sheet1!F103+#REF!+Sheet2!F103</f>
        <v>#REF!</v>
      </c>
      <c r="G103" s="277" t="e">
        <f>+Programska_aktivnost!G104+Sheet1!G103+#REF!+Sheet2!G103</f>
        <v>#REF!</v>
      </c>
      <c r="H103" s="288" t="e">
        <f>+Programska_aktivnost!H104+Sheet1!H103+#REF!+Sheet2!H103</f>
        <v>#REF!</v>
      </c>
      <c r="I103" s="289" t="e">
        <f>+Programska_aktivnost!I104+Sheet1!I103+#REF!+Sheet2!I103</f>
        <v>#REF!</v>
      </c>
      <c r="J103" s="287" t="e">
        <f>+Programska_aktivnost!J104+Sheet1!J103+#REF!+Sheet2!J103</f>
        <v>#REF!</v>
      </c>
      <c r="K103" s="277" t="e">
        <f>+Programska_aktivnost!K104+Sheet1!K103+#REF!+Sheet2!K103</f>
        <v>#REF!</v>
      </c>
      <c r="L103" s="287" t="e">
        <f>+Programska_aktivnost!L104+Sheet1!L103+#REF!+Sheet2!L103</f>
        <v>#REF!</v>
      </c>
      <c r="M103" s="277" t="e">
        <f>+Programska_aktivnost!M104+Sheet1!M103+#REF!+Sheet2!M103</f>
        <v>#REF!</v>
      </c>
      <c r="N103" s="287" t="e">
        <f t="shared" si="8"/>
        <v>#REF!</v>
      </c>
      <c r="O103" s="277" t="e">
        <f t="shared" si="8"/>
        <v>#REF!</v>
      </c>
      <c r="P103" s="3"/>
      <c r="Q103" s="3"/>
      <c r="R103" s="3"/>
      <c r="S103" s="3"/>
      <c r="T103" s="3"/>
      <c r="U103" s="3"/>
      <c r="V103" s="95"/>
      <c r="W103" s="95"/>
      <c r="X103" s="95"/>
      <c r="Y103" s="201" t="e">
        <f t="shared" si="6"/>
        <v>#REF!</v>
      </c>
    </row>
    <row r="104" spans="1:25" ht="33" hidden="1" customHeight="1" x14ac:dyDescent="0.25">
      <c r="A104" s="236">
        <f t="shared" si="5"/>
        <v>57</v>
      </c>
      <c r="B104" s="207">
        <v>743000</v>
      </c>
      <c r="C104" s="242" t="s">
        <v>646</v>
      </c>
      <c r="D104" s="215" t="e">
        <f>+Programska_aktivnost!D105+Sheet1!D104+#REF!+Sheet2!D104</f>
        <v>#REF!</v>
      </c>
      <c r="E104" s="214" t="e">
        <f>+Programska_aktivnost!E105+Sheet1!E104+#REF!+Sheet2!E104</f>
        <v>#REF!</v>
      </c>
      <c r="F104" s="215" t="e">
        <f>+Programska_aktivnost!F105+Sheet1!F104+#REF!+Sheet2!F104</f>
        <v>#REF!</v>
      </c>
      <c r="G104" s="214" t="e">
        <f>+Programska_aktivnost!G105+Sheet1!G104+#REF!+Sheet2!G104</f>
        <v>#REF!</v>
      </c>
      <c r="H104" s="213" t="e">
        <f>+Programska_aktivnost!H105+Sheet1!H104+#REF!+Sheet2!H104</f>
        <v>#REF!</v>
      </c>
      <c r="I104" s="214" t="e">
        <f>+Programska_aktivnost!I105+Sheet1!I104+#REF!+Sheet2!I104</f>
        <v>#REF!</v>
      </c>
      <c r="J104" s="215" t="e">
        <f>+Programska_aktivnost!J105+Sheet1!J104+#REF!+Sheet2!J104</f>
        <v>#REF!</v>
      </c>
      <c r="K104" s="214" t="e">
        <f>+Programska_aktivnost!K105+Sheet1!K104+#REF!+Sheet2!K104</f>
        <v>#REF!</v>
      </c>
      <c r="L104" s="215" t="e">
        <f>+Programska_aktivnost!L105+Sheet1!L104+#REF!+Sheet2!L104</f>
        <v>#REF!</v>
      </c>
      <c r="M104" s="214" t="e">
        <f>+Programska_aktivnost!M105+Sheet1!M104+#REF!+Sheet2!M104</f>
        <v>#REF!</v>
      </c>
      <c r="N104" s="215" t="e">
        <f t="shared" si="8"/>
        <v>#REF!</v>
      </c>
      <c r="O104" s="214" t="e">
        <f t="shared" si="8"/>
        <v>#REF!</v>
      </c>
      <c r="P104" s="3"/>
      <c r="Q104" s="3"/>
      <c r="R104" s="3"/>
      <c r="S104" s="3"/>
      <c r="T104" s="3"/>
      <c r="U104" s="3"/>
      <c r="V104" s="95"/>
      <c r="W104" s="95"/>
      <c r="X104" s="95"/>
      <c r="Y104" s="201" t="e">
        <f t="shared" si="6"/>
        <v>#REF!</v>
      </c>
    </row>
    <row r="105" spans="1:25" ht="33" hidden="1" customHeight="1" x14ac:dyDescent="0.25">
      <c r="A105" s="238">
        <f t="shared" si="5"/>
        <v>58</v>
      </c>
      <c r="B105" s="208">
        <v>743100</v>
      </c>
      <c r="C105" s="239" t="s">
        <v>932</v>
      </c>
      <c r="D105" s="287" t="e">
        <f>+Programska_aktivnost!D106+Sheet1!D105+#REF!+Sheet2!D105</f>
        <v>#REF!</v>
      </c>
      <c r="E105" s="277" t="e">
        <f>+Programska_aktivnost!E106+Sheet1!E105+#REF!+Sheet2!E105</f>
        <v>#REF!</v>
      </c>
      <c r="F105" s="287" t="e">
        <f>+Programska_aktivnost!F106+Sheet1!F105+#REF!+Sheet2!F105</f>
        <v>#REF!</v>
      </c>
      <c r="G105" s="277" t="e">
        <f>+Programska_aktivnost!G106+Sheet1!G105+#REF!+Sheet2!G105</f>
        <v>#REF!</v>
      </c>
      <c r="H105" s="288" t="e">
        <f>+Programska_aktivnost!H106+Sheet1!H105+#REF!+Sheet2!H105</f>
        <v>#REF!</v>
      </c>
      <c r="I105" s="289" t="e">
        <f>+Programska_aktivnost!I106+Sheet1!I105+#REF!+Sheet2!I105</f>
        <v>#REF!</v>
      </c>
      <c r="J105" s="287" t="e">
        <f>+Programska_aktivnost!J106+Sheet1!J105+#REF!+Sheet2!J105</f>
        <v>#REF!</v>
      </c>
      <c r="K105" s="277" t="e">
        <f>+Programska_aktivnost!K106+Sheet1!K105+#REF!+Sheet2!K105</f>
        <v>#REF!</v>
      </c>
      <c r="L105" s="287" t="e">
        <f>+Programska_aktivnost!L106+Sheet1!L105+#REF!+Sheet2!L105</f>
        <v>#REF!</v>
      </c>
      <c r="M105" s="277" t="e">
        <f>+Programska_aktivnost!M106+Sheet1!M105+#REF!+Sheet2!M105</f>
        <v>#REF!</v>
      </c>
      <c r="N105" s="287" t="e">
        <f t="shared" si="8"/>
        <v>#REF!</v>
      </c>
      <c r="O105" s="277" t="e">
        <f t="shared" si="8"/>
        <v>#REF!</v>
      </c>
      <c r="P105" s="3"/>
      <c r="Q105" s="3"/>
      <c r="R105" s="3"/>
      <c r="S105" s="3"/>
      <c r="T105" s="3"/>
      <c r="U105" s="3"/>
      <c r="V105" s="95"/>
      <c r="W105" s="95"/>
      <c r="X105" s="95"/>
      <c r="Y105" s="201" t="e">
        <f t="shared" si="6"/>
        <v>#REF!</v>
      </c>
    </row>
    <row r="106" spans="1:25" ht="33" hidden="1" customHeight="1" x14ac:dyDescent="0.25">
      <c r="A106" s="238">
        <f t="shared" si="5"/>
        <v>59</v>
      </c>
      <c r="B106" s="208">
        <v>743200</v>
      </c>
      <c r="C106" s="239" t="s">
        <v>933</v>
      </c>
      <c r="D106" s="287" t="e">
        <f>+Programska_aktivnost!D107+Sheet1!D106+#REF!+Sheet2!D106</f>
        <v>#REF!</v>
      </c>
      <c r="E106" s="277" t="e">
        <f>+Programska_aktivnost!E107+Sheet1!E106+#REF!+Sheet2!E106</f>
        <v>#REF!</v>
      </c>
      <c r="F106" s="287" t="e">
        <f>+Programska_aktivnost!F107+Sheet1!F106+#REF!+Sheet2!F106</f>
        <v>#REF!</v>
      </c>
      <c r="G106" s="277" t="e">
        <f>+Programska_aktivnost!G107+Sheet1!G106+#REF!+Sheet2!G106</f>
        <v>#REF!</v>
      </c>
      <c r="H106" s="288" t="e">
        <f>+Programska_aktivnost!H107+Sheet1!H106+#REF!+Sheet2!H106</f>
        <v>#REF!</v>
      </c>
      <c r="I106" s="289" t="e">
        <f>+Programska_aktivnost!I107+Sheet1!I106+#REF!+Sheet2!I106</f>
        <v>#REF!</v>
      </c>
      <c r="J106" s="287" t="e">
        <f>+Programska_aktivnost!J107+Sheet1!J106+#REF!+Sheet2!J106</f>
        <v>#REF!</v>
      </c>
      <c r="K106" s="277" t="e">
        <f>+Programska_aktivnost!K107+Sheet1!K106+#REF!+Sheet2!K106</f>
        <v>#REF!</v>
      </c>
      <c r="L106" s="287" t="e">
        <f>+Programska_aktivnost!L107+Sheet1!L106+#REF!+Sheet2!L106</f>
        <v>#REF!</v>
      </c>
      <c r="M106" s="277" t="e">
        <f>+Programska_aktivnost!M107+Sheet1!M106+#REF!+Sheet2!M106</f>
        <v>#REF!</v>
      </c>
      <c r="N106" s="287" t="e">
        <f t="shared" si="8"/>
        <v>#REF!</v>
      </c>
      <c r="O106" s="277" t="e">
        <f t="shared" si="8"/>
        <v>#REF!</v>
      </c>
      <c r="P106" s="3"/>
      <c r="Q106" s="3"/>
      <c r="R106" s="3"/>
      <c r="S106" s="3"/>
      <c r="T106" s="3"/>
      <c r="U106" s="3"/>
      <c r="V106" s="95"/>
      <c r="W106" s="95"/>
      <c r="X106" s="95"/>
      <c r="Y106" s="201" t="e">
        <f t="shared" si="6"/>
        <v>#REF!</v>
      </c>
    </row>
    <row r="107" spans="1:25" ht="33" hidden="1" customHeight="1" x14ac:dyDescent="0.25">
      <c r="A107" s="238">
        <f t="shared" si="5"/>
        <v>60</v>
      </c>
      <c r="B107" s="208">
        <v>743300</v>
      </c>
      <c r="C107" s="239" t="s">
        <v>937</v>
      </c>
      <c r="D107" s="287" t="e">
        <f>+Programska_aktivnost!D108+Sheet1!D107+#REF!+Sheet2!D107</f>
        <v>#REF!</v>
      </c>
      <c r="E107" s="277" t="e">
        <f>+Programska_aktivnost!E108+Sheet1!E107+#REF!+Sheet2!E107</f>
        <v>#REF!</v>
      </c>
      <c r="F107" s="287" t="e">
        <f>+Programska_aktivnost!F108+Sheet1!F107+#REF!+Sheet2!F107</f>
        <v>#REF!</v>
      </c>
      <c r="G107" s="277" t="e">
        <f>+Programska_aktivnost!G108+Sheet1!G107+#REF!+Sheet2!G107</f>
        <v>#REF!</v>
      </c>
      <c r="H107" s="288" t="e">
        <f>+Programska_aktivnost!H108+Sheet1!H107+#REF!+Sheet2!H107</f>
        <v>#REF!</v>
      </c>
      <c r="I107" s="289" t="e">
        <f>+Programska_aktivnost!I108+Sheet1!I107+#REF!+Sheet2!I107</f>
        <v>#REF!</v>
      </c>
      <c r="J107" s="287" t="e">
        <f>+Programska_aktivnost!J108+Sheet1!J107+#REF!+Sheet2!J107</f>
        <v>#REF!</v>
      </c>
      <c r="K107" s="277" t="e">
        <f>+Programska_aktivnost!K108+Sheet1!K107+#REF!+Sheet2!K107</f>
        <v>#REF!</v>
      </c>
      <c r="L107" s="287" t="e">
        <f>+Programska_aktivnost!L108+Sheet1!L107+#REF!+Sheet2!L107</f>
        <v>#REF!</v>
      </c>
      <c r="M107" s="277" t="e">
        <f>+Programska_aktivnost!M108+Sheet1!M107+#REF!+Sheet2!M107</f>
        <v>#REF!</v>
      </c>
      <c r="N107" s="287" t="e">
        <f t="shared" si="8"/>
        <v>#REF!</v>
      </c>
      <c r="O107" s="277" t="e">
        <f t="shared" si="8"/>
        <v>#REF!</v>
      </c>
      <c r="P107" s="3"/>
      <c r="Q107" s="3"/>
      <c r="R107" s="3"/>
      <c r="S107" s="3"/>
      <c r="T107" s="3"/>
      <c r="U107" s="3"/>
      <c r="V107" s="95"/>
      <c r="W107" s="95"/>
      <c r="X107" s="95"/>
      <c r="Y107" s="201" t="e">
        <f t="shared" si="6"/>
        <v>#REF!</v>
      </c>
    </row>
    <row r="108" spans="1:25" ht="33" hidden="1" customHeight="1" x14ac:dyDescent="0.25">
      <c r="A108" s="238">
        <f t="shared" si="5"/>
        <v>61</v>
      </c>
      <c r="B108" s="208">
        <v>743400</v>
      </c>
      <c r="C108" s="239" t="s">
        <v>1555</v>
      </c>
      <c r="D108" s="287" t="e">
        <f>+Programska_aktivnost!D109+Sheet1!D108+#REF!+Sheet2!D108</f>
        <v>#REF!</v>
      </c>
      <c r="E108" s="277" t="e">
        <f>+Programska_aktivnost!E109+Sheet1!E108+#REF!+Sheet2!E108</f>
        <v>#REF!</v>
      </c>
      <c r="F108" s="287" t="e">
        <f>+Programska_aktivnost!F109+Sheet1!F108+#REF!+Sheet2!F108</f>
        <v>#REF!</v>
      </c>
      <c r="G108" s="277" t="e">
        <f>+Programska_aktivnost!G109+Sheet1!G108+#REF!+Sheet2!G108</f>
        <v>#REF!</v>
      </c>
      <c r="H108" s="288" t="e">
        <f>+Programska_aktivnost!H109+Sheet1!H108+#REF!+Sheet2!H108</f>
        <v>#REF!</v>
      </c>
      <c r="I108" s="289" t="e">
        <f>+Programska_aktivnost!I109+Sheet1!I108+#REF!+Sheet2!I108</f>
        <v>#REF!</v>
      </c>
      <c r="J108" s="287" t="e">
        <f>+Programska_aktivnost!J109+Sheet1!J108+#REF!+Sheet2!J108</f>
        <v>#REF!</v>
      </c>
      <c r="K108" s="277" t="e">
        <f>+Programska_aktivnost!K109+Sheet1!K108+#REF!+Sheet2!K108</f>
        <v>#REF!</v>
      </c>
      <c r="L108" s="287" t="e">
        <f>+Programska_aktivnost!L109+Sheet1!L108+#REF!+Sheet2!L108</f>
        <v>#REF!</v>
      </c>
      <c r="M108" s="277" t="e">
        <f>+Programska_aktivnost!M109+Sheet1!M108+#REF!+Sheet2!M108</f>
        <v>#REF!</v>
      </c>
      <c r="N108" s="287" t="e">
        <f t="shared" si="8"/>
        <v>#REF!</v>
      </c>
      <c r="O108" s="277" t="e">
        <f t="shared" si="8"/>
        <v>#REF!</v>
      </c>
      <c r="P108" s="3"/>
      <c r="Q108" s="3"/>
      <c r="R108" s="3"/>
      <c r="S108" s="3"/>
      <c r="T108" s="3"/>
      <c r="U108" s="3"/>
      <c r="V108" s="95"/>
      <c r="W108" s="95"/>
      <c r="X108" s="95"/>
      <c r="Y108" s="201" t="e">
        <f t="shared" si="6"/>
        <v>#REF!</v>
      </c>
    </row>
    <row r="109" spans="1:25" ht="33" hidden="1" customHeight="1" x14ac:dyDescent="0.25">
      <c r="A109" s="238">
        <f t="shared" si="5"/>
        <v>62</v>
      </c>
      <c r="B109" s="208">
        <v>743500</v>
      </c>
      <c r="C109" s="239" t="s">
        <v>1556</v>
      </c>
      <c r="D109" s="287" t="e">
        <f>+Programska_aktivnost!D110+Sheet1!D109+#REF!+Sheet2!D109</f>
        <v>#REF!</v>
      </c>
      <c r="E109" s="277" t="e">
        <f>+Programska_aktivnost!E110+Sheet1!E109+#REF!+Sheet2!E109</f>
        <v>#REF!</v>
      </c>
      <c r="F109" s="287" t="e">
        <f>+Programska_aktivnost!F110+Sheet1!F109+#REF!+Sheet2!F109</f>
        <v>#REF!</v>
      </c>
      <c r="G109" s="277" t="e">
        <f>+Programska_aktivnost!G110+Sheet1!G109+#REF!+Sheet2!G109</f>
        <v>#REF!</v>
      </c>
      <c r="H109" s="288" t="e">
        <f>+Programska_aktivnost!H110+Sheet1!H109+#REF!+Sheet2!H109</f>
        <v>#REF!</v>
      </c>
      <c r="I109" s="289" t="e">
        <f>+Programska_aktivnost!I110+Sheet1!I109+#REF!+Sheet2!I109</f>
        <v>#REF!</v>
      </c>
      <c r="J109" s="287" t="e">
        <f>+Programska_aktivnost!J110+Sheet1!J109+#REF!+Sheet2!J109</f>
        <v>#REF!</v>
      </c>
      <c r="K109" s="277" t="e">
        <f>+Programska_aktivnost!K110+Sheet1!K109+#REF!+Sheet2!K109</f>
        <v>#REF!</v>
      </c>
      <c r="L109" s="287" t="e">
        <f>+Programska_aktivnost!L110+Sheet1!L109+#REF!+Sheet2!L109</f>
        <v>#REF!</v>
      </c>
      <c r="M109" s="277" t="e">
        <f>+Programska_aktivnost!M110+Sheet1!M109+#REF!+Sheet2!M109</f>
        <v>#REF!</v>
      </c>
      <c r="N109" s="287" t="e">
        <f t="shared" si="8"/>
        <v>#REF!</v>
      </c>
      <c r="O109" s="277" t="e">
        <f t="shared" si="8"/>
        <v>#REF!</v>
      </c>
      <c r="P109" s="3"/>
      <c r="Q109" s="3"/>
      <c r="R109" s="3"/>
      <c r="S109" s="3"/>
      <c r="T109" s="3"/>
      <c r="U109" s="3"/>
      <c r="V109" s="95"/>
      <c r="W109" s="95"/>
      <c r="X109" s="95"/>
      <c r="Y109" s="201" t="e">
        <f t="shared" si="6"/>
        <v>#REF!</v>
      </c>
    </row>
    <row r="110" spans="1:25" ht="38.25" hidden="1" x14ac:dyDescent="0.25">
      <c r="A110" s="238">
        <f t="shared" si="5"/>
        <v>63</v>
      </c>
      <c r="B110" s="208">
        <v>743900</v>
      </c>
      <c r="C110" s="239" t="s">
        <v>938</v>
      </c>
      <c r="D110" s="287" t="e">
        <f>+Programska_aktivnost!D111+Sheet1!D110+#REF!+Sheet2!D110</f>
        <v>#REF!</v>
      </c>
      <c r="E110" s="277" t="e">
        <f>+Programska_aktivnost!E111+Sheet1!E110+#REF!+Sheet2!E110</f>
        <v>#REF!</v>
      </c>
      <c r="F110" s="287" t="e">
        <f>+Programska_aktivnost!F111+Sheet1!F110+#REF!+Sheet2!F110</f>
        <v>#REF!</v>
      </c>
      <c r="G110" s="277" t="e">
        <f>+Programska_aktivnost!G111+Sheet1!G110+#REF!+Sheet2!G110</f>
        <v>#REF!</v>
      </c>
      <c r="H110" s="288" t="e">
        <f>+Programska_aktivnost!H111+Sheet1!H110+#REF!+Sheet2!H110</f>
        <v>#REF!</v>
      </c>
      <c r="I110" s="289" t="e">
        <f>+Programska_aktivnost!I111+Sheet1!I110+#REF!+Sheet2!I110</f>
        <v>#REF!</v>
      </c>
      <c r="J110" s="287" t="e">
        <f>+Programska_aktivnost!J111+Sheet1!J110+#REF!+Sheet2!J110</f>
        <v>#REF!</v>
      </c>
      <c r="K110" s="277" t="e">
        <f>+Programska_aktivnost!K111+Sheet1!K110+#REF!+Sheet2!K110</f>
        <v>#REF!</v>
      </c>
      <c r="L110" s="287" t="e">
        <f>+Programska_aktivnost!L111+Sheet1!L110+#REF!+Sheet2!L110</f>
        <v>#REF!</v>
      </c>
      <c r="M110" s="277" t="e">
        <f>+Programska_aktivnost!M111+Sheet1!M110+#REF!+Sheet2!M110</f>
        <v>#REF!</v>
      </c>
      <c r="N110" s="287" t="e">
        <f t="shared" si="8"/>
        <v>#REF!</v>
      </c>
      <c r="O110" s="277" t="e">
        <f t="shared" si="8"/>
        <v>#REF!</v>
      </c>
      <c r="P110" s="3"/>
      <c r="Q110" s="3"/>
      <c r="R110" s="3"/>
      <c r="S110" s="3"/>
      <c r="T110" s="3"/>
      <c r="U110" s="3"/>
      <c r="V110" s="95"/>
      <c r="W110" s="95"/>
      <c r="X110" s="95"/>
      <c r="Y110" s="201" t="e">
        <f t="shared" si="6"/>
        <v>#REF!</v>
      </c>
    </row>
    <row r="111" spans="1:25" ht="38.25" hidden="1" x14ac:dyDescent="0.25">
      <c r="A111" s="236">
        <f t="shared" si="5"/>
        <v>64</v>
      </c>
      <c r="B111" s="207">
        <v>744000</v>
      </c>
      <c r="C111" s="237" t="s">
        <v>651</v>
      </c>
      <c r="D111" s="215" t="e">
        <f>+Programska_aktivnost!D112+Sheet1!D111+#REF!+Sheet2!D111</f>
        <v>#REF!</v>
      </c>
      <c r="E111" s="214" t="e">
        <f>+Programska_aktivnost!E112+Sheet1!E111+#REF!+Sheet2!E111</f>
        <v>#REF!</v>
      </c>
      <c r="F111" s="215" t="e">
        <f>+Programska_aktivnost!F112+Sheet1!F111+#REF!+Sheet2!F111</f>
        <v>#REF!</v>
      </c>
      <c r="G111" s="214" t="e">
        <f>+Programska_aktivnost!G112+Sheet1!G111+#REF!+Sheet2!G111</f>
        <v>#REF!</v>
      </c>
      <c r="H111" s="213" t="e">
        <f>+Programska_aktivnost!H112+Sheet1!H111+#REF!+Sheet2!H111</f>
        <v>#REF!</v>
      </c>
      <c r="I111" s="214" t="e">
        <f>+Programska_aktivnost!I112+Sheet1!I111+#REF!+Sheet2!I111</f>
        <v>#REF!</v>
      </c>
      <c r="J111" s="215" t="e">
        <f>+Programska_aktivnost!J112+Sheet1!J111+#REF!+Sheet2!J111</f>
        <v>#REF!</v>
      </c>
      <c r="K111" s="214" t="e">
        <f>+Programska_aktivnost!K112+Sheet1!K111+#REF!+Sheet2!K111</f>
        <v>#REF!</v>
      </c>
      <c r="L111" s="215" t="e">
        <f>+Programska_aktivnost!L112+Sheet1!L111+#REF!+Sheet2!L111</f>
        <v>#REF!</v>
      </c>
      <c r="M111" s="214" t="e">
        <f>+Programska_aktivnost!M112+Sheet1!M111+#REF!+Sheet2!M111</f>
        <v>#REF!</v>
      </c>
      <c r="N111" s="215" t="e">
        <f t="shared" si="8"/>
        <v>#REF!</v>
      </c>
      <c r="O111" s="214" t="e">
        <f t="shared" si="8"/>
        <v>#REF!</v>
      </c>
      <c r="P111" s="3"/>
      <c r="Q111" s="3"/>
      <c r="R111" s="3"/>
      <c r="S111" s="3"/>
      <c r="T111" s="3"/>
      <c r="U111" s="3"/>
      <c r="V111" s="95"/>
      <c r="W111" s="95"/>
      <c r="X111" s="95"/>
      <c r="Y111" s="201" t="e">
        <f t="shared" si="6"/>
        <v>#REF!</v>
      </c>
    </row>
    <row r="112" spans="1:25" ht="33" hidden="1" customHeight="1" x14ac:dyDescent="0.25">
      <c r="A112" s="238">
        <f t="shared" si="5"/>
        <v>65</v>
      </c>
      <c r="B112" s="208">
        <v>744100</v>
      </c>
      <c r="C112" s="239" t="s">
        <v>939</v>
      </c>
      <c r="D112" s="287" t="e">
        <f>+Programska_aktivnost!D113+Sheet1!D112+#REF!+Sheet2!D112</f>
        <v>#REF!</v>
      </c>
      <c r="E112" s="277" t="e">
        <f>+Programska_aktivnost!E113+Sheet1!E112+#REF!+Sheet2!E112</f>
        <v>#REF!</v>
      </c>
      <c r="F112" s="287" t="e">
        <f>+Programska_aktivnost!F113+Sheet1!F112+#REF!+Sheet2!F112</f>
        <v>#REF!</v>
      </c>
      <c r="G112" s="277" t="e">
        <f>+Programska_aktivnost!G113+Sheet1!G112+#REF!+Sheet2!G112</f>
        <v>#REF!</v>
      </c>
      <c r="H112" s="288" t="e">
        <f>+Programska_aktivnost!H113+Sheet1!H112+#REF!+Sheet2!H112</f>
        <v>#REF!</v>
      </c>
      <c r="I112" s="289" t="e">
        <f>+Programska_aktivnost!I113+Sheet1!I112+#REF!+Sheet2!I112</f>
        <v>#REF!</v>
      </c>
      <c r="J112" s="287" t="e">
        <f>+Programska_aktivnost!J113+Sheet1!J112+#REF!+Sheet2!J112</f>
        <v>#REF!</v>
      </c>
      <c r="K112" s="277" t="e">
        <f>+Programska_aktivnost!K113+Sheet1!K112+#REF!+Sheet2!K112</f>
        <v>#REF!</v>
      </c>
      <c r="L112" s="287" t="e">
        <f>+Programska_aktivnost!L113+Sheet1!L112+#REF!+Sheet2!L112</f>
        <v>#REF!</v>
      </c>
      <c r="M112" s="277" t="e">
        <f>+Programska_aktivnost!M113+Sheet1!M112+#REF!+Sheet2!M112</f>
        <v>#REF!</v>
      </c>
      <c r="N112" s="287" t="e">
        <f t="shared" si="8"/>
        <v>#REF!</v>
      </c>
      <c r="O112" s="277" t="e">
        <f t="shared" si="8"/>
        <v>#REF!</v>
      </c>
      <c r="P112" s="3"/>
      <c r="Q112" s="3"/>
      <c r="R112" s="3"/>
      <c r="S112" s="3"/>
      <c r="T112" s="3"/>
      <c r="U112" s="3"/>
      <c r="V112" s="95"/>
      <c r="W112" s="95"/>
      <c r="X112" s="95"/>
      <c r="Y112" s="201" t="e">
        <f t="shared" si="6"/>
        <v>#REF!</v>
      </c>
    </row>
    <row r="113" spans="1:25" ht="33" hidden="1" customHeight="1" x14ac:dyDescent="0.25">
      <c r="A113" s="238">
        <f t="shared" si="5"/>
        <v>66</v>
      </c>
      <c r="B113" s="208">
        <v>744200</v>
      </c>
      <c r="C113" s="239" t="s">
        <v>940</v>
      </c>
      <c r="D113" s="287" t="e">
        <f>+Programska_aktivnost!D114+Sheet1!D113+#REF!+Sheet2!D113</f>
        <v>#REF!</v>
      </c>
      <c r="E113" s="277" t="e">
        <f>+Programska_aktivnost!E114+Sheet1!E113+#REF!+Sheet2!E113</f>
        <v>#REF!</v>
      </c>
      <c r="F113" s="287" t="e">
        <f>+Programska_aktivnost!F114+Sheet1!F113+#REF!+Sheet2!F113</f>
        <v>#REF!</v>
      </c>
      <c r="G113" s="277" t="e">
        <f>+Programska_aktivnost!G114+Sheet1!G113+#REF!+Sheet2!G113</f>
        <v>#REF!</v>
      </c>
      <c r="H113" s="288" t="e">
        <f>+Programska_aktivnost!H114+Sheet1!H113+#REF!+Sheet2!H113</f>
        <v>#REF!</v>
      </c>
      <c r="I113" s="289" t="e">
        <f>+Programska_aktivnost!I114+Sheet1!I113+#REF!+Sheet2!I113</f>
        <v>#REF!</v>
      </c>
      <c r="J113" s="287" t="e">
        <f>+Programska_aktivnost!J114+Sheet1!J113+#REF!+Sheet2!J113</f>
        <v>#REF!</v>
      </c>
      <c r="K113" s="277" t="e">
        <f>+Programska_aktivnost!K114+Sheet1!K113+#REF!+Sheet2!K113</f>
        <v>#REF!</v>
      </c>
      <c r="L113" s="287" t="e">
        <f>+Programska_aktivnost!L114+Sheet1!L113+#REF!+Sheet2!L113</f>
        <v>#REF!</v>
      </c>
      <c r="M113" s="277" t="e">
        <f>+Programska_aktivnost!M114+Sheet1!M113+#REF!+Sheet2!M113</f>
        <v>#REF!</v>
      </c>
      <c r="N113" s="287" t="e">
        <f t="shared" si="8"/>
        <v>#REF!</v>
      </c>
      <c r="O113" s="277" t="e">
        <f t="shared" si="8"/>
        <v>#REF!</v>
      </c>
      <c r="P113" s="3"/>
      <c r="Q113" s="3"/>
      <c r="R113" s="3"/>
      <c r="S113" s="3"/>
      <c r="T113" s="3"/>
      <c r="U113" s="3"/>
      <c r="V113" s="95"/>
      <c r="W113" s="95"/>
      <c r="X113" s="95"/>
      <c r="Y113" s="201" t="e">
        <f t="shared" si="6"/>
        <v>#REF!</v>
      </c>
    </row>
    <row r="114" spans="1:25" ht="33" hidden="1" customHeight="1" x14ac:dyDescent="0.25">
      <c r="A114" s="236">
        <f t="shared" si="5"/>
        <v>67</v>
      </c>
      <c r="B114" s="207">
        <v>745000</v>
      </c>
      <c r="C114" s="237" t="s">
        <v>652</v>
      </c>
      <c r="D114" s="215" t="e">
        <f>+Programska_aktivnost!D115+Sheet1!D114+#REF!+Sheet2!D114</f>
        <v>#REF!</v>
      </c>
      <c r="E114" s="214" t="e">
        <f>+Programska_aktivnost!E115+Sheet1!E114+#REF!+Sheet2!E114</f>
        <v>#REF!</v>
      </c>
      <c r="F114" s="215" t="e">
        <f>+Programska_aktivnost!F115+Sheet1!F114+#REF!+Sheet2!F114</f>
        <v>#REF!</v>
      </c>
      <c r="G114" s="214" t="e">
        <f>+Programska_aktivnost!G115+Sheet1!G114+#REF!+Sheet2!G114</f>
        <v>#REF!</v>
      </c>
      <c r="H114" s="213" t="e">
        <f>+Programska_aktivnost!H115+Sheet1!H114+#REF!+Sheet2!H114</f>
        <v>#REF!</v>
      </c>
      <c r="I114" s="214" t="e">
        <f>+Programska_aktivnost!I115+Sheet1!I114+#REF!+Sheet2!I114</f>
        <v>#REF!</v>
      </c>
      <c r="J114" s="215" t="e">
        <f>+Programska_aktivnost!J115+Sheet1!J114+#REF!+Sheet2!J114</f>
        <v>#REF!</v>
      </c>
      <c r="K114" s="214" t="e">
        <f>+Programska_aktivnost!K115+Sheet1!K114+#REF!+Sheet2!K114</f>
        <v>#REF!</v>
      </c>
      <c r="L114" s="215" t="e">
        <f>+Programska_aktivnost!L115+Sheet1!L114+#REF!+Sheet2!L114</f>
        <v>#REF!</v>
      </c>
      <c r="M114" s="214" t="e">
        <f>+Programska_aktivnost!M115+Sheet1!M114+#REF!+Sheet2!M114</f>
        <v>#REF!</v>
      </c>
      <c r="N114" s="215" t="e">
        <f t="shared" si="8"/>
        <v>#REF!</v>
      </c>
      <c r="O114" s="214" t="e">
        <f t="shared" si="8"/>
        <v>#REF!</v>
      </c>
      <c r="P114" s="3"/>
      <c r="Q114" s="3"/>
      <c r="R114" s="3"/>
      <c r="S114" s="3"/>
      <c r="T114" s="3"/>
      <c r="U114" s="3"/>
      <c r="V114" s="95"/>
      <c r="W114" s="95"/>
      <c r="X114" s="95"/>
      <c r="Y114" s="201" t="e">
        <f t="shared" si="6"/>
        <v>#REF!</v>
      </c>
    </row>
    <row r="115" spans="1:25" ht="33" hidden="1" customHeight="1" x14ac:dyDescent="0.25">
      <c r="A115" s="238">
        <f t="shared" si="5"/>
        <v>68</v>
      </c>
      <c r="B115" s="208">
        <v>745100</v>
      </c>
      <c r="C115" s="239" t="s">
        <v>941</v>
      </c>
      <c r="D115" s="287" t="e">
        <f>+Programska_aktivnost!D116+Sheet1!D115+#REF!+Sheet2!D115</f>
        <v>#REF!</v>
      </c>
      <c r="E115" s="277" t="e">
        <f>+Programska_aktivnost!E116+Sheet1!E115+#REF!+Sheet2!E115</f>
        <v>#REF!</v>
      </c>
      <c r="F115" s="287" t="e">
        <f>+Programska_aktivnost!F116+Sheet1!F115+#REF!+Sheet2!F115</f>
        <v>#REF!</v>
      </c>
      <c r="G115" s="277" t="e">
        <f>+Programska_aktivnost!G116+Sheet1!G115+#REF!+Sheet2!G115</f>
        <v>#REF!</v>
      </c>
      <c r="H115" s="288" t="e">
        <f>+Programska_aktivnost!H116+Sheet1!H115+#REF!+Sheet2!H115</f>
        <v>#REF!</v>
      </c>
      <c r="I115" s="289" t="e">
        <f>+Programska_aktivnost!I116+Sheet1!I115+#REF!+Sheet2!I115</f>
        <v>#REF!</v>
      </c>
      <c r="J115" s="287" t="e">
        <f>+Programska_aktivnost!J116+Sheet1!J115+#REF!+Sheet2!J115</f>
        <v>#REF!</v>
      </c>
      <c r="K115" s="277" t="e">
        <f>+Programska_aktivnost!K116+Sheet1!K115+#REF!+Sheet2!K115</f>
        <v>#REF!</v>
      </c>
      <c r="L115" s="287" t="e">
        <f>+Programska_aktivnost!L116+Sheet1!L115+#REF!+Sheet2!L115</f>
        <v>#REF!</v>
      </c>
      <c r="M115" s="277" t="e">
        <f>+Programska_aktivnost!M116+Sheet1!M115+#REF!+Sheet2!M115</f>
        <v>#REF!</v>
      </c>
      <c r="N115" s="287" t="e">
        <f t="shared" si="8"/>
        <v>#REF!</v>
      </c>
      <c r="O115" s="277" t="e">
        <f t="shared" si="8"/>
        <v>#REF!</v>
      </c>
      <c r="P115" s="3"/>
      <c r="Q115" s="3"/>
      <c r="R115" s="3"/>
      <c r="S115" s="3"/>
      <c r="T115" s="3"/>
      <c r="U115" s="3"/>
      <c r="V115" s="95"/>
      <c r="W115" s="95"/>
      <c r="X115" s="95"/>
      <c r="Y115" s="201" t="e">
        <f t="shared" si="6"/>
        <v>#REF!</v>
      </c>
    </row>
    <row r="116" spans="1:25" ht="33" hidden="1" customHeight="1" x14ac:dyDescent="0.25">
      <c r="A116" s="236">
        <f t="shared" si="5"/>
        <v>69</v>
      </c>
      <c r="B116" s="207">
        <v>770000</v>
      </c>
      <c r="C116" s="242" t="s">
        <v>653</v>
      </c>
      <c r="D116" s="215" t="e">
        <f>+Programska_aktivnost!D117+Sheet1!D116+#REF!+Sheet2!D116</f>
        <v>#REF!</v>
      </c>
      <c r="E116" s="214" t="e">
        <f>+Programska_aktivnost!E117+Sheet1!E116+#REF!+Sheet2!E116</f>
        <v>#REF!</v>
      </c>
      <c r="F116" s="215" t="e">
        <f>+Programska_aktivnost!F117+Sheet1!F116+#REF!+Sheet2!F116</f>
        <v>#REF!</v>
      </c>
      <c r="G116" s="214" t="e">
        <f>+Programska_aktivnost!G117+Sheet1!G116+#REF!+Sheet2!G116</f>
        <v>#REF!</v>
      </c>
      <c r="H116" s="213" t="e">
        <f>+Programska_aktivnost!H117+Sheet1!H116+#REF!+Sheet2!H116</f>
        <v>#REF!</v>
      </c>
      <c r="I116" s="214" t="e">
        <f>+Programska_aktivnost!I117+Sheet1!I116+#REF!+Sheet2!I116</f>
        <v>#REF!</v>
      </c>
      <c r="J116" s="215" t="e">
        <f>+Programska_aktivnost!J117+Sheet1!J116+#REF!+Sheet2!J116</f>
        <v>#REF!</v>
      </c>
      <c r="K116" s="214" t="e">
        <f>+Programska_aktivnost!K117+Sheet1!K116+#REF!+Sheet2!K116</f>
        <v>#REF!</v>
      </c>
      <c r="L116" s="215" t="e">
        <f>+Programska_aktivnost!L117+Sheet1!L116+#REF!+Sheet2!L116</f>
        <v>#REF!</v>
      </c>
      <c r="M116" s="214" t="e">
        <f>+Programska_aktivnost!M117+Sheet1!M116+#REF!+Sheet2!M116</f>
        <v>#REF!</v>
      </c>
      <c r="N116" s="215" t="e">
        <f t="shared" si="8"/>
        <v>#REF!</v>
      </c>
      <c r="O116" s="214" t="e">
        <f t="shared" si="8"/>
        <v>#REF!</v>
      </c>
      <c r="P116" s="3"/>
      <c r="Q116" s="3"/>
      <c r="R116" s="3"/>
      <c r="S116" s="3"/>
      <c r="T116" s="3"/>
      <c r="U116" s="3"/>
      <c r="V116" s="95"/>
      <c r="W116" s="95"/>
      <c r="X116" s="95"/>
      <c r="Y116" s="201" t="e">
        <f t="shared" si="6"/>
        <v>#REF!</v>
      </c>
    </row>
    <row r="117" spans="1:25" ht="33" hidden="1" customHeight="1" x14ac:dyDescent="0.25">
      <c r="A117" s="236">
        <f t="shared" si="5"/>
        <v>70</v>
      </c>
      <c r="B117" s="207">
        <v>771000</v>
      </c>
      <c r="C117" s="242" t="s">
        <v>654</v>
      </c>
      <c r="D117" s="215" t="e">
        <f>+Programska_aktivnost!D118+Sheet1!D117+#REF!+Sheet2!D117</f>
        <v>#REF!</v>
      </c>
      <c r="E117" s="214" t="e">
        <f>+Programska_aktivnost!E118+Sheet1!E117+#REF!+Sheet2!E117</f>
        <v>#REF!</v>
      </c>
      <c r="F117" s="215" t="e">
        <f>+Programska_aktivnost!F118+Sheet1!F117+#REF!+Sheet2!F117</f>
        <v>#REF!</v>
      </c>
      <c r="G117" s="214" t="e">
        <f>+Programska_aktivnost!G118+Sheet1!G117+#REF!+Sheet2!G117</f>
        <v>#REF!</v>
      </c>
      <c r="H117" s="213" t="e">
        <f>+Programska_aktivnost!H118+Sheet1!H117+#REF!+Sheet2!H117</f>
        <v>#REF!</v>
      </c>
      <c r="I117" s="214" t="e">
        <f>+Programska_aktivnost!I118+Sheet1!I117+#REF!+Sheet2!I117</f>
        <v>#REF!</v>
      </c>
      <c r="J117" s="215" t="e">
        <f>+Programska_aktivnost!J118+Sheet1!J117+#REF!+Sheet2!J117</f>
        <v>#REF!</v>
      </c>
      <c r="K117" s="214" t="e">
        <f>+Programska_aktivnost!K118+Sheet1!K117+#REF!+Sheet2!K117</f>
        <v>#REF!</v>
      </c>
      <c r="L117" s="215" t="e">
        <f>+Programska_aktivnost!L118+Sheet1!L117+#REF!+Sheet2!L117</f>
        <v>#REF!</v>
      </c>
      <c r="M117" s="214" t="e">
        <f>+Programska_aktivnost!M118+Sheet1!M117+#REF!+Sheet2!M117</f>
        <v>#REF!</v>
      </c>
      <c r="N117" s="215" t="e">
        <f t="shared" si="8"/>
        <v>#REF!</v>
      </c>
      <c r="O117" s="214" t="e">
        <f t="shared" si="8"/>
        <v>#REF!</v>
      </c>
      <c r="P117" s="3"/>
      <c r="Q117" s="3"/>
      <c r="R117" s="3"/>
      <c r="S117" s="3"/>
      <c r="T117" s="3"/>
      <c r="U117" s="3"/>
      <c r="V117" s="95"/>
      <c r="W117" s="95"/>
      <c r="X117" s="95"/>
      <c r="Y117" s="201" t="e">
        <f t="shared" si="6"/>
        <v>#REF!</v>
      </c>
    </row>
    <row r="118" spans="1:25" ht="33" hidden="1" customHeight="1" x14ac:dyDescent="0.25">
      <c r="A118" s="238">
        <f t="shared" si="5"/>
        <v>71</v>
      </c>
      <c r="B118" s="208">
        <v>771100</v>
      </c>
      <c r="C118" s="239" t="s">
        <v>942</v>
      </c>
      <c r="D118" s="287" t="e">
        <f>+Programska_aktivnost!D119+Sheet1!D118+#REF!+Sheet2!D118</f>
        <v>#REF!</v>
      </c>
      <c r="E118" s="277" t="e">
        <f>+Programska_aktivnost!E119+Sheet1!E118+#REF!+Sheet2!E118</f>
        <v>#REF!</v>
      </c>
      <c r="F118" s="287" t="e">
        <f>+Programska_aktivnost!F119+Sheet1!F118+#REF!+Sheet2!F118</f>
        <v>#REF!</v>
      </c>
      <c r="G118" s="277" t="e">
        <f>+Programska_aktivnost!G119+Sheet1!G118+#REF!+Sheet2!G118</f>
        <v>#REF!</v>
      </c>
      <c r="H118" s="288" t="e">
        <f>+Programska_aktivnost!H119+Sheet1!H118+#REF!+Sheet2!H118</f>
        <v>#REF!</v>
      </c>
      <c r="I118" s="289" t="e">
        <f>+Programska_aktivnost!I119+Sheet1!I118+#REF!+Sheet2!I118</f>
        <v>#REF!</v>
      </c>
      <c r="J118" s="287" t="e">
        <f>+Programska_aktivnost!J119+Sheet1!J118+#REF!+Sheet2!J118</f>
        <v>#REF!</v>
      </c>
      <c r="K118" s="277" t="e">
        <f>+Programska_aktivnost!K119+Sheet1!K118+#REF!+Sheet2!K118</f>
        <v>#REF!</v>
      </c>
      <c r="L118" s="287" t="e">
        <f>+Programska_aktivnost!L119+Sheet1!L118+#REF!+Sheet2!L118</f>
        <v>#REF!</v>
      </c>
      <c r="M118" s="277" t="e">
        <f>+Programska_aktivnost!M119+Sheet1!M118+#REF!+Sheet2!M118</f>
        <v>#REF!</v>
      </c>
      <c r="N118" s="287" t="e">
        <f t="shared" si="8"/>
        <v>#REF!</v>
      </c>
      <c r="O118" s="277" t="e">
        <f t="shared" si="8"/>
        <v>#REF!</v>
      </c>
      <c r="P118" s="3"/>
      <c r="Q118" s="3"/>
      <c r="R118" s="3"/>
      <c r="S118" s="3"/>
      <c r="T118" s="3"/>
      <c r="U118" s="3"/>
      <c r="V118" s="95"/>
      <c r="W118" s="95"/>
      <c r="X118" s="95"/>
      <c r="Y118" s="201" t="e">
        <f t="shared" si="6"/>
        <v>#REF!</v>
      </c>
    </row>
    <row r="119" spans="1:25" ht="38.25" hidden="1" x14ac:dyDescent="0.25">
      <c r="A119" s="236">
        <f t="shared" si="5"/>
        <v>72</v>
      </c>
      <c r="B119" s="207">
        <v>772000</v>
      </c>
      <c r="C119" s="237" t="s">
        <v>655</v>
      </c>
      <c r="D119" s="215" t="e">
        <f>+Programska_aktivnost!D120+Sheet1!D119+#REF!+Sheet2!D119</f>
        <v>#REF!</v>
      </c>
      <c r="E119" s="214" t="e">
        <f>+Programska_aktivnost!E120+Sheet1!E119+#REF!+Sheet2!E119</f>
        <v>#REF!</v>
      </c>
      <c r="F119" s="215" t="e">
        <f>+Programska_aktivnost!F120+Sheet1!F119+#REF!+Sheet2!F119</f>
        <v>#REF!</v>
      </c>
      <c r="G119" s="214" t="e">
        <f>+Programska_aktivnost!G120+Sheet1!G119+#REF!+Sheet2!G119</f>
        <v>#REF!</v>
      </c>
      <c r="H119" s="213" t="e">
        <f>+Programska_aktivnost!H120+Sheet1!H119+#REF!+Sheet2!H119</f>
        <v>#REF!</v>
      </c>
      <c r="I119" s="214" t="e">
        <f>+Programska_aktivnost!I120+Sheet1!I119+#REF!+Sheet2!I119</f>
        <v>#REF!</v>
      </c>
      <c r="J119" s="215" t="e">
        <f>+Programska_aktivnost!J120+Sheet1!J119+#REF!+Sheet2!J119</f>
        <v>#REF!</v>
      </c>
      <c r="K119" s="214" t="e">
        <f>+Programska_aktivnost!K120+Sheet1!K119+#REF!+Sheet2!K119</f>
        <v>#REF!</v>
      </c>
      <c r="L119" s="215" t="e">
        <f>+Programska_aktivnost!L120+Sheet1!L119+#REF!+Sheet2!L119</f>
        <v>#REF!</v>
      </c>
      <c r="M119" s="214" t="e">
        <f>+Programska_aktivnost!M120+Sheet1!M119+#REF!+Sheet2!M119</f>
        <v>#REF!</v>
      </c>
      <c r="N119" s="215" t="e">
        <f t="shared" si="8"/>
        <v>#REF!</v>
      </c>
      <c r="O119" s="214" t="e">
        <f t="shared" si="8"/>
        <v>#REF!</v>
      </c>
      <c r="P119" s="3"/>
      <c r="Q119" s="3"/>
      <c r="R119" s="3"/>
      <c r="S119" s="3"/>
      <c r="T119" s="3"/>
      <c r="U119" s="3"/>
      <c r="V119" s="95"/>
      <c r="W119" s="95"/>
      <c r="X119" s="95"/>
      <c r="Y119" s="201" t="e">
        <f t="shared" si="6"/>
        <v>#REF!</v>
      </c>
    </row>
    <row r="120" spans="1:25" ht="38.25" hidden="1" x14ac:dyDescent="0.25">
      <c r="A120" s="238">
        <f t="shared" ref="A120:A183" si="9">A119+1</f>
        <v>73</v>
      </c>
      <c r="B120" s="208">
        <v>772100</v>
      </c>
      <c r="C120" s="239" t="s">
        <v>943</v>
      </c>
      <c r="D120" s="287" t="e">
        <f>+Programska_aktivnost!D121+Sheet1!D120+#REF!+Sheet2!D120</f>
        <v>#REF!</v>
      </c>
      <c r="E120" s="277" t="e">
        <f>+Programska_aktivnost!E121+Sheet1!E120+#REF!+Sheet2!E120</f>
        <v>#REF!</v>
      </c>
      <c r="F120" s="287" t="e">
        <f>+Programska_aktivnost!F121+Sheet1!F120+#REF!+Sheet2!F120</f>
        <v>#REF!</v>
      </c>
      <c r="G120" s="277" t="e">
        <f>+Programska_aktivnost!G121+Sheet1!G120+#REF!+Sheet2!G120</f>
        <v>#REF!</v>
      </c>
      <c r="H120" s="288" t="e">
        <f>+Programska_aktivnost!H121+Sheet1!H120+#REF!+Sheet2!H120</f>
        <v>#REF!</v>
      </c>
      <c r="I120" s="289" t="e">
        <f>+Programska_aktivnost!I121+Sheet1!I120+#REF!+Sheet2!I120</f>
        <v>#REF!</v>
      </c>
      <c r="J120" s="287" t="e">
        <f>+Programska_aktivnost!J121+Sheet1!J120+#REF!+Sheet2!J120</f>
        <v>#REF!</v>
      </c>
      <c r="K120" s="277" t="e">
        <f>+Programska_aktivnost!K121+Sheet1!K120+#REF!+Sheet2!K120</f>
        <v>#REF!</v>
      </c>
      <c r="L120" s="287" t="e">
        <f>+Programska_aktivnost!L121+Sheet1!L120+#REF!+Sheet2!L120</f>
        <v>#REF!</v>
      </c>
      <c r="M120" s="277" t="e">
        <f>+Programska_aktivnost!M121+Sheet1!M120+#REF!+Sheet2!M120</f>
        <v>#REF!</v>
      </c>
      <c r="N120" s="287" t="e">
        <f t="shared" si="8"/>
        <v>#REF!</v>
      </c>
      <c r="O120" s="277" t="e">
        <f t="shared" si="8"/>
        <v>#REF!</v>
      </c>
      <c r="P120" s="3"/>
      <c r="Q120" s="3"/>
      <c r="R120" s="3"/>
      <c r="S120" s="3"/>
      <c r="T120" s="3"/>
      <c r="U120" s="3"/>
      <c r="V120" s="95"/>
      <c r="W120" s="95"/>
      <c r="X120" s="95"/>
      <c r="Y120" s="201" t="e">
        <f t="shared" ref="Y120:Y183" si="10">SUM(D120:O120)</f>
        <v>#REF!</v>
      </c>
    </row>
    <row r="121" spans="1:25" ht="33" hidden="1" customHeight="1" x14ac:dyDescent="0.25">
      <c r="A121" s="236">
        <f t="shared" si="9"/>
        <v>74</v>
      </c>
      <c r="B121" s="207">
        <v>780000</v>
      </c>
      <c r="C121" s="237" t="s">
        <v>656</v>
      </c>
      <c r="D121" s="215" t="e">
        <f>+Programska_aktivnost!D122+Sheet1!D121+#REF!+Sheet2!D121</f>
        <v>#REF!</v>
      </c>
      <c r="E121" s="214" t="e">
        <f>+Programska_aktivnost!E122+Sheet1!E121+#REF!+Sheet2!E121</f>
        <v>#REF!</v>
      </c>
      <c r="F121" s="215" t="e">
        <f>+Programska_aktivnost!F122+Sheet1!F121+#REF!+Sheet2!F121</f>
        <v>#REF!</v>
      </c>
      <c r="G121" s="214" t="e">
        <f>+Programska_aktivnost!G122+Sheet1!G121+#REF!+Sheet2!G121</f>
        <v>#REF!</v>
      </c>
      <c r="H121" s="213" t="e">
        <f>+Programska_aktivnost!H122+Sheet1!H121+#REF!+Sheet2!H121</f>
        <v>#REF!</v>
      </c>
      <c r="I121" s="214" t="e">
        <f>+Programska_aktivnost!I122+Sheet1!I121+#REF!+Sheet2!I121</f>
        <v>#REF!</v>
      </c>
      <c r="J121" s="215" t="e">
        <f>+Programska_aktivnost!J122+Sheet1!J121+#REF!+Sheet2!J121</f>
        <v>#REF!</v>
      </c>
      <c r="K121" s="214" t="e">
        <f>+Programska_aktivnost!K122+Sheet1!K121+#REF!+Sheet2!K121</f>
        <v>#REF!</v>
      </c>
      <c r="L121" s="215" t="e">
        <f>+Programska_aktivnost!L122+Sheet1!L121+#REF!+Sheet2!L121</f>
        <v>#REF!</v>
      </c>
      <c r="M121" s="214" t="e">
        <f>+Programska_aktivnost!M122+Sheet1!M121+#REF!+Sheet2!M121</f>
        <v>#REF!</v>
      </c>
      <c r="N121" s="215" t="e">
        <f t="shared" si="8"/>
        <v>#REF!</v>
      </c>
      <c r="O121" s="214" t="e">
        <f t="shared" si="8"/>
        <v>#REF!</v>
      </c>
      <c r="P121" s="3"/>
      <c r="Q121" s="3"/>
      <c r="R121" s="3"/>
      <c r="S121" s="3"/>
      <c r="T121" s="3"/>
      <c r="U121" s="3"/>
      <c r="V121" s="95"/>
      <c r="W121" s="95"/>
      <c r="X121" s="95"/>
      <c r="Y121" s="201" t="e">
        <f t="shared" si="10"/>
        <v>#REF!</v>
      </c>
    </row>
    <row r="122" spans="1:25" ht="38.25" hidden="1" x14ac:dyDescent="0.25">
      <c r="A122" s="236">
        <f t="shared" si="9"/>
        <v>75</v>
      </c>
      <c r="B122" s="207">
        <v>781000</v>
      </c>
      <c r="C122" s="237" t="s">
        <v>657</v>
      </c>
      <c r="D122" s="215" t="e">
        <f>+Programska_aktivnost!D123+Sheet1!D122+#REF!+Sheet2!D122</f>
        <v>#REF!</v>
      </c>
      <c r="E122" s="214" t="e">
        <f>+Programska_aktivnost!E123+Sheet1!E122+#REF!+Sheet2!E122</f>
        <v>#REF!</v>
      </c>
      <c r="F122" s="215" t="e">
        <f>+Programska_aktivnost!F123+Sheet1!F122+#REF!+Sheet2!F122</f>
        <v>#REF!</v>
      </c>
      <c r="G122" s="214" t="e">
        <f>+Programska_aktivnost!G123+Sheet1!G122+#REF!+Sheet2!G122</f>
        <v>#REF!</v>
      </c>
      <c r="H122" s="213" t="e">
        <f>+Programska_aktivnost!H123+Sheet1!H122+#REF!+Sheet2!H122</f>
        <v>#REF!</v>
      </c>
      <c r="I122" s="214" t="e">
        <f>+Programska_aktivnost!I123+Sheet1!I122+#REF!+Sheet2!I122</f>
        <v>#REF!</v>
      </c>
      <c r="J122" s="215" t="e">
        <f>+Programska_aktivnost!J123+Sheet1!J122+#REF!+Sheet2!J122</f>
        <v>#REF!</v>
      </c>
      <c r="K122" s="214" t="e">
        <f>+Programska_aktivnost!K123+Sheet1!K122+#REF!+Sheet2!K122</f>
        <v>#REF!</v>
      </c>
      <c r="L122" s="215" t="e">
        <f>+Programska_aktivnost!L123+Sheet1!L122+#REF!+Sheet2!L122</f>
        <v>#REF!</v>
      </c>
      <c r="M122" s="214" t="e">
        <f>+Programska_aktivnost!M123+Sheet1!M122+#REF!+Sheet2!M122</f>
        <v>#REF!</v>
      </c>
      <c r="N122" s="215" t="e">
        <f t="shared" si="8"/>
        <v>#REF!</v>
      </c>
      <c r="O122" s="214" t="e">
        <f t="shared" si="8"/>
        <v>#REF!</v>
      </c>
      <c r="P122" s="3"/>
      <c r="Q122" s="3"/>
      <c r="R122" s="3"/>
      <c r="S122" s="3"/>
      <c r="T122" s="3"/>
      <c r="U122" s="3"/>
      <c r="V122" s="95"/>
      <c r="W122" s="95"/>
      <c r="X122" s="95"/>
      <c r="Y122" s="201" t="e">
        <f t="shared" si="10"/>
        <v>#REF!</v>
      </c>
    </row>
    <row r="123" spans="1:25" ht="33" hidden="1" customHeight="1" x14ac:dyDescent="0.25">
      <c r="A123" s="238">
        <f t="shared" si="9"/>
        <v>76</v>
      </c>
      <c r="B123" s="208">
        <v>781100</v>
      </c>
      <c r="C123" s="239" t="s">
        <v>944</v>
      </c>
      <c r="D123" s="287" t="e">
        <f>+Programska_aktivnost!D124+Sheet1!D123+#REF!+Sheet2!D123</f>
        <v>#REF!</v>
      </c>
      <c r="E123" s="277" t="e">
        <f>+Programska_aktivnost!E124+Sheet1!E123+#REF!+Sheet2!E123</f>
        <v>#REF!</v>
      </c>
      <c r="F123" s="287" t="e">
        <f>+Programska_aktivnost!F124+Sheet1!F123+#REF!+Sheet2!F123</f>
        <v>#REF!</v>
      </c>
      <c r="G123" s="277" t="e">
        <f>+Programska_aktivnost!G124+Sheet1!G123+#REF!+Sheet2!G123</f>
        <v>#REF!</v>
      </c>
      <c r="H123" s="288" t="e">
        <f>+Programska_aktivnost!H124+Sheet1!H123+#REF!+Sheet2!H123</f>
        <v>#REF!</v>
      </c>
      <c r="I123" s="289" t="e">
        <f>+Programska_aktivnost!I124+Sheet1!I123+#REF!+Sheet2!I123</f>
        <v>#REF!</v>
      </c>
      <c r="J123" s="287" t="e">
        <f>+Programska_aktivnost!J124+Sheet1!J123+#REF!+Sheet2!J123</f>
        <v>#REF!</v>
      </c>
      <c r="K123" s="277" t="e">
        <f>+Programska_aktivnost!K124+Sheet1!K123+#REF!+Sheet2!K123</f>
        <v>#REF!</v>
      </c>
      <c r="L123" s="287" t="e">
        <f>+Programska_aktivnost!L124+Sheet1!L123+#REF!+Sheet2!L123</f>
        <v>#REF!</v>
      </c>
      <c r="M123" s="277" t="e">
        <f>+Programska_aktivnost!M124+Sheet1!M123+#REF!+Sheet2!M123</f>
        <v>#REF!</v>
      </c>
      <c r="N123" s="287" t="e">
        <f t="shared" si="8"/>
        <v>#REF!</v>
      </c>
      <c r="O123" s="277" t="e">
        <f t="shared" si="8"/>
        <v>#REF!</v>
      </c>
      <c r="P123" s="3"/>
      <c r="Q123" s="3"/>
      <c r="R123" s="3"/>
      <c r="S123" s="3"/>
      <c r="T123" s="3"/>
      <c r="U123" s="3"/>
      <c r="V123" s="95"/>
      <c r="W123" s="95"/>
      <c r="X123" s="95"/>
      <c r="Y123" s="201" t="e">
        <f t="shared" si="10"/>
        <v>#REF!</v>
      </c>
    </row>
    <row r="124" spans="1:25" ht="33" hidden="1" customHeight="1" x14ac:dyDescent="0.25">
      <c r="A124" s="238">
        <f t="shared" si="9"/>
        <v>77</v>
      </c>
      <c r="B124" s="208">
        <v>781300</v>
      </c>
      <c r="C124" s="239" t="s">
        <v>1358</v>
      </c>
      <c r="D124" s="287" t="e">
        <f>+Programska_aktivnost!D125+Sheet1!D124+#REF!+Sheet2!D124</f>
        <v>#REF!</v>
      </c>
      <c r="E124" s="277" t="e">
        <f>+Programska_aktivnost!E125+Sheet1!E124+#REF!+Sheet2!E124</f>
        <v>#REF!</v>
      </c>
      <c r="F124" s="287" t="e">
        <f>+Programska_aktivnost!F125+Sheet1!F124+#REF!+Sheet2!F124</f>
        <v>#REF!</v>
      </c>
      <c r="G124" s="277" t="e">
        <f>+Programska_aktivnost!G125+Sheet1!G124+#REF!+Sheet2!G124</f>
        <v>#REF!</v>
      </c>
      <c r="H124" s="288" t="e">
        <f>+Programska_aktivnost!H125+Sheet1!H124+#REF!+Sheet2!H124</f>
        <v>#REF!</v>
      </c>
      <c r="I124" s="289" t="e">
        <f>+Programska_aktivnost!I125+Sheet1!I124+#REF!+Sheet2!I124</f>
        <v>#REF!</v>
      </c>
      <c r="J124" s="287" t="e">
        <f>+Programska_aktivnost!J125+Sheet1!J124+#REF!+Sheet2!J124</f>
        <v>#REF!</v>
      </c>
      <c r="K124" s="277" t="e">
        <f>+Programska_aktivnost!K125+Sheet1!K124+#REF!+Sheet2!K124</f>
        <v>#REF!</v>
      </c>
      <c r="L124" s="287" t="e">
        <f>+Programska_aktivnost!L125+Sheet1!L124+#REF!+Sheet2!L124</f>
        <v>#REF!</v>
      </c>
      <c r="M124" s="277" t="e">
        <f>+Programska_aktivnost!M125+Sheet1!M124+#REF!+Sheet2!M124</f>
        <v>#REF!</v>
      </c>
      <c r="N124" s="287" t="e">
        <f t="shared" si="8"/>
        <v>#REF!</v>
      </c>
      <c r="O124" s="277" t="e">
        <f t="shared" si="8"/>
        <v>#REF!</v>
      </c>
      <c r="P124" s="3"/>
      <c r="Q124" s="3"/>
      <c r="R124" s="3"/>
      <c r="S124" s="3"/>
      <c r="T124" s="3"/>
      <c r="U124" s="3"/>
      <c r="V124" s="95"/>
      <c r="W124" s="95"/>
      <c r="X124" s="95"/>
      <c r="Y124" s="201" t="e">
        <f t="shared" si="10"/>
        <v>#REF!</v>
      </c>
    </row>
    <row r="125" spans="1:25" ht="33" hidden="1" customHeight="1" x14ac:dyDescent="0.25">
      <c r="A125" s="236">
        <f t="shared" si="9"/>
        <v>78</v>
      </c>
      <c r="B125" s="207">
        <v>790000</v>
      </c>
      <c r="C125" s="237" t="s">
        <v>658</v>
      </c>
      <c r="D125" s="215" t="e">
        <f>+Programska_aktivnost!D126+Sheet1!D125+#REF!+Sheet2!D125</f>
        <v>#REF!</v>
      </c>
      <c r="E125" s="214" t="e">
        <f>+Programska_aktivnost!E126+Sheet1!E125+#REF!+Sheet2!E125</f>
        <v>#REF!</v>
      </c>
      <c r="F125" s="215" t="e">
        <f>+Programska_aktivnost!F126+Sheet1!F125+#REF!+Sheet2!F125</f>
        <v>#REF!</v>
      </c>
      <c r="G125" s="214" t="e">
        <f>+Programska_aktivnost!G126+Sheet1!G125+#REF!+Sheet2!G125</f>
        <v>#REF!</v>
      </c>
      <c r="H125" s="213" t="e">
        <f>+Programska_aktivnost!H126+Sheet1!H125+#REF!+Sheet2!H125</f>
        <v>#REF!</v>
      </c>
      <c r="I125" s="214" t="e">
        <f>+Programska_aktivnost!I126+Sheet1!I125+#REF!+Sheet2!I125</f>
        <v>#REF!</v>
      </c>
      <c r="J125" s="215" t="e">
        <f>+Programska_aktivnost!J126+Sheet1!J125+#REF!+Sheet2!J125</f>
        <v>#REF!</v>
      </c>
      <c r="K125" s="214" t="e">
        <f>+Programska_aktivnost!K126+Sheet1!K125+#REF!+Sheet2!K125</f>
        <v>#REF!</v>
      </c>
      <c r="L125" s="215" t="e">
        <f>+Programska_aktivnost!L126+Sheet1!L125+#REF!+Sheet2!L125</f>
        <v>#REF!</v>
      </c>
      <c r="M125" s="214" t="e">
        <f>+Programska_aktivnost!M126+Sheet1!M125+#REF!+Sheet2!M125</f>
        <v>#REF!</v>
      </c>
      <c r="N125" s="215" t="e">
        <f t="shared" si="8"/>
        <v>#REF!</v>
      </c>
      <c r="O125" s="214" t="e">
        <f t="shared" si="8"/>
        <v>#REF!</v>
      </c>
      <c r="P125" s="3"/>
      <c r="Q125" s="3"/>
      <c r="R125" s="3"/>
      <c r="S125" s="3"/>
      <c r="T125" s="3"/>
      <c r="U125" s="3"/>
      <c r="V125" s="95"/>
      <c r="W125" s="95"/>
      <c r="X125" s="95"/>
      <c r="Y125" s="201" t="e">
        <f t="shared" si="10"/>
        <v>#REF!</v>
      </c>
    </row>
    <row r="126" spans="1:25" ht="33" hidden="1" customHeight="1" x14ac:dyDescent="0.25">
      <c r="A126" s="236">
        <f t="shared" si="9"/>
        <v>79</v>
      </c>
      <c r="B126" s="207">
        <v>791000</v>
      </c>
      <c r="C126" s="237" t="s">
        <v>659</v>
      </c>
      <c r="D126" s="215" t="e">
        <f>+Programska_aktivnost!D127+Sheet1!D126+#REF!+Sheet2!D126</f>
        <v>#REF!</v>
      </c>
      <c r="E126" s="214" t="e">
        <f>+Programska_aktivnost!E127+Sheet1!E126+#REF!+Sheet2!E126</f>
        <v>#REF!</v>
      </c>
      <c r="F126" s="215" t="e">
        <f>+Programska_aktivnost!F127+Sheet1!F126+#REF!+Sheet2!F126</f>
        <v>#REF!</v>
      </c>
      <c r="G126" s="214" t="e">
        <f>+Programska_aktivnost!G127+Sheet1!G126+#REF!+Sheet2!G126</f>
        <v>#REF!</v>
      </c>
      <c r="H126" s="213" t="e">
        <f>+Programska_aktivnost!H127+Sheet1!H126+#REF!+Sheet2!H126</f>
        <v>#REF!</v>
      </c>
      <c r="I126" s="214" t="e">
        <f>+Programska_aktivnost!I127+Sheet1!I126+#REF!+Sheet2!I126</f>
        <v>#REF!</v>
      </c>
      <c r="J126" s="215" t="e">
        <f>+Programska_aktivnost!J127+Sheet1!J126+#REF!+Sheet2!J126</f>
        <v>#REF!</v>
      </c>
      <c r="K126" s="214" t="e">
        <f>+Programska_aktivnost!K127+Sheet1!K126+#REF!+Sheet2!K126</f>
        <v>#REF!</v>
      </c>
      <c r="L126" s="215" t="e">
        <f>+Programska_aktivnost!L127+Sheet1!L126+#REF!+Sheet2!L126</f>
        <v>#REF!</v>
      </c>
      <c r="M126" s="214" t="e">
        <f>+Programska_aktivnost!M127+Sheet1!M126+#REF!+Sheet2!M126</f>
        <v>#REF!</v>
      </c>
      <c r="N126" s="215" t="e">
        <f t="shared" si="8"/>
        <v>#REF!</v>
      </c>
      <c r="O126" s="214" t="e">
        <f t="shared" si="8"/>
        <v>#REF!</v>
      </c>
      <c r="P126" s="3"/>
      <c r="Q126" s="3"/>
      <c r="R126" s="3"/>
      <c r="S126" s="3"/>
      <c r="T126" s="3"/>
      <c r="U126" s="3"/>
      <c r="V126" s="95"/>
      <c r="W126" s="95"/>
      <c r="X126" s="95"/>
      <c r="Y126" s="201" t="e">
        <f t="shared" si="10"/>
        <v>#REF!</v>
      </c>
    </row>
    <row r="127" spans="1:25" ht="33" hidden="1" customHeight="1" x14ac:dyDescent="0.25">
      <c r="A127" s="238">
        <f t="shared" si="9"/>
        <v>80</v>
      </c>
      <c r="B127" s="208">
        <v>791100</v>
      </c>
      <c r="C127" s="239" t="s">
        <v>772</v>
      </c>
      <c r="D127" s="287" t="e">
        <f>+Programska_aktivnost!D128+Sheet1!D127+#REF!+Sheet2!D127</f>
        <v>#REF!</v>
      </c>
      <c r="E127" s="277" t="e">
        <f>+Programska_aktivnost!E128+Sheet1!E127+#REF!+Sheet2!E127</f>
        <v>#REF!</v>
      </c>
      <c r="F127" s="287" t="e">
        <f>+Programska_aktivnost!F128+Sheet1!F127+#REF!+Sheet2!F127</f>
        <v>#REF!</v>
      </c>
      <c r="G127" s="277" t="e">
        <f>+Programska_aktivnost!G128+Sheet1!G127+#REF!+Sheet2!G127</f>
        <v>#REF!</v>
      </c>
      <c r="H127" s="288" t="e">
        <f>+Programska_aktivnost!H128+Sheet1!H127+#REF!+Sheet2!H127</f>
        <v>#REF!</v>
      </c>
      <c r="I127" s="289" t="e">
        <f>+Programska_aktivnost!I128+Sheet1!I127+#REF!+Sheet2!I127</f>
        <v>#REF!</v>
      </c>
      <c r="J127" s="287" t="e">
        <f>+Programska_aktivnost!J128+Sheet1!J127+#REF!+Sheet2!J127</f>
        <v>#REF!</v>
      </c>
      <c r="K127" s="277" t="e">
        <f>+Programska_aktivnost!K128+Sheet1!K127+#REF!+Sheet2!K127</f>
        <v>#REF!</v>
      </c>
      <c r="L127" s="287" t="e">
        <f>+Programska_aktivnost!L128+Sheet1!L127+#REF!+Sheet2!L127</f>
        <v>#REF!</v>
      </c>
      <c r="M127" s="277" t="e">
        <f>+Programska_aktivnost!M128+Sheet1!M127+#REF!+Sheet2!M127</f>
        <v>#REF!</v>
      </c>
      <c r="N127" s="287" t="e">
        <f>SUM(H127,J127,L127)</f>
        <v>#REF!</v>
      </c>
      <c r="O127" s="277" t="e">
        <f t="shared" si="8"/>
        <v>#REF!</v>
      </c>
      <c r="P127" s="3"/>
      <c r="Q127" s="3"/>
      <c r="R127" s="3"/>
      <c r="S127" s="3"/>
      <c r="T127" s="3"/>
      <c r="U127" s="3"/>
      <c r="V127" s="95"/>
      <c r="W127" s="95"/>
      <c r="X127" s="95"/>
      <c r="Y127" s="201" t="e">
        <f t="shared" si="10"/>
        <v>#REF!</v>
      </c>
    </row>
    <row r="128" spans="1:25" ht="38.25" hidden="1" x14ac:dyDescent="0.25">
      <c r="A128" s="234">
        <f t="shared" si="9"/>
        <v>81</v>
      </c>
      <c r="B128" s="206">
        <v>800000</v>
      </c>
      <c r="C128" s="235" t="s">
        <v>660</v>
      </c>
      <c r="D128" s="223" t="e">
        <f>+Programska_aktivnost!D129+Sheet1!D128+#REF!+Sheet2!D128</f>
        <v>#REF!</v>
      </c>
      <c r="E128" s="222" t="e">
        <f>+Programska_aktivnost!E129+Sheet1!E128+#REF!+Sheet2!E128</f>
        <v>#REF!</v>
      </c>
      <c r="F128" s="223" t="e">
        <f>+Programska_aktivnost!F129+Sheet1!F128+#REF!+Sheet2!F128</f>
        <v>#REF!</v>
      </c>
      <c r="G128" s="222" t="e">
        <f>+Programska_aktivnost!G129+Sheet1!G128+#REF!+Sheet2!G128</f>
        <v>#REF!</v>
      </c>
      <c r="H128" s="212" t="e">
        <f>+Programska_aktivnost!H129+Sheet1!H128+#REF!+Sheet2!H128</f>
        <v>#REF!</v>
      </c>
      <c r="I128" s="222" t="e">
        <f>+Programska_aktivnost!I129+Sheet1!I128+#REF!+Sheet2!I128</f>
        <v>#REF!</v>
      </c>
      <c r="J128" s="223" t="e">
        <f>+Programska_aktivnost!J129+Sheet1!J128+#REF!+Sheet2!J128</f>
        <v>#REF!</v>
      </c>
      <c r="K128" s="222" t="e">
        <f>+Programska_aktivnost!K129+Sheet1!K128+#REF!+Sheet2!K128</f>
        <v>#REF!</v>
      </c>
      <c r="L128" s="223" t="e">
        <f>+Programska_aktivnost!L129+Sheet1!L128+#REF!+Sheet2!L128</f>
        <v>#REF!</v>
      </c>
      <c r="M128" s="222" t="e">
        <f>+Programska_aktivnost!M129+Sheet1!M128+#REF!+Sheet2!M128</f>
        <v>#REF!</v>
      </c>
      <c r="N128" s="223" t="e">
        <f t="shared" si="8"/>
        <v>#REF!</v>
      </c>
      <c r="O128" s="222" t="e">
        <f t="shared" si="8"/>
        <v>#REF!</v>
      </c>
      <c r="P128" s="3"/>
      <c r="Q128" s="3"/>
      <c r="R128" s="3"/>
      <c r="S128" s="3"/>
      <c r="T128" s="3"/>
      <c r="U128" s="3"/>
      <c r="V128" s="95"/>
      <c r="W128" s="95"/>
      <c r="X128" s="95"/>
      <c r="Y128" s="201" t="e">
        <f t="shared" si="10"/>
        <v>#REF!</v>
      </c>
    </row>
    <row r="129" spans="1:25" ht="33" hidden="1" customHeight="1" x14ac:dyDescent="0.25">
      <c r="A129" s="236">
        <f t="shared" si="9"/>
        <v>82</v>
      </c>
      <c r="B129" s="207">
        <v>810000</v>
      </c>
      <c r="C129" s="237" t="s">
        <v>661</v>
      </c>
      <c r="D129" s="215" t="e">
        <f>+Programska_aktivnost!D130+Sheet1!D129+#REF!+Sheet2!D129</f>
        <v>#REF!</v>
      </c>
      <c r="E129" s="214" t="e">
        <f>+Programska_aktivnost!E130+Sheet1!E129+#REF!+Sheet2!E129</f>
        <v>#REF!</v>
      </c>
      <c r="F129" s="215" t="e">
        <f>+Programska_aktivnost!F130+Sheet1!F129+#REF!+Sheet2!F129</f>
        <v>#REF!</v>
      </c>
      <c r="G129" s="214" t="e">
        <f>+Programska_aktivnost!G130+Sheet1!G129+#REF!+Sheet2!G129</f>
        <v>#REF!</v>
      </c>
      <c r="H129" s="213" t="e">
        <f>+Programska_aktivnost!H130+Sheet1!H129+#REF!+Sheet2!H129</f>
        <v>#REF!</v>
      </c>
      <c r="I129" s="214" t="e">
        <f>+Programska_aktivnost!I130+Sheet1!I129+#REF!+Sheet2!I129</f>
        <v>#REF!</v>
      </c>
      <c r="J129" s="215" t="e">
        <f>+Programska_aktivnost!J130+Sheet1!J129+#REF!+Sheet2!J129</f>
        <v>#REF!</v>
      </c>
      <c r="K129" s="214" t="e">
        <f>+Programska_aktivnost!K130+Sheet1!K129+#REF!+Sheet2!K129</f>
        <v>#REF!</v>
      </c>
      <c r="L129" s="215" t="e">
        <f>+Programska_aktivnost!L130+Sheet1!L129+#REF!+Sheet2!L129</f>
        <v>#REF!</v>
      </c>
      <c r="M129" s="214" t="e">
        <f>+Programska_aktivnost!M130+Sheet1!M129+#REF!+Sheet2!M129</f>
        <v>#REF!</v>
      </c>
      <c r="N129" s="215" t="e">
        <f t="shared" si="8"/>
        <v>#REF!</v>
      </c>
      <c r="O129" s="214" t="e">
        <f t="shared" si="8"/>
        <v>#REF!</v>
      </c>
      <c r="P129" s="3"/>
      <c r="Q129" s="3"/>
      <c r="R129" s="3"/>
      <c r="S129" s="3"/>
      <c r="T129" s="3"/>
      <c r="U129" s="3"/>
      <c r="V129" s="95"/>
      <c r="W129" s="95"/>
      <c r="X129" s="95"/>
      <c r="Y129" s="201" t="e">
        <f t="shared" si="10"/>
        <v>#REF!</v>
      </c>
    </row>
    <row r="130" spans="1:25" ht="33" hidden="1" customHeight="1" x14ac:dyDescent="0.25">
      <c r="A130" s="236">
        <f t="shared" si="9"/>
        <v>83</v>
      </c>
      <c r="B130" s="207">
        <v>811000</v>
      </c>
      <c r="C130" s="237" t="s">
        <v>662</v>
      </c>
      <c r="D130" s="215" t="e">
        <f>+Programska_aktivnost!D131+Sheet1!D130+#REF!+Sheet2!D130</f>
        <v>#REF!</v>
      </c>
      <c r="E130" s="214" t="e">
        <f>+Programska_aktivnost!E131+Sheet1!E130+#REF!+Sheet2!E130</f>
        <v>#REF!</v>
      </c>
      <c r="F130" s="215" t="e">
        <f>+Programska_aktivnost!F131+Sheet1!F130+#REF!+Sheet2!F130</f>
        <v>#REF!</v>
      </c>
      <c r="G130" s="214" t="e">
        <f>+Programska_aktivnost!G131+Sheet1!G130+#REF!+Sheet2!G130</f>
        <v>#REF!</v>
      </c>
      <c r="H130" s="213" t="e">
        <f>+Programska_aktivnost!H131+Sheet1!H130+#REF!+Sheet2!H130</f>
        <v>#REF!</v>
      </c>
      <c r="I130" s="214" t="e">
        <f>+Programska_aktivnost!I131+Sheet1!I130+#REF!+Sheet2!I130</f>
        <v>#REF!</v>
      </c>
      <c r="J130" s="215" t="e">
        <f>+Programska_aktivnost!J131+Sheet1!J130+#REF!+Sheet2!J130</f>
        <v>#REF!</v>
      </c>
      <c r="K130" s="214" t="e">
        <f>+Programska_aktivnost!K131+Sheet1!K130+#REF!+Sheet2!K130</f>
        <v>#REF!</v>
      </c>
      <c r="L130" s="215" t="e">
        <f>+Programska_aktivnost!L131+Sheet1!L130+#REF!+Sheet2!L130</f>
        <v>#REF!</v>
      </c>
      <c r="M130" s="214" t="e">
        <f>+Programska_aktivnost!M131+Sheet1!M130+#REF!+Sheet2!M130</f>
        <v>#REF!</v>
      </c>
      <c r="N130" s="215" t="e">
        <f t="shared" si="8"/>
        <v>#REF!</v>
      </c>
      <c r="O130" s="214" t="e">
        <f t="shared" si="8"/>
        <v>#REF!</v>
      </c>
      <c r="P130" s="3"/>
      <c r="Q130" s="3"/>
      <c r="R130" s="3"/>
      <c r="S130" s="3"/>
      <c r="T130" s="3"/>
      <c r="U130" s="3"/>
      <c r="V130" s="95"/>
      <c r="W130" s="95"/>
      <c r="X130" s="95"/>
      <c r="Y130" s="201" t="e">
        <f t="shared" si="10"/>
        <v>#REF!</v>
      </c>
    </row>
    <row r="131" spans="1:25" ht="33" hidden="1" customHeight="1" x14ac:dyDescent="0.25">
      <c r="A131" s="238">
        <f t="shared" si="9"/>
        <v>84</v>
      </c>
      <c r="B131" s="208">
        <v>811100</v>
      </c>
      <c r="C131" s="239" t="s">
        <v>945</v>
      </c>
      <c r="D131" s="287" t="e">
        <f>+Programska_aktivnost!D132+Sheet1!D131+#REF!+Sheet2!D131</f>
        <v>#REF!</v>
      </c>
      <c r="E131" s="277" t="e">
        <f>+Programska_aktivnost!E132+Sheet1!E131+#REF!+Sheet2!E131</f>
        <v>#REF!</v>
      </c>
      <c r="F131" s="287" t="e">
        <f>+Programska_aktivnost!F132+Sheet1!F131+#REF!+Sheet2!F131</f>
        <v>#REF!</v>
      </c>
      <c r="G131" s="277" t="e">
        <f>+Programska_aktivnost!G132+Sheet1!G131+#REF!+Sheet2!G131</f>
        <v>#REF!</v>
      </c>
      <c r="H131" s="288" t="e">
        <f>+Programska_aktivnost!H132+Sheet1!H131+#REF!+Sheet2!H131</f>
        <v>#REF!</v>
      </c>
      <c r="I131" s="289" t="e">
        <f>+Programska_aktivnost!I132+Sheet1!I131+#REF!+Sheet2!I131</f>
        <v>#REF!</v>
      </c>
      <c r="J131" s="287" t="e">
        <f>+Programska_aktivnost!J132+Sheet1!J131+#REF!+Sheet2!J131</f>
        <v>#REF!</v>
      </c>
      <c r="K131" s="277" t="e">
        <f>+Programska_aktivnost!K132+Sheet1!K131+#REF!+Sheet2!K131</f>
        <v>#REF!</v>
      </c>
      <c r="L131" s="287" t="e">
        <f>+Programska_aktivnost!L132+Sheet1!L131+#REF!+Sheet2!L131</f>
        <v>#REF!</v>
      </c>
      <c r="M131" s="277" t="e">
        <f>+Programska_aktivnost!M132+Sheet1!M131+#REF!+Sheet2!M131</f>
        <v>#REF!</v>
      </c>
      <c r="N131" s="287" t="e">
        <f t="shared" si="8"/>
        <v>#REF!</v>
      </c>
      <c r="O131" s="277" t="e">
        <f t="shared" si="8"/>
        <v>#REF!</v>
      </c>
      <c r="P131" s="3"/>
      <c r="Q131" s="3"/>
      <c r="R131" s="3"/>
      <c r="S131" s="3"/>
      <c r="T131" s="3"/>
      <c r="U131" s="3"/>
      <c r="V131" s="95"/>
      <c r="W131" s="95"/>
      <c r="X131" s="95"/>
      <c r="Y131" s="201" t="e">
        <f t="shared" si="10"/>
        <v>#REF!</v>
      </c>
    </row>
    <row r="132" spans="1:25" ht="33" hidden="1" customHeight="1" x14ac:dyDescent="0.25">
      <c r="A132" s="236">
        <f t="shared" si="9"/>
        <v>85</v>
      </c>
      <c r="B132" s="207">
        <v>812000</v>
      </c>
      <c r="C132" s="237" t="s">
        <v>663</v>
      </c>
      <c r="D132" s="215" t="e">
        <f>+Programska_aktivnost!D133+Sheet1!D132+#REF!+Sheet2!D132</f>
        <v>#REF!</v>
      </c>
      <c r="E132" s="214" t="e">
        <f>+Programska_aktivnost!E133+Sheet1!E132+#REF!+Sheet2!E132</f>
        <v>#REF!</v>
      </c>
      <c r="F132" s="215" t="e">
        <f>+Programska_aktivnost!F133+Sheet1!F132+#REF!+Sheet2!F132</f>
        <v>#REF!</v>
      </c>
      <c r="G132" s="214" t="e">
        <f>+Programska_aktivnost!G133+Sheet1!G132+#REF!+Sheet2!G132</f>
        <v>#REF!</v>
      </c>
      <c r="H132" s="213" t="e">
        <f>+Programska_aktivnost!H133+Sheet1!H132+#REF!+Sheet2!H132</f>
        <v>#REF!</v>
      </c>
      <c r="I132" s="214" t="e">
        <f>+Programska_aktivnost!I133+Sheet1!I132+#REF!+Sheet2!I132</f>
        <v>#REF!</v>
      </c>
      <c r="J132" s="215" t="e">
        <f>+Programska_aktivnost!J133+Sheet1!J132+#REF!+Sheet2!J132</f>
        <v>#REF!</v>
      </c>
      <c r="K132" s="214" t="e">
        <f>+Programska_aktivnost!K133+Sheet1!K132+#REF!+Sheet2!K132</f>
        <v>#REF!</v>
      </c>
      <c r="L132" s="215" t="e">
        <f>+Programska_aktivnost!L133+Sheet1!L132+#REF!+Sheet2!L132</f>
        <v>#REF!</v>
      </c>
      <c r="M132" s="214" t="e">
        <f>+Programska_aktivnost!M133+Sheet1!M132+#REF!+Sheet2!M132</f>
        <v>#REF!</v>
      </c>
      <c r="N132" s="215" t="e">
        <f t="shared" si="8"/>
        <v>#REF!</v>
      </c>
      <c r="O132" s="214" t="e">
        <f t="shared" si="8"/>
        <v>#REF!</v>
      </c>
      <c r="P132" s="3"/>
      <c r="Q132" s="3"/>
      <c r="R132" s="3"/>
      <c r="S132" s="3"/>
      <c r="T132" s="3"/>
      <c r="U132" s="3"/>
      <c r="V132" s="95"/>
      <c r="W132" s="95"/>
      <c r="X132" s="95"/>
      <c r="Y132" s="201" t="e">
        <f t="shared" si="10"/>
        <v>#REF!</v>
      </c>
    </row>
    <row r="133" spans="1:25" ht="33" hidden="1" customHeight="1" x14ac:dyDescent="0.25">
      <c r="A133" s="238">
        <f t="shared" si="9"/>
        <v>86</v>
      </c>
      <c r="B133" s="208">
        <v>812100</v>
      </c>
      <c r="C133" s="239" t="s">
        <v>946</v>
      </c>
      <c r="D133" s="287" t="e">
        <f>+Programska_aktivnost!D134+Sheet1!D133+#REF!+Sheet2!D133</f>
        <v>#REF!</v>
      </c>
      <c r="E133" s="277" t="e">
        <f>+Programska_aktivnost!E134+Sheet1!E133+#REF!+Sheet2!E133</f>
        <v>#REF!</v>
      </c>
      <c r="F133" s="287" t="e">
        <f>+Programska_aktivnost!F134+Sheet1!F133+#REF!+Sheet2!F133</f>
        <v>#REF!</v>
      </c>
      <c r="G133" s="277" t="e">
        <f>+Programska_aktivnost!G134+Sheet1!G133+#REF!+Sheet2!G133</f>
        <v>#REF!</v>
      </c>
      <c r="H133" s="288" t="e">
        <f>+Programska_aktivnost!H134+Sheet1!H133+#REF!+Sheet2!H133</f>
        <v>#REF!</v>
      </c>
      <c r="I133" s="289" t="e">
        <f>+Programska_aktivnost!I134+Sheet1!I133+#REF!+Sheet2!I133</f>
        <v>#REF!</v>
      </c>
      <c r="J133" s="287" t="e">
        <f>+Programska_aktivnost!J134+Sheet1!J133+#REF!+Sheet2!J133</f>
        <v>#REF!</v>
      </c>
      <c r="K133" s="277" t="e">
        <f>+Programska_aktivnost!K134+Sheet1!K133+#REF!+Sheet2!K133</f>
        <v>#REF!</v>
      </c>
      <c r="L133" s="287" t="e">
        <f>+Programska_aktivnost!L134+Sheet1!L133+#REF!+Sheet2!L133</f>
        <v>#REF!</v>
      </c>
      <c r="M133" s="277" t="e">
        <f>+Programska_aktivnost!M134+Sheet1!M133+#REF!+Sheet2!M133</f>
        <v>#REF!</v>
      </c>
      <c r="N133" s="287" t="e">
        <f t="shared" si="8"/>
        <v>#REF!</v>
      </c>
      <c r="O133" s="277" t="e">
        <f t="shared" si="8"/>
        <v>#REF!</v>
      </c>
      <c r="P133" s="3"/>
      <c r="Q133" s="3"/>
      <c r="R133" s="3"/>
      <c r="S133" s="3"/>
      <c r="T133" s="3"/>
      <c r="U133" s="3"/>
      <c r="V133" s="95"/>
      <c r="W133" s="95"/>
      <c r="X133" s="95"/>
      <c r="Y133" s="201" t="e">
        <f t="shared" si="10"/>
        <v>#REF!</v>
      </c>
    </row>
    <row r="134" spans="1:25" ht="33" hidden="1" customHeight="1" x14ac:dyDescent="0.25">
      <c r="A134" s="236">
        <f t="shared" si="9"/>
        <v>87</v>
      </c>
      <c r="B134" s="207">
        <v>813000</v>
      </c>
      <c r="C134" s="237" t="s">
        <v>664</v>
      </c>
      <c r="D134" s="215" t="e">
        <f>+Programska_aktivnost!D135+Sheet1!D134+#REF!+Sheet2!D134</f>
        <v>#REF!</v>
      </c>
      <c r="E134" s="214" t="e">
        <f>+Programska_aktivnost!E135+Sheet1!E134+#REF!+Sheet2!E134</f>
        <v>#REF!</v>
      </c>
      <c r="F134" s="215" t="e">
        <f>+Programska_aktivnost!F135+Sheet1!F134+#REF!+Sheet2!F134</f>
        <v>#REF!</v>
      </c>
      <c r="G134" s="214" t="e">
        <f>+Programska_aktivnost!G135+Sheet1!G134+#REF!+Sheet2!G134</f>
        <v>#REF!</v>
      </c>
      <c r="H134" s="213" t="e">
        <f>+Programska_aktivnost!H135+Sheet1!H134+#REF!+Sheet2!H134</f>
        <v>#REF!</v>
      </c>
      <c r="I134" s="214" t="e">
        <f>+Programska_aktivnost!I135+Sheet1!I134+#REF!+Sheet2!I134</f>
        <v>#REF!</v>
      </c>
      <c r="J134" s="215" t="e">
        <f>+Programska_aktivnost!J135+Sheet1!J134+#REF!+Sheet2!J134</f>
        <v>#REF!</v>
      </c>
      <c r="K134" s="214" t="e">
        <f>+Programska_aktivnost!K135+Sheet1!K134+#REF!+Sheet2!K134</f>
        <v>#REF!</v>
      </c>
      <c r="L134" s="215" t="e">
        <f>+Programska_aktivnost!L135+Sheet1!L134+#REF!+Sheet2!L134</f>
        <v>#REF!</v>
      </c>
      <c r="M134" s="214" t="e">
        <f>+Programska_aktivnost!M135+Sheet1!M134+#REF!+Sheet2!M134</f>
        <v>#REF!</v>
      </c>
      <c r="N134" s="215" t="e">
        <f t="shared" si="8"/>
        <v>#REF!</v>
      </c>
      <c r="O134" s="214" t="e">
        <f t="shared" si="8"/>
        <v>#REF!</v>
      </c>
      <c r="P134" s="3"/>
      <c r="Q134" s="3"/>
      <c r="R134" s="3"/>
      <c r="S134" s="3"/>
      <c r="T134" s="3"/>
      <c r="U134" s="3"/>
      <c r="V134" s="95"/>
      <c r="W134" s="95"/>
      <c r="X134" s="95"/>
      <c r="Y134" s="201" t="e">
        <f t="shared" si="10"/>
        <v>#REF!</v>
      </c>
    </row>
    <row r="135" spans="1:25" ht="33" hidden="1" customHeight="1" x14ac:dyDescent="0.25">
      <c r="A135" s="238">
        <f t="shared" si="9"/>
        <v>88</v>
      </c>
      <c r="B135" s="208">
        <v>813100</v>
      </c>
      <c r="C135" s="239" t="s">
        <v>947</v>
      </c>
      <c r="D135" s="287" t="e">
        <f>+Programska_aktivnost!D136+Sheet1!D135+#REF!+Sheet2!D135</f>
        <v>#REF!</v>
      </c>
      <c r="E135" s="277" t="e">
        <f>+Programska_aktivnost!E136+Sheet1!E135+#REF!+Sheet2!E135</f>
        <v>#REF!</v>
      </c>
      <c r="F135" s="287" t="e">
        <f>+Programska_aktivnost!F136+Sheet1!F135+#REF!+Sheet2!F135</f>
        <v>#REF!</v>
      </c>
      <c r="G135" s="277" t="e">
        <f>+Programska_aktivnost!G136+Sheet1!G135+#REF!+Sheet2!G135</f>
        <v>#REF!</v>
      </c>
      <c r="H135" s="288" t="e">
        <f>+Programska_aktivnost!H136+Sheet1!H135+#REF!+Sheet2!H135</f>
        <v>#REF!</v>
      </c>
      <c r="I135" s="289" t="e">
        <f>+Programska_aktivnost!I136+Sheet1!I135+#REF!+Sheet2!I135</f>
        <v>#REF!</v>
      </c>
      <c r="J135" s="287" t="e">
        <f>+Programska_aktivnost!J136+Sheet1!J135+#REF!+Sheet2!J135</f>
        <v>#REF!</v>
      </c>
      <c r="K135" s="277" t="e">
        <f>+Programska_aktivnost!K136+Sheet1!K135+#REF!+Sheet2!K135</f>
        <v>#REF!</v>
      </c>
      <c r="L135" s="287" t="e">
        <f>+Programska_aktivnost!L136+Sheet1!L135+#REF!+Sheet2!L135</f>
        <v>#REF!</v>
      </c>
      <c r="M135" s="277" t="e">
        <f>+Programska_aktivnost!M136+Sheet1!M135+#REF!+Sheet2!M135</f>
        <v>#REF!</v>
      </c>
      <c r="N135" s="287" t="e">
        <f t="shared" si="8"/>
        <v>#REF!</v>
      </c>
      <c r="O135" s="277" t="e">
        <f t="shared" si="8"/>
        <v>#REF!</v>
      </c>
      <c r="P135" s="3"/>
      <c r="Q135" s="3"/>
      <c r="R135" s="3"/>
      <c r="S135" s="3"/>
      <c r="T135" s="3"/>
      <c r="U135" s="3"/>
      <c r="V135" s="95"/>
      <c r="W135" s="95"/>
      <c r="X135" s="95"/>
      <c r="Y135" s="201" t="e">
        <f t="shared" si="10"/>
        <v>#REF!</v>
      </c>
    </row>
    <row r="136" spans="1:25" ht="33" hidden="1" customHeight="1" x14ac:dyDescent="0.25">
      <c r="A136" s="236">
        <f t="shared" si="9"/>
        <v>89</v>
      </c>
      <c r="B136" s="207">
        <v>820000</v>
      </c>
      <c r="C136" s="237" t="s">
        <v>665</v>
      </c>
      <c r="D136" s="215" t="e">
        <f>+Programska_aktivnost!D137+Sheet1!D136+#REF!+Sheet2!D136</f>
        <v>#REF!</v>
      </c>
      <c r="E136" s="214" t="e">
        <f>+Programska_aktivnost!E137+Sheet1!E136+#REF!+Sheet2!E136</f>
        <v>#REF!</v>
      </c>
      <c r="F136" s="215" t="e">
        <f>+Programska_aktivnost!F137+Sheet1!F136+#REF!+Sheet2!F136</f>
        <v>#REF!</v>
      </c>
      <c r="G136" s="214" t="e">
        <f>+Programska_aktivnost!G137+Sheet1!G136+#REF!+Sheet2!G136</f>
        <v>#REF!</v>
      </c>
      <c r="H136" s="213" t="e">
        <f>+Programska_aktivnost!H137+Sheet1!H136+#REF!+Sheet2!H136</f>
        <v>#REF!</v>
      </c>
      <c r="I136" s="214" t="e">
        <f>+Programska_aktivnost!I137+Sheet1!I136+#REF!+Sheet2!I136</f>
        <v>#REF!</v>
      </c>
      <c r="J136" s="215" t="e">
        <f>+Programska_aktivnost!J137+Sheet1!J136+#REF!+Sheet2!J136</f>
        <v>#REF!</v>
      </c>
      <c r="K136" s="214" t="e">
        <f>+Programska_aktivnost!K137+Sheet1!K136+#REF!+Sheet2!K136</f>
        <v>#REF!</v>
      </c>
      <c r="L136" s="215" t="e">
        <f>+Programska_aktivnost!L137+Sheet1!L136+#REF!+Sheet2!L136</f>
        <v>#REF!</v>
      </c>
      <c r="M136" s="214" t="e">
        <f>+Programska_aktivnost!M137+Sheet1!M136+#REF!+Sheet2!M136</f>
        <v>#REF!</v>
      </c>
      <c r="N136" s="215" t="e">
        <f t="shared" si="8"/>
        <v>#REF!</v>
      </c>
      <c r="O136" s="214" t="e">
        <f t="shared" si="8"/>
        <v>#REF!</v>
      </c>
      <c r="P136" s="3"/>
      <c r="Q136" s="3"/>
      <c r="R136" s="3"/>
      <c r="S136" s="3"/>
      <c r="T136" s="3"/>
      <c r="U136" s="3"/>
      <c r="V136" s="95"/>
      <c r="W136" s="95"/>
      <c r="X136" s="95"/>
      <c r="Y136" s="201" t="e">
        <f t="shared" si="10"/>
        <v>#REF!</v>
      </c>
    </row>
    <row r="137" spans="1:25" ht="33" hidden="1" customHeight="1" x14ac:dyDescent="0.25">
      <c r="A137" s="236">
        <f t="shared" si="9"/>
        <v>90</v>
      </c>
      <c r="B137" s="207">
        <v>821000</v>
      </c>
      <c r="C137" s="237" t="s">
        <v>666</v>
      </c>
      <c r="D137" s="215" t="e">
        <f>+Programska_aktivnost!D138+Sheet1!D137+#REF!+Sheet2!D137</f>
        <v>#REF!</v>
      </c>
      <c r="E137" s="214" t="e">
        <f>+Programska_aktivnost!E138+Sheet1!E137+#REF!+Sheet2!E137</f>
        <v>#REF!</v>
      </c>
      <c r="F137" s="215" t="e">
        <f>+Programska_aktivnost!F138+Sheet1!F137+#REF!+Sheet2!F137</f>
        <v>#REF!</v>
      </c>
      <c r="G137" s="214" t="e">
        <f>+Programska_aktivnost!G138+Sheet1!G137+#REF!+Sheet2!G137</f>
        <v>#REF!</v>
      </c>
      <c r="H137" s="213" t="e">
        <f>+Programska_aktivnost!H138+Sheet1!H137+#REF!+Sheet2!H137</f>
        <v>#REF!</v>
      </c>
      <c r="I137" s="214" t="e">
        <f>+Programska_aktivnost!I138+Sheet1!I137+#REF!+Sheet2!I137</f>
        <v>#REF!</v>
      </c>
      <c r="J137" s="215" t="e">
        <f>+Programska_aktivnost!J138+Sheet1!J137+#REF!+Sheet2!J137</f>
        <v>#REF!</v>
      </c>
      <c r="K137" s="214" t="e">
        <f>+Programska_aktivnost!K138+Sheet1!K137+#REF!+Sheet2!K137</f>
        <v>#REF!</v>
      </c>
      <c r="L137" s="215" t="e">
        <f>+Programska_aktivnost!L138+Sheet1!L137+#REF!+Sheet2!L137</f>
        <v>#REF!</v>
      </c>
      <c r="M137" s="214" t="e">
        <f>+Programska_aktivnost!M138+Sheet1!M137+#REF!+Sheet2!M137</f>
        <v>#REF!</v>
      </c>
      <c r="N137" s="215" t="e">
        <f t="shared" si="8"/>
        <v>#REF!</v>
      </c>
      <c r="O137" s="214" t="e">
        <f t="shared" si="8"/>
        <v>#REF!</v>
      </c>
      <c r="P137" s="3"/>
      <c r="Q137" s="3"/>
      <c r="R137" s="3"/>
      <c r="S137" s="3"/>
      <c r="T137" s="3"/>
      <c r="U137" s="3"/>
      <c r="V137" s="95"/>
      <c r="W137" s="95"/>
      <c r="X137" s="95"/>
      <c r="Y137" s="201" t="e">
        <f t="shared" si="10"/>
        <v>#REF!</v>
      </c>
    </row>
    <row r="138" spans="1:25" ht="33" hidden="1" customHeight="1" x14ac:dyDescent="0.25">
      <c r="A138" s="238">
        <f t="shared" si="9"/>
        <v>91</v>
      </c>
      <c r="B138" s="208">
        <v>821100</v>
      </c>
      <c r="C138" s="239" t="s">
        <v>948</v>
      </c>
      <c r="D138" s="287" t="e">
        <f>+Programska_aktivnost!D139+Sheet1!D138+#REF!+Sheet2!D138</f>
        <v>#REF!</v>
      </c>
      <c r="E138" s="277" t="e">
        <f>+Programska_aktivnost!E139+Sheet1!E138+#REF!+Sheet2!E138</f>
        <v>#REF!</v>
      </c>
      <c r="F138" s="287" t="e">
        <f>+Programska_aktivnost!F139+Sheet1!F138+#REF!+Sheet2!F138</f>
        <v>#REF!</v>
      </c>
      <c r="G138" s="277" t="e">
        <f>+Programska_aktivnost!G139+Sheet1!G138+#REF!+Sheet2!G138</f>
        <v>#REF!</v>
      </c>
      <c r="H138" s="288" t="e">
        <f>+Programska_aktivnost!H139+Sheet1!H138+#REF!+Sheet2!H138</f>
        <v>#REF!</v>
      </c>
      <c r="I138" s="289" t="e">
        <f>+Programska_aktivnost!I139+Sheet1!I138+#REF!+Sheet2!I138</f>
        <v>#REF!</v>
      </c>
      <c r="J138" s="287" t="e">
        <f>+Programska_aktivnost!J139+Sheet1!J138+#REF!+Sheet2!J138</f>
        <v>#REF!</v>
      </c>
      <c r="K138" s="277" t="e">
        <f>+Programska_aktivnost!K139+Sheet1!K138+#REF!+Sheet2!K138</f>
        <v>#REF!</v>
      </c>
      <c r="L138" s="287" t="e">
        <f>+Programska_aktivnost!L139+Sheet1!L138+#REF!+Sheet2!L138</f>
        <v>#REF!</v>
      </c>
      <c r="M138" s="277" t="e">
        <f>+Programska_aktivnost!M139+Sheet1!M138+#REF!+Sheet2!M138</f>
        <v>#REF!</v>
      </c>
      <c r="N138" s="287" t="e">
        <f t="shared" si="8"/>
        <v>#REF!</v>
      </c>
      <c r="O138" s="277" t="e">
        <f t="shared" si="8"/>
        <v>#REF!</v>
      </c>
      <c r="P138" s="3"/>
      <c r="Q138" s="3"/>
      <c r="R138" s="3"/>
      <c r="S138" s="3"/>
      <c r="T138" s="3"/>
      <c r="U138" s="3"/>
      <c r="V138" s="95"/>
      <c r="W138" s="95"/>
      <c r="X138" s="95"/>
      <c r="Y138" s="201" t="e">
        <f t="shared" si="10"/>
        <v>#REF!</v>
      </c>
    </row>
    <row r="139" spans="1:25" ht="33" hidden="1" customHeight="1" x14ac:dyDescent="0.25">
      <c r="A139" s="236">
        <f t="shared" si="9"/>
        <v>92</v>
      </c>
      <c r="B139" s="207">
        <v>822000</v>
      </c>
      <c r="C139" s="237" t="s">
        <v>667</v>
      </c>
      <c r="D139" s="221" t="e">
        <f>+Programska_aktivnost!D140+Sheet1!D139+#REF!+Sheet2!D139</f>
        <v>#REF!</v>
      </c>
      <c r="E139" s="220" t="e">
        <f>+Programska_aktivnost!E140+Sheet1!E139+#REF!+Sheet2!E139</f>
        <v>#REF!</v>
      </c>
      <c r="F139" s="221" t="e">
        <f>+Programska_aktivnost!F140+Sheet1!F139+#REF!+Sheet2!F139</f>
        <v>#REF!</v>
      </c>
      <c r="G139" s="220" t="e">
        <f>+Programska_aktivnost!G140+Sheet1!G139+#REF!+Sheet2!G139</f>
        <v>#REF!</v>
      </c>
      <c r="H139" s="219" t="e">
        <f>+Programska_aktivnost!H140+Sheet1!H139+#REF!+Sheet2!H139</f>
        <v>#REF!</v>
      </c>
      <c r="I139" s="220" t="e">
        <f>+Programska_aktivnost!I140+Sheet1!I139+#REF!+Sheet2!I139</f>
        <v>#REF!</v>
      </c>
      <c r="J139" s="221" t="e">
        <f>+Programska_aktivnost!J140+Sheet1!J139+#REF!+Sheet2!J139</f>
        <v>#REF!</v>
      </c>
      <c r="K139" s="220" t="e">
        <f>+Programska_aktivnost!K140+Sheet1!K139+#REF!+Sheet2!K139</f>
        <v>#REF!</v>
      </c>
      <c r="L139" s="221" t="e">
        <f>+Programska_aktivnost!L140+Sheet1!L139+#REF!+Sheet2!L139</f>
        <v>#REF!</v>
      </c>
      <c r="M139" s="220" t="e">
        <f>+Programska_aktivnost!M140+Sheet1!M139+#REF!+Sheet2!M139</f>
        <v>#REF!</v>
      </c>
      <c r="N139" s="221" t="e">
        <f t="shared" si="8"/>
        <v>#REF!</v>
      </c>
      <c r="O139" s="220" t="e">
        <f t="shared" si="8"/>
        <v>#REF!</v>
      </c>
      <c r="P139" s="3"/>
      <c r="Q139" s="3"/>
      <c r="R139" s="3"/>
      <c r="S139" s="3"/>
      <c r="T139" s="3"/>
      <c r="U139" s="3"/>
      <c r="V139" s="95"/>
      <c r="W139" s="95"/>
      <c r="X139" s="95"/>
      <c r="Y139" s="201" t="e">
        <f t="shared" si="10"/>
        <v>#REF!</v>
      </c>
    </row>
    <row r="140" spans="1:25" ht="33" hidden="1" customHeight="1" x14ac:dyDescent="0.25">
      <c r="A140" s="238">
        <f t="shared" si="9"/>
        <v>93</v>
      </c>
      <c r="B140" s="208">
        <v>822100</v>
      </c>
      <c r="C140" s="239" t="s">
        <v>949</v>
      </c>
      <c r="D140" s="287" t="e">
        <f>+Programska_aktivnost!D141+Sheet1!D140+#REF!+Sheet2!D140</f>
        <v>#REF!</v>
      </c>
      <c r="E140" s="277" t="e">
        <f>+Programska_aktivnost!E141+Sheet1!E140+#REF!+Sheet2!E140</f>
        <v>#REF!</v>
      </c>
      <c r="F140" s="287" t="e">
        <f>+Programska_aktivnost!F141+Sheet1!F140+#REF!+Sheet2!F140</f>
        <v>#REF!</v>
      </c>
      <c r="G140" s="277" t="e">
        <f>+Programska_aktivnost!G141+Sheet1!G140+#REF!+Sheet2!G140</f>
        <v>#REF!</v>
      </c>
      <c r="H140" s="337" t="e">
        <f>+Programska_aktivnost!H141+Sheet1!H140+#REF!+Sheet2!H140</f>
        <v>#REF!</v>
      </c>
      <c r="I140" s="289" t="e">
        <f>+Programska_aktivnost!I141+Sheet1!I140+#REF!+Sheet2!I140</f>
        <v>#REF!</v>
      </c>
      <c r="J140" s="287" t="e">
        <f>+Programska_aktivnost!J141+Sheet1!J140+#REF!+Sheet2!J140</f>
        <v>#REF!</v>
      </c>
      <c r="K140" s="277" t="e">
        <f>+Programska_aktivnost!K141+Sheet1!K140+#REF!+Sheet2!K140</f>
        <v>#REF!</v>
      </c>
      <c r="L140" s="287" t="e">
        <f>+Programska_aktivnost!L141+Sheet1!L140+#REF!+Sheet2!L140</f>
        <v>#REF!</v>
      </c>
      <c r="M140" s="277" t="e">
        <f>+Programska_aktivnost!M141+Sheet1!M140+#REF!+Sheet2!M140</f>
        <v>#REF!</v>
      </c>
      <c r="N140" s="287" t="e">
        <f t="shared" si="8"/>
        <v>#REF!</v>
      </c>
      <c r="O140" s="277" t="e">
        <f t="shared" si="8"/>
        <v>#REF!</v>
      </c>
      <c r="P140" s="3"/>
      <c r="Q140" s="3"/>
      <c r="R140" s="3"/>
      <c r="S140" s="3"/>
      <c r="T140" s="3"/>
      <c r="U140" s="3"/>
      <c r="V140" s="95"/>
      <c r="W140" s="95"/>
      <c r="X140" s="95"/>
      <c r="Y140" s="201" t="e">
        <f t="shared" si="10"/>
        <v>#REF!</v>
      </c>
    </row>
    <row r="141" spans="1:25" ht="33" hidden="1" customHeight="1" x14ac:dyDescent="0.25">
      <c r="A141" s="236">
        <f t="shared" si="9"/>
        <v>94</v>
      </c>
      <c r="B141" s="207">
        <v>823000</v>
      </c>
      <c r="C141" s="237" t="s">
        <v>832</v>
      </c>
      <c r="D141" s="215" t="e">
        <f>+Programska_aktivnost!D142+Sheet1!D141+#REF!+Sheet2!D141</f>
        <v>#REF!</v>
      </c>
      <c r="E141" s="214" t="e">
        <f>+Programska_aktivnost!E142+Sheet1!E141+#REF!+Sheet2!E141</f>
        <v>#REF!</v>
      </c>
      <c r="F141" s="215" t="e">
        <f>+Programska_aktivnost!F142+Sheet1!F141+#REF!+Sheet2!F141</f>
        <v>#REF!</v>
      </c>
      <c r="G141" s="214" t="e">
        <f>+Programska_aktivnost!G142+Sheet1!G141+#REF!+Sheet2!G141</f>
        <v>#REF!</v>
      </c>
      <c r="H141" s="213" t="e">
        <f>+Programska_aktivnost!H142+Sheet1!H141+#REF!+Sheet2!H141</f>
        <v>#REF!</v>
      </c>
      <c r="I141" s="214" t="e">
        <f>+Programska_aktivnost!I142+Sheet1!I141+#REF!+Sheet2!I141</f>
        <v>#REF!</v>
      </c>
      <c r="J141" s="215" t="e">
        <f>+Programska_aktivnost!J142+Sheet1!J141+#REF!+Sheet2!J141</f>
        <v>#REF!</v>
      </c>
      <c r="K141" s="214" t="e">
        <f>+Programska_aktivnost!K142+Sheet1!K141+#REF!+Sheet2!K141</f>
        <v>#REF!</v>
      </c>
      <c r="L141" s="215" t="e">
        <f>+Programska_aktivnost!L142+Sheet1!L141+#REF!+Sheet2!L141</f>
        <v>#REF!</v>
      </c>
      <c r="M141" s="214" t="e">
        <f>+Programska_aktivnost!M142+Sheet1!M141+#REF!+Sheet2!M141</f>
        <v>#REF!</v>
      </c>
      <c r="N141" s="215" t="e">
        <f t="shared" si="8"/>
        <v>#REF!</v>
      </c>
      <c r="O141" s="214" t="e">
        <f t="shared" si="8"/>
        <v>#REF!</v>
      </c>
      <c r="P141" s="3"/>
      <c r="Q141" s="3"/>
      <c r="R141" s="3"/>
      <c r="S141" s="3"/>
      <c r="T141" s="3"/>
      <c r="U141" s="3"/>
      <c r="V141" s="95"/>
      <c r="W141" s="95"/>
      <c r="X141" s="95"/>
      <c r="Y141" s="201" t="e">
        <f t="shared" si="10"/>
        <v>#REF!</v>
      </c>
    </row>
    <row r="142" spans="1:25" ht="33" hidden="1" customHeight="1" x14ac:dyDescent="0.25">
      <c r="A142" s="238">
        <f t="shared" si="9"/>
        <v>95</v>
      </c>
      <c r="B142" s="208">
        <v>823100</v>
      </c>
      <c r="C142" s="239" t="s">
        <v>950</v>
      </c>
      <c r="D142" s="287" t="e">
        <f>+Programska_aktivnost!D143+Sheet1!D142+#REF!+Sheet2!D142</f>
        <v>#REF!</v>
      </c>
      <c r="E142" s="277" t="e">
        <f>+Programska_aktivnost!E143+Sheet1!E142+#REF!+Sheet2!E142</f>
        <v>#REF!</v>
      </c>
      <c r="F142" s="287" t="e">
        <f>+Programska_aktivnost!F143+Sheet1!F142+#REF!+Sheet2!F142</f>
        <v>#REF!</v>
      </c>
      <c r="G142" s="277" t="e">
        <f>+Programska_aktivnost!G143+Sheet1!G142+#REF!+Sheet2!G142</f>
        <v>#REF!</v>
      </c>
      <c r="H142" s="288" t="e">
        <f>+Programska_aktivnost!H143+Sheet1!H142+#REF!+Sheet2!H142</f>
        <v>#REF!</v>
      </c>
      <c r="I142" s="289" t="e">
        <f>+Programska_aktivnost!I143+Sheet1!I142+#REF!+Sheet2!I142</f>
        <v>#REF!</v>
      </c>
      <c r="J142" s="287" t="e">
        <f>+Programska_aktivnost!J143+Sheet1!J142+#REF!+Sheet2!J142</f>
        <v>#REF!</v>
      </c>
      <c r="K142" s="277" t="e">
        <f>+Programska_aktivnost!K143+Sheet1!K142+#REF!+Sheet2!K142</f>
        <v>#REF!</v>
      </c>
      <c r="L142" s="287" t="e">
        <f>+Programska_aktivnost!L143+Sheet1!L142+#REF!+Sheet2!L142</f>
        <v>#REF!</v>
      </c>
      <c r="M142" s="277" t="e">
        <f>+Programska_aktivnost!M143+Sheet1!M142+#REF!+Sheet2!M142</f>
        <v>#REF!</v>
      </c>
      <c r="N142" s="287" t="e">
        <f t="shared" si="8"/>
        <v>#REF!</v>
      </c>
      <c r="O142" s="277" t="e">
        <f t="shared" si="8"/>
        <v>#REF!</v>
      </c>
      <c r="P142" s="3"/>
      <c r="Q142" s="3"/>
      <c r="R142" s="3"/>
      <c r="S142" s="3"/>
      <c r="T142" s="3"/>
      <c r="U142" s="3"/>
      <c r="V142" s="95"/>
      <c r="W142" s="95"/>
      <c r="X142" s="95"/>
      <c r="Y142" s="201" t="e">
        <f t="shared" si="10"/>
        <v>#REF!</v>
      </c>
    </row>
    <row r="143" spans="1:25" ht="33" hidden="1" customHeight="1" x14ac:dyDescent="0.25">
      <c r="A143" s="236">
        <f t="shared" si="9"/>
        <v>96</v>
      </c>
      <c r="B143" s="207">
        <v>830000</v>
      </c>
      <c r="C143" s="237" t="s">
        <v>831</v>
      </c>
      <c r="D143" s="215" t="e">
        <f>+Programska_aktivnost!D144+Sheet1!D143+#REF!+Sheet2!D143</f>
        <v>#REF!</v>
      </c>
      <c r="E143" s="214" t="e">
        <f>+Programska_aktivnost!E144+Sheet1!E143+#REF!+Sheet2!E143</f>
        <v>#REF!</v>
      </c>
      <c r="F143" s="215" t="e">
        <f>+Programska_aktivnost!F144+Sheet1!F143+#REF!+Sheet2!F143</f>
        <v>#REF!</v>
      </c>
      <c r="G143" s="214" t="e">
        <f>+Programska_aktivnost!G144+Sheet1!G143+#REF!+Sheet2!G143</f>
        <v>#REF!</v>
      </c>
      <c r="H143" s="213" t="e">
        <f>+Programska_aktivnost!H144+Sheet1!H143+#REF!+Sheet2!H143</f>
        <v>#REF!</v>
      </c>
      <c r="I143" s="214" t="e">
        <f>+Programska_aktivnost!I144+Sheet1!I143+#REF!+Sheet2!I143</f>
        <v>#REF!</v>
      </c>
      <c r="J143" s="215" t="e">
        <f>+Programska_aktivnost!J144+Sheet1!J143+#REF!+Sheet2!J143</f>
        <v>#REF!</v>
      </c>
      <c r="K143" s="214" t="e">
        <f>+Programska_aktivnost!K144+Sheet1!K143+#REF!+Sheet2!K143</f>
        <v>#REF!</v>
      </c>
      <c r="L143" s="215" t="e">
        <f>+Programska_aktivnost!L144+Sheet1!L143+#REF!+Sheet2!L143</f>
        <v>#REF!</v>
      </c>
      <c r="M143" s="214" t="e">
        <f>+Programska_aktivnost!M144+Sheet1!M143+#REF!+Sheet2!M143</f>
        <v>#REF!</v>
      </c>
      <c r="N143" s="215" t="e">
        <f t="shared" si="8"/>
        <v>#REF!</v>
      </c>
      <c r="O143" s="214" t="e">
        <f t="shared" si="8"/>
        <v>#REF!</v>
      </c>
      <c r="P143" s="3"/>
      <c r="Q143" s="3"/>
      <c r="R143" s="3"/>
      <c r="S143" s="3"/>
      <c r="T143" s="3"/>
      <c r="U143" s="3"/>
      <c r="V143" s="95"/>
      <c r="W143" s="95"/>
      <c r="X143" s="95"/>
      <c r="Y143" s="201" t="e">
        <f t="shared" si="10"/>
        <v>#REF!</v>
      </c>
    </row>
    <row r="144" spans="1:25" ht="33" hidden="1" customHeight="1" x14ac:dyDescent="0.25">
      <c r="A144" s="236">
        <f t="shared" si="9"/>
        <v>97</v>
      </c>
      <c r="B144" s="207">
        <v>831000</v>
      </c>
      <c r="C144" s="237" t="s">
        <v>833</v>
      </c>
      <c r="D144" s="215" t="e">
        <f>+Programska_aktivnost!D145+Sheet1!D144+#REF!+Sheet2!D144</f>
        <v>#REF!</v>
      </c>
      <c r="E144" s="214" t="e">
        <f>+Programska_aktivnost!E145+Sheet1!E144+#REF!+Sheet2!E144</f>
        <v>#REF!</v>
      </c>
      <c r="F144" s="215" t="e">
        <f>+Programska_aktivnost!F145+Sheet1!F144+#REF!+Sheet2!F144</f>
        <v>#REF!</v>
      </c>
      <c r="G144" s="214" t="e">
        <f>+Programska_aktivnost!G145+Sheet1!G144+#REF!+Sheet2!G144</f>
        <v>#REF!</v>
      </c>
      <c r="H144" s="213" t="e">
        <f>+Programska_aktivnost!H145+Sheet1!H144+#REF!+Sheet2!H144</f>
        <v>#REF!</v>
      </c>
      <c r="I144" s="214" t="e">
        <f>+Programska_aktivnost!I145+Sheet1!I144+#REF!+Sheet2!I144</f>
        <v>#REF!</v>
      </c>
      <c r="J144" s="215" t="e">
        <f>+Programska_aktivnost!J145+Sheet1!J144+#REF!+Sheet2!J144</f>
        <v>#REF!</v>
      </c>
      <c r="K144" s="214" t="e">
        <f>+Programska_aktivnost!K145+Sheet1!K144+#REF!+Sheet2!K144</f>
        <v>#REF!</v>
      </c>
      <c r="L144" s="215" t="e">
        <f>+Programska_aktivnost!L145+Sheet1!L144+#REF!+Sheet2!L144</f>
        <v>#REF!</v>
      </c>
      <c r="M144" s="214" t="e">
        <f>+Programska_aktivnost!M145+Sheet1!M144+#REF!+Sheet2!M144</f>
        <v>#REF!</v>
      </c>
      <c r="N144" s="215" t="e">
        <f t="shared" si="8"/>
        <v>#REF!</v>
      </c>
      <c r="O144" s="214" t="e">
        <f t="shared" si="8"/>
        <v>#REF!</v>
      </c>
      <c r="P144" s="3"/>
      <c r="Q144" s="3"/>
      <c r="R144" s="3"/>
      <c r="S144" s="3"/>
      <c r="T144" s="3"/>
      <c r="U144" s="3"/>
      <c r="V144" s="95"/>
      <c r="W144" s="95"/>
      <c r="X144" s="95"/>
      <c r="Y144" s="201" t="e">
        <f t="shared" si="10"/>
        <v>#REF!</v>
      </c>
    </row>
    <row r="145" spans="1:25" ht="33" hidden="1" customHeight="1" x14ac:dyDescent="0.25">
      <c r="A145" s="238">
        <f t="shared" si="9"/>
        <v>98</v>
      </c>
      <c r="B145" s="208">
        <v>831100</v>
      </c>
      <c r="C145" s="239" t="s">
        <v>979</v>
      </c>
      <c r="D145" s="287" t="e">
        <f>+Programska_aktivnost!D146+Sheet1!D145+#REF!+Sheet2!D145</f>
        <v>#REF!</v>
      </c>
      <c r="E145" s="277" t="e">
        <f>+Programska_aktivnost!E146+Sheet1!E145+#REF!+Sheet2!E145</f>
        <v>#REF!</v>
      </c>
      <c r="F145" s="287" t="e">
        <f>+Programska_aktivnost!F146+Sheet1!F145+#REF!+Sheet2!F145</f>
        <v>#REF!</v>
      </c>
      <c r="G145" s="277" t="e">
        <f>+Programska_aktivnost!G146+Sheet1!G145+#REF!+Sheet2!G145</f>
        <v>#REF!</v>
      </c>
      <c r="H145" s="288" t="e">
        <f>+Programska_aktivnost!H146+Sheet1!H145+#REF!+Sheet2!H145</f>
        <v>#REF!</v>
      </c>
      <c r="I145" s="289" t="e">
        <f>+Programska_aktivnost!I146+Sheet1!I145+#REF!+Sheet2!I145</f>
        <v>#REF!</v>
      </c>
      <c r="J145" s="287" t="e">
        <f>+Programska_aktivnost!J146+Sheet1!J145+#REF!+Sheet2!J145</f>
        <v>#REF!</v>
      </c>
      <c r="K145" s="277" t="e">
        <f>+Programska_aktivnost!K146+Sheet1!K145+#REF!+Sheet2!K145</f>
        <v>#REF!</v>
      </c>
      <c r="L145" s="287" t="e">
        <f>+Programska_aktivnost!L146+Sheet1!L145+#REF!+Sheet2!L145</f>
        <v>#REF!</v>
      </c>
      <c r="M145" s="277" t="e">
        <f>+Programska_aktivnost!M146+Sheet1!M145+#REF!+Sheet2!M145</f>
        <v>#REF!</v>
      </c>
      <c r="N145" s="287" t="e">
        <f t="shared" si="8"/>
        <v>#REF!</v>
      </c>
      <c r="O145" s="277" t="e">
        <f t="shared" si="8"/>
        <v>#REF!</v>
      </c>
      <c r="P145" s="3"/>
      <c r="Q145" s="3"/>
      <c r="R145" s="3"/>
      <c r="S145" s="3"/>
      <c r="T145" s="3"/>
      <c r="U145" s="3"/>
      <c r="V145" s="95"/>
      <c r="W145" s="95"/>
      <c r="X145" s="95"/>
      <c r="Y145" s="201" t="e">
        <f t="shared" si="10"/>
        <v>#REF!</v>
      </c>
    </row>
    <row r="146" spans="1:25" ht="33" hidden="1" customHeight="1" x14ac:dyDescent="0.25">
      <c r="A146" s="236">
        <f t="shared" si="9"/>
        <v>99</v>
      </c>
      <c r="B146" s="207">
        <v>840000</v>
      </c>
      <c r="C146" s="237" t="s">
        <v>834</v>
      </c>
      <c r="D146" s="215" t="e">
        <f>+Programska_aktivnost!D147+Sheet1!D146+#REF!+Sheet2!D146</f>
        <v>#REF!</v>
      </c>
      <c r="E146" s="214" t="e">
        <f>+Programska_aktivnost!E147+Sheet1!E146+#REF!+Sheet2!E146</f>
        <v>#REF!</v>
      </c>
      <c r="F146" s="215" t="e">
        <f>+Programska_aktivnost!F147+Sheet1!F146+#REF!+Sheet2!F146</f>
        <v>#REF!</v>
      </c>
      <c r="G146" s="214" t="e">
        <f>+Programska_aktivnost!G147+Sheet1!G146+#REF!+Sheet2!G146</f>
        <v>#REF!</v>
      </c>
      <c r="H146" s="213" t="e">
        <f>+Programska_aktivnost!H147+Sheet1!H146+#REF!+Sheet2!H146</f>
        <v>#REF!</v>
      </c>
      <c r="I146" s="214" t="e">
        <f>+Programska_aktivnost!I147+Sheet1!I146+#REF!+Sheet2!I146</f>
        <v>#REF!</v>
      </c>
      <c r="J146" s="215" t="e">
        <f>+Programska_aktivnost!J147+Sheet1!J146+#REF!+Sheet2!J146</f>
        <v>#REF!</v>
      </c>
      <c r="K146" s="214" t="e">
        <f>+Programska_aktivnost!K147+Sheet1!K146+#REF!+Sheet2!K146</f>
        <v>#REF!</v>
      </c>
      <c r="L146" s="215" t="e">
        <f>+Programska_aktivnost!L147+Sheet1!L146+#REF!+Sheet2!L146</f>
        <v>#REF!</v>
      </c>
      <c r="M146" s="214" t="e">
        <f>+Programska_aktivnost!M147+Sheet1!M146+#REF!+Sheet2!M146</f>
        <v>#REF!</v>
      </c>
      <c r="N146" s="215" t="e">
        <f t="shared" si="8"/>
        <v>#REF!</v>
      </c>
      <c r="O146" s="214" t="e">
        <f t="shared" si="8"/>
        <v>#REF!</v>
      </c>
      <c r="P146" s="3"/>
      <c r="Q146" s="3"/>
      <c r="R146" s="3"/>
      <c r="S146" s="3"/>
      <c r="T146" s="3"/>
      <c r="U146" s="3"/>
      <c r="V146" s="95"/>
      <c r="W146" s="95"/>
      <c r="X146" s="95"/>
      <c r="Y146" s="201" t="e">
        <f t="shared" si="10"/>
        <v>#REF!</v>
      </c>
    </row>
    <row r="147" spans="1:25" ht="33" hidden="1" customHeight="1" x14ac:dyDescent="0.25">
      <c r="A147" s="236">
        <f t="shared" si="9"/>
        <v>100</v>
      </c>
      <c r="B147" s="207">
        <v>841000</v>
      </c>
      <c r="C147" s="237" t="s">
        <v>835</v>
      </c>
      <c r="D147" s="215" t="e">
        <f>+Programska_aktivnost!D148+Sheet1!D147+#REF!+Sheet2!D147</f>
        <v>#REF!</v>
      </c>
      <c r="E147" s="214" t="e">
        <f>+Programska_aktivnost!E148+Sheet1!E147+#REF!+Sheet2!E147</f>
        <v>#REF!</v>
      </c>
      <c r="F147" s="215" t="e">
        <f>+Programska_aktivnost!F148+Sheet1!F147+#REF!+Sheet2!F147</f>
        <v>#REF!</v>
      </c>
      <c r="G147" s="214" t="e">
        <f>+Programska_aktivnost!G148+Sheet1!G147+#REF!+Sheet2!G147</f>
        <v>#REF!</v>
      </c>
      <c r="H147" s="213" t="e">
        <f>+Programska_aktivnost!H148+Sheet1!H147+#REF!+Sheet2!H147</f>
        <v>#REF!</v>
      </c>
      <c r="I147" s="214" t="e">
        <f>+Programska_aktivnost!I148+Sheet1!I147+#REF!+Sheet2!I147</f>
        <v>#REF!</v>
      </c>
      <c r="J147" s="215" t="e">
        <f>+Programska_aktivnost!J148+Sheet1!J147+#REF!+Sheet2!J147</f>
        <v>#REF!</v>
      </c>
      <c r="K147" s="214" t="e">
        <f>+Programska_aktivnost!K148+Sheet1!K147+#REF!+Sheet2!K147</f>
        <v>#REF!</v>
      </c>
      <c r="L147" s="215" t="e">
        <f>+Programska_aktivnost!L148+Sheet1!L147+#REF!+Sheet2!L147</f>
        <v>#REF!</v>
      </c>
      <c r="M147" s="214" t="e">
        <f>+Programska_aktivnost!M148+Sheet1!M147+#REF!+Sheet2!M147</f>
        <v>#REF!</v>
      </c>
      <c r="N147" s="215" t="e">
        <f t="shared" si="8"/>
        <v>#REF!</v>
      </c>
      <c r="O147" s="214" t="e">
        <f t="shared" si="8"/>
        <v>#REF!</v>
      </c>
      <c r="P147" s="3"/>
      <c r="Q147" s="3"/>
      <c r="R147" s="3"/>
      <c r="S147" s="3"/>
      <c r="T147" s="3"/>
      <c r="U147" s="3"/>
      <c r="V147" s="95"/>
      <c r="W147" s="95"/>
      <c r="X147" s="95"/>
      <c r="Y147" s="201" t="e">
        <f t="shared" si="10"/>
        <v>#REF!</v>
      </c>
    </row>
    <row r="148" spans="1:25" ht="33" hidden="1" customHeight="1" x14ac:dyDescent="0.25">
      <c r="A148" s="238">
        <f t="shared" si="9"/>
        <v>101</v>
      </c>
      <c r="B148" s="208">
        <v>841100</v>
      </c>
      <c r="C148" s="239" t="s">
        <v>980</v>
      </c>
      <c r="D148" s="287" t="e">
        <f>+Programska_aktivnost!D149+Sheet1!D148+#REF!+Sheet2!D148</f>
        <v>#REF!</v>
      </c>
      <c r="E148" s="277" t="e">
        <f>+Programska_aktivnost!E149+Sheet1!E148+#REF!+Sheet2!E148</f>
        <v>#REF!</v>
      </c>
      <c r="F148" s="287" t="e">
        <f>+Programska_aktivnost!F149+Sheet1!F148+#REF!+Sheet2!F148</f>
        <v>#REF!</v>
      </c>
      <c r="G148" s="277" t="e">
        <f>+Programska_aktivnost!G149+Sheet1!G148+#REF!+Sheet2!G148</f>
        <v>#REF!</v>
      </c>
      <c r="H148" s="288" t="e">
        <f>+Programska_aktivnost!H149+Sheet1!H148+#REF!+Sheet2!H148</f>
        <v>#REF!</v>
      </c>
      <c r="I148" s="289" t="e">
        <f>+Programska_aktivnost!I149+Sheet1!I148+#REF!+Sheet2!I148</f>
        <v>#REF!</v>
      </c>
      <c r="J148" s="287" t="e">
        <f>+Programska_aktivnost!J149+Sheet1!J148+#REF!+Sheet2!J148</f>
        <v>#REF!</v>
      </c>
      <c r="K148" s="277" t="e">
        <f>+Programska_aktivnost!K149+Sheet1!K148+#REF!+Sheet2!K148</f>
        <v>#REF!</v>
      </c>
      <c r="L148" s="287" t="e">
        <f>+Programska_aktivnost!L149+Sheet1!L148+#REF!+Sheet2!L148</f>
        <v>#REF!</v>
      </c>
      <c r="M148" s="277" t="e">
        <f>+Programska_aktivnost!M149+Sheet1!M148+#REF!+Sheet2!M148</f>
        <v>#REF!</v>
      </c>
      <c r="N148" s="287" t="e">
        <f t="shared" si="8"/>
        <v>#REF!</v>
      </c>
      <c r="O148" s="277" t="e">
        <f t="shared" si="8"/>
        <v>#REF!</v>
      </c>
      <c r="P148" s="3"/>
      <c r="Q148" s="3"/>
      <c r="R148" s="3"/>
      <c r="S148" s="3"/>
      <c r="T148" s="3"/>
      <c r="U148" s="3"/>
      <c r="V148" s="95"/>
      <c r="W148" s="95"/>
      <c r="X148" s="95"/>
      <c r="Y148" s="201" t="e">
        <f t="shared" si="10"/>
        <v>#REF!</v>
      </c>
    </row>
    <row r="149" spans="1:25" ht="33" hidden="1" customHeight="1" x14ac:dyDescent="0.25">
      <c r="A149" s="236">
        <f t="shared" si="9"/>
        <v>102</v>
      </c>
      <c r="B149" s="207">
        <v>842000</v>
      </c>
      <c r="C149" s="237" t="s">
        <v>836</v>
      </c>
      <c r="D149" s="215" t="e">
        <f>+Programska_aktivnost!D150+Sheet1!D149+#REF!+Sheet2!D149</f>
        <v>#REF!</v>
      </c>
      <c r="E149" s="214" t="e">
        <f>+Programska_aktivnost!E150+Sheet1!E149+#REF!+Sheet2!E149</f>
        <v>#REF!</v>
      </c>
      <c r="F149" s="215" t="e">
        <f>+Programska_aktivnost!F150+Sheet1!F149+#REF!+Sheet2!F149</f>
        <v>#REF!</v>
      </c>
      <c r="G149" s="214" t="e">
        <f>+Programska_aktivnost!G150+Sheet1!G149+#REF!+Sheet2!G149</f>
        <v>#REF!</v>
      </c>
      <c r="H149" s="213" t="e">
        <f>+Programska_aktivnost!H150+Sheet1!H149+#REF!+Sheet2!H149</f>
        <v>#REF!</v>
      </c>
      <c r="I149" s="214" t="e">
        <f>+Programska_aktivnost!I150+Sheet1!I149+#REF!+Sheet2!I149</f>
        <v>#REF!</v>
      </c>
      <c r="J149" s="215" t="e">
        <f>+Programska_aktivnost!J150+Sheet1!J149+#REF!+Sheet2!J149</f>
        <v>#REF!</v>
      </c>
      <c r="K149" s="214" t="e">
        <f>+Programska_aktivnost!K150+Sheet1!K149+#REF!+Sheet2!K149</f>
        <v>#REF!</v>
      </c>
      <c r="L149" s="215" t="e">
        <f>+Programska_aktivnost!L150+Sheet1!L149+#REF!+Sheet2!L149</f>
        <v>#REF!</v>
      </c>
      <c r="M149" s="214" t="e">
        <f>+Programska_aktivnost!M150+Sheet1!M149+#REF!+Sheet2!M149</f>
        <v>#REF!</v>
      </c>
      <c r="N149" s="215" t="e">
        <f t="shared" si="8"/>
        <v>#REF!</v>
      </c>
      <c r="O149" s="214" t="e">
        <f t="shared" si="8"/>
        <v>#REF!</v>
      </c>
      <c r="P149" s="3"/>
      <c r="Q149" s="3"/>
      <c r="R149" s="3"/>
      <c r="S149" s="3"/>
      <c r="T149" s="3"/>
      <c r="U149" s="3"/>
      <c r="V149" s="95"/>
      <c r="W149" s="95"/>
      <c r="X149" s="95"/>
      <c r="Y149" s="201" t="e">
        <f t="shared" si="10"/>
        <v>#REF!</v>
      </c>
    </row>
    <row r="150" spans="1:25" ht="33" hidden="1" customHeight="1" x14ac:dyDescent="0.25">
      <c r="A150" s="238">
        <f t="shared" si="9"/>
        <v>103</v>
      </c>
      <c r="B150" s="208">
        <v>842100</v>
      </c>
      <c r="C150" s="239" t="s">
        <v>981</v>
      </c>
      <c r="D150" s="287" t="e">
        <f>+Programska_aktivnost!D151+Sheet1!D150+#REF!+Sheet2!D150</f>
        <v>#REF!</v>
      </c>
      <c r="E150" s="277" t="e">
        <f>+Programska_aktivnost!E151+Sheet1!E150+#REF!+Sheet2!E150</f>
        <v>#REF!</v>
      </c>
      <c r="F150" s="287" t="e">
        <f>+Programska_aktivnost!F151+Sheet1!F150+#REF!+Sheet2!F150</f>
        <v>#REF!</v>
      </c>
      <c r="G150" s="277" t="e">
        <f>+Programska_aktivnost!G151+Sheet1!G150+#REF!+Sheet2!G150</f>
        <v>#REF!</v>
      </c>
      <c r="H150" s="288" t="e">
        <f>+Programska_aktivnost!H151+Sheet1!H150+#REF!+Sheet2!H150</f>
        <v>#REF!</v>
      </c>
      <c r="I150" s="289" t="e">
        <f>+Programska_aktivnost!I151+Sheet1!I150+#REF!+Sheet2!I150</f>
        <v>#REF!</v>
      </c>
      <c r="J150" s="287" t="e">
        <f>+Programska_aktivnost!J151+Sheet1!J150+#REF!+Sheet2!J150</f>
        <v>#REF!</v>
      </c>
      <c r="K150" s="277" t="e">
        <f>+Programska_aktivnost!K151+Sheet1!K150+#REF!+Sheet2!K150</f>
        <v>#REF!</v>
      </c>
      <c r="L150" s="287" t="e">
        <f>+Programska_aktivnost!L151+Sheet1!L150+#REF!+Sheet2!L150</f>
        <v>#REF!</v>
      </c>
      <c r="M150" s="277" t="e">
        <f>+Programska_aktivnost!M151+Sheet1!M150+#REF!+Sheet2!M150</f>
        <v>#REF!</v>
      </c>
      <c r="N150" s="287" t="e">
        <f t="shared" si="8"/>
        <v>#REF!</v>
      </c>
      <c r="O150" s="277" t="e">
        <f t="shared" si="8"/>
        <v>#REF!</v>
      </c>
      <c r="P150" s="3"/>
      <c r="Q150" s="3"/>
      <c r="R150" s="3"/>
      <c r="S150" s="3"/>
      <c r="T150" s="3"/>
      <c r="U150" s="3"/>
      <c r="V150" s="95"/>
      <c r="W150" s="95"/>
      <c r="X150" s="95"/>
      <c r="Y150" s="201" t="e">
        <f t="shared" si="10"/>
        <v>#REF!</v>
      </c>
    </row>
    <row r="151" spans="1:25" ht="33" hidden="1" customHeight="1" x14ac:dyDescent="0.25">
      <c r="A151" s="236">
        <f t="shared" si="9"/>
        <v>104</v>
      </c>
      <c r="B151" s="207">
        <v>843000</v>
      </c>
      <c r="C151" s="237" t="s">
        <v>837</v>
      </c>
      <c r="D151" s="215" t="e">
        <f>+Programska_aktivnost!D152+Sheet1!D151+#REF!+Sheet2!D151</f>
        <v>#REF!</v>
      </c>
      <c r="E151" s="214" t="e">
        <f>+Programska_aktivnost!E152+Sheet1!E151+#REF!+Sheet2!E151</f>
        <v>#REF!</v>
      </c>
      <c r="F151" s="215" t="e">
        <f>+Programska_aktivnost!F152+Sheet1!F151+#REF!+Sheet2!F151</f>
        <v>#REF!</v>
      </c>
      <c r="G151" s="214" t="e">
        <f>+Programska_aktivnost!G152+Sheet1!G151+#REF!+Sheet2!G151</f>
        <v>#REF!</v>
      </c>
      <c r="H151" s="213" t="e">
        <f>+Programska_aktivnost!H152+Sheet1!H151+#REF!+Sheet2!H151</f>
        <v>#REF!</v>
      </c>
      <c r="I151" s="214" t="e">
        <f>+Programska_aktivnost!I152+Sheet1!I151+#REF!+Sheet2!I151</f>
        <v>#REF!</v>
      </c>
      <c r="J151" s="215" t="e">
        <f>+Programska_aktivnost!J152+Sheet1!J151+#REF!+Sheet2!J151</f>
        <v>#REF!</v>
      </c>
      <c r="K151" s="214" t="e">
        <f>+Programska_aktivnost!K152+Sheet1!K151+#REF!+Sheet2!K151</f>
        <v>#REF!</v>
      </c>
      <c r="L151" s="215" t="e">
        <f>+Programska_aktivnost!L152+Sheet1!L151+#REF!+Sheet2!L151</f>
        <v>#REF!</v>
      </c>
      <c r="M151" s="214" t="e">
        <f>+Programska_aktivnost!M152+Sheet1!M151+#REF!+Sheet2!M151</f>
        <v>#REF!</v>
      </c>
      <c r="N151" s="215" t="e">
        <f t="shared" si="8"/>
        <v>#REF!</v>
      </c>
      <c r="O151" s="214" t="e">
        <f t="shared" si="8"/>
        <v>#REF!</v>
      </c>
      <c r="P151" s="3"/>
      <c r="Q151" s="3"/>
      <c r="R151" s="3"/>
      <c r="S151" s="3"/>
      <c r="T151" s="3"/>
      <c r="U151" s="3"/>
      <c r="V151" s="95"/>
      <c r="W151" s="95"/>
      <c r="X151" s="95"/>
      <c r="Y151" s="201" t="e">
        <f t="shared" si="10"/>
        <v>#REF!</v>
      </c>
    </row>
    <row r="152" spans="1:25" ht="33" hidden="1" customHeight="1" x14ac:dyDescent="0.25">
      <c r="A152" s="238">
        <f t="shared" si="9"/>
        <v>105</v>
      </c>
      <c r="B152" s="208">
        <v>843100</v>
      </c>
      <c r="C152" s="239" t="s">
        <v>982</v>
      </c>
      <c r="D152" s="287" t="e">
        <f>+Programska_aktivnost!D153+Sheet1!D152+#REF!+Sheet2!D152</f>
        <v>#REF!</v>
      </c>
      <c r="E152" s="277" t="e">
        <f>+Programska_aktivnost!E153+Sheet1!E152+#REF!+Sheet2!E152</f>
        <v>#REF!</v>
      </c>
      <c r="F152" s="287" t="e">
        <f>+Programska_aktivnost!F153+Sheet1!F152+#REF!+Sheet2!F152</f>
        <v>#REF!</v>
      </c>
      <c r="G152" s="277" t="e">
        <f>+Programska_aktivnost!G153+Sheet1!G152+#REF!+Sheet2!G152</f>
        <v>#REF!</v>
      </c>
      <c r="H152" s="288" t="e">
        <f>+Programska_aktivnost!H153+Sheet1!H152+#REF!+Sheet2!H152</f>
        <v>#REF!</v>
      </c>
      <c r="I152" s="289" t="e">
        <f>+Programska_aktivnost!I153+Sheet1!I152+#REF!+Sheet2!I152</f>
        <v>#REF!</v>
      </c>
      <c r="J152" s="287" t="e">
        <f>+Programska_aktivnost!J153+Sheet1!J152+#REF!+Sheet2!J152</f>
        <v>#REF!</v>
      </c>
      <c r="K152" s="277" t="e">
        <f>+Programska_aktivnost!K153+Sheet1!K152+#REF!+Sheet2!K152</f>
        <v>#REF!</v>
      </c>
      <c r="L152" s="287" t="e">
        <f>+Programska_aktivnost!L153+Sheet1!L152+#REF!+Sheet2!L152</f>
        <v>#REF!</v>
      </c>
      <c r="M152" s="277" t="e">
        <f>+Programska_aktivnost!M153+Sheet1!M152+#REF!+Sheet2!M152</f>
        <v>#REF!</v>
      </c>
      <c r="N152" s="287" t="e">
        <f t="shared" ref="N152:O212" si="11">SUM(H152,J152,L152)</f>
        <v>#REF!</v>
      </c>
      <c r="O152" s="277" t="e">
        <f t="shared" si="11"/>
        <v>#REF!</v>
      </c>
      <c r="P152" s="3"/>
      <c r="Q152" s="3"/>
      <c r="R152" s="3"/>
      <c r="S152" s="3"/>
      <c r="T152" s="3"/>
      <c r="U152" s="3"/>
      <c r="V152" s="95"/>
      <c r="W152" s="95"/>
      <c r="X152" s="95"/>
      <c r="Y152" s="201" t="e">
        <f t="shared" si="10"/>
        <v>#REF!</v>
      </c>
    </row>
    <row r="153" spans="1:25" ht="38.25" hidden="1" x14ac:dyDescent="0.25">
      <c r="A153" s="234">
        <f t="shared" si="9"/>
        <v>106</v>
      </c>
      <c r="B153" s="206">
        <v>900000</v>
      </c>
      <c r="C153" s="235" t="s">
        <v>838</v>
      </c>
      <c r="D153" s="223" t="e">
        <f>+Programska_aktivnost!D154+Sheet1!D153+#REF!+Sheet2!D153</f>
        <v>#REF!</v>
      </c>
      <c r="E153" s="222" t="e">
        <f>+Programska_aktivnost!E154+Sheet1!E153+#REF!+Sheet2!E153</f>
        <v>#REF!</v>
      </c>
      <c r="F153" s="223" t="e">
        <f>+Programska_aktivnost!F154+Sheet1!F153+#REF!+Sheet2!F153</f>
        <v>#REF!</v>
      </c>
      <c r="G153" s="222" t="e">
        <f>+Programska_aktivnost!G154+Sheet1!G153+#REF!+Sheet2!G153</f>
        <v>#REF!</v>
      </c>
      <c r="H153" s="212" t="e">
        <f>+Programska_aktivnost!H154+Sheet1!H153+#REF!+Sheet2!H153</f>
        <v>#REF!</v>
      </c>
      <c r="I153" s="222" t="e">
        <f>+Programska_aktivnost!I154+Sheet1!I153+#REF!+Sheet2!I153</f>
        <v>#REF!</v>
      </c>
      <c r="J153" s="223" t="e">
        <f>+Programska_aktivnost!J154+Sheet1!J153+#REF!+Sheet2!J153</f>
        <v>#REF!</v>
      </c>
      <c r="K153" s="222" t="e">
        <f>+Programska_aktivnost!K154+Sheet1!K153+#REF!+Sheet2!K153</f>
        <v>#REF!</v>
      </c>
      <c r="L153" s="223" t="e">
        <f>+Programska_aktivnost!L154+Sheet1!L153+#REF!+Sheet2!L153</f>
        <v>#REF!</v>
      </c>
      <c r="M153" s="222" t="e">
        <f>+Programska_aktivnost!M154+Sheet1!M153+#REF!+Sheet2!M153</f>
        <v>#REF!</v>
      </c>
      <c r="N153" s="223" t="e">
        <f t="shared" si="11"/>
        <v>#REF!</v>
      </c>
      <c r="O153" s="222" t="e">
        <f t="shared" si="11"/>
        <v>#REF!</v>
      </c>
      <c r="P153" s="3"/>
      <c r="Q153" s="3"/>
      <c r="R153" s="3"/>
      <c r="S153" s="3"/>
      <c r="T153" s="3"/>
      <c r="U153" s="3"/>
      <c r="V153" s="95"/>
      <c r="W153" s="95"/>
      <c r="X153" s="95"/>
      <c r="Y153" s="201" t="e">
        <f t="shared" si="10"/>
        <v>#REF!</v>
      </c>
    </row>
    <row r="154" spans="1:25" ht="33" hidden="1" customHeight="1" x14ac:dyDescent="0.25">
      <c r="A154" s="236">
        <f t="shared" si="9"/>
        <v>107</v>
      </c>
      <c r="B154" s="207">
        <v>910000</v>
      </c>
      <c r="C154" s="237" t="s">
        <v>839</v>
      </c>
      <c r="D154" s="215" t="e">
        <f>+Programska_aktivnost!D155+Sheet1!D154+#REF!+Sheet2!D154</f>
        <v>#REF!</v>
      </c>
      <c r="E154" s="214" t="e">
        <f>+Programska_aktivnost!E155+Sheet1!E154+#REF!+Sheet2!E154</f>
        <v>#REF!</v>
      </c>
      <c r="F154" s="215" t="e">
        <f>+Programska_aktivnost!F155+Sheet1!F154+#REF!+Sheet2!F154</f>
        <v>#REF!</v>
      </c>
      <c r="G154" s="214" t="e">
        <f>+Programska_aktivnost!G155+Sheet1!G154+#REF!+Sheet2!G154</f>
        <v>#REF!</v>
      </c>
      <c r="H154" s="213" t="e">
        <f>+Programska_aktivnost!H155+Sheet1!H154+#REF!+Sheet2!H154</f>
        <v>#REF!</v>
      </c>
      <c r="I154" s="214" t="e">
        <f>+Programska_aktivnost!I155+Sheet1!I154+#REF!+Sheet2!I154</f>
        <v>#REF!</v>
      </c>
      <c r="J154" s="215" t="e">
        <f>+Programska_aktivnost!J155+Sheet1!J154+#REF!+Sheet2!J154</f>
        <v>#REF!</v>
      </c>
      <c r="K154" s="214" t="e">
        <f>+Programska_aktivnost!K155+Sheet1!K154+#REF!+Sheet2!K154</f>
        <v>#REF!</v>
      </c>
      <c r="L154" s="215" t="e">
        <f>+Programska_aktivnost!L155+Sheet1!L154+#REF!+Sheet2!L154</f>
        <v>#REF!</v>
      </c>
      <c r="M154" s="214" t="e">
        <f>+Programska_aktivnost!M155+Sheet1!M154+#REF!+Sheet2!M154</f>
        <v>#REF!</v>
      </c>
      <c r="N154" s="215" t="e">
        <f t="shared" si="11"/>
        <v>#REF!</v>
      </c>
      <c r="O154" s="214" t="e">
        <f t="shared" si="11"/>
        <v>#REF!</v>
      </c>
      <c r="P154" s="3"/>
      <c r="Q154" s="3"/>
      <c r="R154" s="3"/>
      <c r="S154" s="3"/>
      <c r="T154" s="3"/>
      <c r="U154" s="3"/>
      <c r="V154" s="95"/>
      <c r="W154" s="95"/>
      <c r="X154" s="95"/>
      <c r="Y154" s="201" t="e">
        <f t="shared" si="10"/>
        <v>#REF!</v>
      </c>
    </row>
    <row r="155" spans="1:25" ht="33" hidden="1" customHeight="1" x14ac:dyDescent="0.25">
      <c r="A155" s="236">
        <f t="shared" si="9"/>
        <v>108</v>
      </c>
      <c r="B155" s="207">
        <v>911000</v>
      </c>
      <c r="C155" s="237" t="s">
        <v>840</v>
      </c>
      <c r="D155" s="215" t="e">
        <f>+Programska_aktivnost!D156+Sheet1!D155+#REF!+Sheet2!D155</f>
        <v>#REF!</v>
      </c>
      <c r="E155" s="214" t="e">
        <f>+Programska_aktivnost!E156+Sheet1!E155+#REF!+Sheet2!E155</f>
        <v>#REF!</v>
      </c>
      <c r="F155" s="215" t="e">
        <f>+Programska_aktivnost!F156+Sheet1!F155+#REF!+Sheet2!F155</f>
        <v>#REF!</v>
      </c>
      <c r="G155" s="214" t="e">
        <f>+Programska_aktivnost!G156+Sheet1!G155+#REF!+Sheet2!G155</f>
        <v>#REF!</v>
      </c>
      <c r="H155" s="213" t="e">
        <f>+Programska_aktivnost!H156+Sheet1!H155+#REF!+Sheet2!H155</f>
        <v>#REF!</v>
      </c>
      <c r="I155" s="214" t="e">
        <f>+Programska_aktivnost!I156+Sheet1!I155+#REF!+Sheet2!I155</f>
        <v>#REF!</v>
      </c>
      <c r="J155" s="215" t="e">
        <f>+Programska_aktivnost!J156+Sheet1!J155+#REF!+Sheet2!J155</f>
        <v>#REF!</v>
      </c>
      <c r="K155" s="214" t="e">
        <f>+Programska_aktivnost!K156+Sheet1!K155+#REF!+Sheet2!K155</f>
        <v>#REF!</v>
      </c>
      <c r="L155" s="215" t="e">
        <f>+Programska_aktivnost!L156+Sheet1!L155+#REF!+Sheet2!L155</f>
        <v>#REF!</v>
      </c>
      <c r="M155" s="214" t="e">
        <f>+Programska_aktivnost!M156+Sheet1!M155+#REF!+Sheet2!M155</f>
        <v>#REF!</v>
      </c>
      <c r="N155" s="215" t="e">
        <f t="shared" si="11"/>
        <v>#REF!</v>
      </c>
      <c r="O155" s="214" t="e">
        <f t="shared" si="11"/>
        <v>#REF!</v>
      </c>
      <c r="P155" s="3"/>
      <c r="Q155" s="3"/>
      <c r="R155" s="3"/>
      <c r="S155" s="3"/>
      <c r="T155" s="3"/>
      <c r="U155" s="3"/>
      <c r="V155" s="95"/>
      <c r="W155" s="95"/>
      <c r="X155" s="95"/>
      <c r="Y155" s="201" t="e">
        <f t="shared" si="10"/>
        <v>#REF!</v>
      </c>
    </row>
    <row r="156" spans="1:25" ht="33" hidden="1" customHeight="1" x14ac:dyDescent="0.25">
      <c r="A156" s="238">
        <f t="shared" si="9"/>
        <v>109</v>
      </c>
      <c r="B156" s="208">
        <v>911100</v>
      </c>
      <c r="C156" s="239" t="s">
        <v>983</v>
      </c>
      <c r="D156" s="287" t="e">
        <f>+Programska_aktivnost!D157+Sheet1!D156+#REF!+Sheet2!D156</f>
        <v>#REF!</v>
      </c>
      <c r="E156" s="277" t="e">
        <f>+Programska_aktivnost!E157+Sheet1!E156+#REF!+Sheet2!E156</f>
        <v>#REF!</v>
      </c>
      <c r="F156" s="287" t="e">
        <f>+Programska_aktivnost!F157+Sheet1!F156+#REF!+Sheet2!F156</f>
        <v>#REF!</v>
      </c>
      <c r="G156" s="277" t="e">
        <f>+Programska_aktivnost!G157+Sheet1!G156+#REF!+Sheet2!G156</f>
        <v>#REF!</v>
      </c>
      <c r="H156" s="288" t="e">
        <f>+Programska_aktivnost!H157+Sheet1!H156+#REF!+Sheet2!H156</f>
        <v>#REF!</v>
      </c>
      <c r="I156" s="289" t="e">
        <f>+Programska_aktivnost!I157+Sheet1!I156+#REF!+Sheet2!I156</f>
        <v>#REF!</v>
      </c>
      <c r="J156" s="287" t="e">
        <f>+Programska_aktivnost!J157+Sheet1!J156+#REF!+Sheet2!J156</f>
        <v>#REF!</v>
      </c>
      <c r="K156" s="277" t="e">
        <f>+Programska_aktivnost!K157+Sheet1!K156+#REF!+Sheet2!K156</f>
        <v>#REF!</v>
      </c>
      <c r="L156" s="287" t="e">
        <f>+Programska_aktivnost!L157+Sheet1!L156+#REF!+Sheet2!L156</f>
        <v>#REF!</v>
      </c>
      <c r="M156" s="277" t="e">
        <f>+Programska_aktivnost!M157+Sheet1!M156+#REF!+Sheet2!M156</f>
        <v>#REF!</v>
      </c>
      <c r="N156" s="287" t="e">
        <f t="shared" si="11"/>
        <v>#REF!</v>
      </c>
      <c r="O156" s="277" t="e">
        <f t="shared" si="11"/>
        <v>#REF!</v>
      </c>
      <c r="P156" s="3"/>
      <c r="Q156" s="3"/>
      <c r="R156" s="3"/>
      <c r="S156" s="3"/>
      <c r="T156" s="3"/>
      <c r="U156" s="3"/>
      <c r="V156" s="95"/>
      <c r="W156" s="95"/>
      <c r="X156" s="95"/>
      <c r="Y156" s="201" t="e">
        <f t="shared" si="10"/>
        <v>#REF!</v>
      </c>
    </row>
    <row r="157" spans="1:25" ht="33" hidden="1" customHeight="1" x14ac:dyDescent="0.25">
      <c r="A157" s="238">
        <f t="shared" si="9"/>
        <v>110</v>
      </c>
      <c r="B157" s="208">
        <v>911200</v>
      </c>
      <c r="C157" s="239" t="s">
        <v>984</v>
      </c>
      <c r="D157" s="287" t="e">
        <f>+Programska_aktivnost!D158+Sheet1!D157+#REF!+Sheet2!D157</f>
        <v>#REF!</v>
      </c>
      <c r="E157" s="277" t="e">
        <f>+Programska_aktivnost!E158+Sheet1!E157+#REF!+Sheet2!E157</f>
        <v>#REF!</v>
      </c>
      <c r="F157" s="287" t="e">
        <f>+Programska_aktivnost!F158+Sheet1!F157+#REF!+Sheet2!F157</f>
        <v>#REF!</v>
      </c>
      <c r="G157" s="277" t="e">
        <f>+Programska_aktivnost!G158+Sheet1!G157+#REF!+Sheet2!G157</f>
        <v>#REF!</v>
      </c>
      <c r="H157" s="288" t="e">
        <f>+Programska_aktivnost!H158+Sheet1!H157+#REF!+Sheet2!H157</f>
        <v>#REF!</v>
      </c>
      <c r="I157" s="289" t="e">
        <f>+Programska_aktivnost!I158+Sheet1!I157+#REF!+Sheet2!I157</f>
        <v>#REF!</v>
      </c>
      <c r="J157" s="287" t="e">
        <f>+Programska_aktivnost!J158+Sheet1!J157+#REF!+Sheet2!J157</f>
        <v>#REF!</v>
      </c>
      <c r="K157" s="277" t="e">
        <f>+Programska_aktivnost!K158+Sheet1!K157+#REF!+Sheet2!K157</f>
        <v>#REF!</v>
      </c>
      <c r="L157" s="287" t="e">
        <f>+Programska_aktivnost!L158+Sheet1!L157+#REF!+Sheet2!L157</f>
        <v>#REF!</v>
      </c>
      <c r="M157" s="277" t="e">
        <f>+Programska_aktivnost!M158+Sheet1!M157+#REF!+Sheet2!M157</f>
        <v>#REF!</v>
      </c>
      <c r="N157" s="287" t="e">
        <f t="shared" si="11"/>
        <v>#REF!</v>
      </c>
      <c r="O157" s="277" t="e">
        <f t="shared" si="11"/>
        <v>#REF!</v>
      </c>
      <c r="P157" s="3"/>
      <c r="Q157" s="3"/>
      <c r="R157" s="3"/>
      <c r="S157" s="3"/>
      <c r="T157" s="3"/>
      <c r="U157" s="3"/>
      <c r="V157" s="95"/>
      <c r="W157" s="95"/>
      <c r="X157" s="95"/>
      <c r="Y157" s="201" t="e">
        <f t="shared" si="10"/>
        <v>#REF!</v>
      </c>
    </row>
    <row r="158" spans="1:25" ht="33" hidden="1" customHeight="1" x14ac:dyDescent="0.25">
      <c r="A158" s="238">
        <f t="shared" si="9"/>
        <v>111</v>
      </c>
      <c r="B158" s="208">
        <v>911300</v>
      </c>
      <c r="C158" s="239" t="s">
        <v>952</v>
      </c>
      <c r="D158" s="287" t="e">
        <f>+Programska_aktivnost!D159+Sheet1!D158+#REF!+Sheet2!D158</f>
        <v>#REF!</v>
      </c>
      <c r="E158" s="277" t="e">
        <f>+Programska_aktivnost!E159+Sheet1!E158+#REF!+Sheet2!E158</f>
        <v>#REF!</v>
      </c>
      <c r="F158" s="287" t="e">
        <f>+Programska_aktivnost!F159+Sheet1!F158+#REF!+Sheet2!F158</f>
        <v>#REF!</v>
      </c>
      <c r="G158" s="277" t="e">
        <f>+Programska_aktivnost!G159+Sheet1!G158+#REF!+Sheet2!G158</f>
        <v>#REF!</v>
      </c>
      <c r="H158" s="288" t="e">
        <f>+Programska_aktivnost!H159+Sheet1!H158+#REF!+Sheet2!H158</f>
        <v>#REF!</v>
      </c>
      <c r="I158" s="289" t="e">
        <f>+Programska_aktivnost!I159+Sheet1!I158+#REF!+Sheet2!I158</f>
        <v>#REF!</v>
      </c>
      <c r="J158" s="287" t="e">
        <f>+Programska_aktivnost!J159+Sheet1!J158+#REF!+Sheet2!J158</f>
        <v>#REF!</v>
      </c>
      <c r="K158" s="277" t="e">
        <f>+Programska_aktivnost!K159+Sheet1!K158+#REF!+Sheet2!K158</f>
        <v>#REF!</v>
      </c>
      <c r="L158" s="287" t="e">
        <f>+Programska_aktivnost!L159+Sheet1!L158+#REF!+Sheet2!L158</f>
        <v>#REF!</v>
      </c>
      <c r="M158" s="277" t="e">
        <f>+Programska_aktivnost!M159+Sheet1!M158+#REF!+Sheet2!M158</f>
        <v>#REF!</v>
      </c>
      <c r="N158" s="287" t="e">
        <f t="shared" si="11"/>
        <v>#REF!</v>
      </c>
      <c r="O158" s="277" t="e">
        <f t="shared" si="11"/>
        <v>#REF!</v>
      </c>
      <c r="P158" s="3"/>
      <c r="Q158" s="3"/>
      <c r="R158" s="3"/>
      <c r="S158" s="3"/>
      <c r="T158" s="3"/>
      <c r="U158" s="3"/>
      <c r="V158" s="95"/>
      <c r="W158" s="95"/>
      <c r="X158" s="95"/>
      <c r="Y158" s="201" t="e">
        <f t="shared" si="10"/>
        <v>#REF!</v>
      </c>
    </row>
    <row r="159" spans="1:25" ht="33" hidden="1" customHeight="1" x14ac:dyDescent="0.25">
      <c r="A159" s="238">
        <f t="shared" si="9"/>
        <v>112</v>
      </c>
      <c r="B159" s="208">
        <v>911400</v>
      </c>
      <c r="C159" s="239" t="s">
        <v>953</v>
      </c>
      <c r="D159" s="287" t="e">
        <f>+Programska_aktivnost!D160+Sheet1!D159+#REF!+Sheet2!D159</f>
        <v>#REF!</v>
      </c>
      <c r="E159" s="277" t="e">
        <f>+Programska_aktivnost!E160+Sheet1!E159+#REF!+Sheet2!E159</f>
        <v>#REF!</v>
      </c>
      <c r="F159" s="287" t="e">
        <f>+Programska_aktivnost!F160+Sheet1!F159+#REF!+Sheet2!F159</f>
        <v>#REF!</v>
      </c>
      <c r="G159" s="277" t="e">
        <f>+Programska_aktivnost!G160+Sheet1!G159+#REF!+Sheet2!G159</f>
        <v>#REF!</v>
      </c>
      <c r="H159" s="288" t="e">
        <f>+Programska_aktivnost!H160+Sheet1!H159+#REF!+Sheet2!H159</f>
        <v>#REF!</v>
      </c>
      <c r="I159" s="289" t="e">
        <f>+Programska_aktivnost!I160+Sheet1!I159+#REF!+Sheet2!I159</f>
        <v>#REF!</v>
      </c>
      <c r="J159" s="287" t="e">
        <f>+Programska_aktivnost!J160+Sheet1!J159+#REF!+Sheet2!J159</f>
        <v>#REF!</v>
      </c>
      <c r="K159" s="277" t="e">
        <f>+Programska_aktivnost!K160+Sheet1!K159+#REF!+Sheet2!K159</f>
        <v>#REF!</v>
      </c>
      <c r="L159" s="287" t="e">
        <f>+Programska_aktivnost!L160+Sheet1!L159+#REF!+Sheet2!L159</f>
        <v>#REF!</v>
      </c>
      <c r="M159" s="277" t="e">
        <f>+Programska_aktivnost!M160+Sheet1!M159+#REF!+Sheet2!M159</f>
        <v>#REF!</v>
      </c>
      <c r="N159" s="287" t="e">
        <f t="shared" si="11"/>
        <v>#REF!</v>
      </c>
      <c r="O159" s="277" t="e">
        <f t="shared" si="11"/>
        <v>#REF!</v>
      </c>
      <c r="P159" s="3"/>
      <c r="Q159" s="3"/>
      <c r="R159" s="3"/>
      <c r="S159" s="3"/>
      <c r="T159" s="3"/>
      <c r="U159" s="3"/>
      <c r="V159" s="95"/>
      <c r="W159" s="95"/>
      <c r="X159" s="95"/>
      <c r="Y159" s="201" t="e">
        <f t="shared" si="10"/>
        <v>#REF!</v>
      </c>
    </row>
    <row r="160" spans="1:25" ht="33" hidden="1" customHeight="1" x14ac:dyDescent="0.25">
      <c r="A160" s="238">
        <f t="shared" si="9"/>
        <v>113</v>
      </c>
      <c r="B160" s="208">
        <v>911500</v>
      </c>
      <c r="C160" s="239" t="s">
        <v>1359</v>
      </c>
      <c r="D160" s="287" t="e">
        <f>+Programska_aktivnost!D161+Sheet1!D160+#REF!+Sheet2!D160</f>
        <v>#REF!</v>
      </c>
      <c r="E160" s="277" t="e">
        <f>+Programska_aktivnost!E161+Sheet1!E160+#REF!+Sheet2!E160</f>
        <v>#REF!</v>
      </c>
      <c r="F160" s="287" t="e">
        <f>+Programska_aktivnost!F161+Sheet1!F160+#REF!+Sheet2!F160</f>
        <v>#REF!</v>
      </c>
      <c r="G160" s="277" t="e">
        <f>+Programska_aktivnost!G161+Sheet1!G160+#REF!+Sheet2!G160</f>
        <v>#REF!</v>
      </c>
      <c r="H160" s="288" t="e">
        <f>+Programska_aktivnost!H161+Sheet1!H160+#REF!+Sheet2!H160</f>
        <v>#REF!</v>
      </c>
      <c r="I160" s="289" t="e">
        <f>+Programska_aktivnost!I161+Sheet1!I160+#REF!+Sheet2!I160</f>
        <v>#REF!</v>
      </c>
      <c r="J160" s="287" t="e">
        <f>+Programska_aktivnost!J161+Sheet1!J160+#REF!+Sheet2!J160</f>
        <v>#REF!</v>
      </c>
      <c r="K160" s="277" t="e">
        <f>+Programska_aktivnost!K161+Sheet1!K160+#REF!+Sheet2!K160</f>
        <v>#REF!</v>
      </c>
      <c r="L160" s="287" t="e">
        <f>+Programska_aktivnost!L161+Sheet1!L160+#REF!+Sheet2!L160</f>
        <v>#REF!</v>
      </c>
      <c r="M160" s="277" t="e">
        <f>+Programska_aktivnost!M161+Sheet1!M160+#REF!+Sheet2!M160</f>
        <v>#REF!</v>
      </c>
      <c r="N160" s="287" t="e">
        <f t="shared" si="11"/>
        <v>#REF!</v>
      </c>
      <c r="O160" s="277" t="e">
        <f t="shared" si="11"/>
        <v>#REF!</v>
      </c>
      <c r="P160" s="3"/>
      <c r="Q160" s="3"/>
      <c r="R160" s="3"/>
      <c r="S160" s="3"/>
      <c r="T160" s="3"/>
      <c r="U160" s="3"/>
      <c r="V160" s="95"/>
      <c r="W160" s="95"/>
      <c r="X160" s="95"/>
      <c r="Y160" s="201" t="e">
        <f t="shared" si="10"/>
        <v>#REF!</v>
      </c>
    </row>
    <row r="161" spans="1:25" ht="33" hidden="1" customHeight="1" x14ac:dyDescent="0.25">
      <c r="A161" s="238">
        <f t="shared" si="9"/>
        <v>114</v>
      </c>
      <c r="B161" s="208">
        <v>911600</v>
      </c>
      <c r="C161" s="239" t="s">
        <v>954</v>
      </c>
      <c r="D161" s="287" t="e">
        <f>+Programska_aktivnost!D162+Sheet1!D161+#REF!+Sheet2!D161</f>
        <v>#REF!</v>
      </c>
      <c r="E161" s="277" t="e">
        <f>+Programska_aktivnost!E162+Sheet1!E161+#REF!+Sheet2!E161</f>
        <v>#REF!</v>
      </c>
      <c r="F161" s="287" t="e">
        <f>+Programska_aktivnost!F162+Sheet1!F161+#REF!+Sheet2!F161</f>
        <v>#REF!</v>
      </c>
      <c r="G161" s="277" t="e">
        <f>+Programska_aktivnost!G162+Sheet1!G161+#REF!+Sheet2!G161</f>
        <v>#REF!</v>
      </c>
      <c r="H161" s="288" t="e">
        <f>+Programska_aktivnost!H162+Sheet1!H161+#REF!+Sheet2!H161</f>
        <v>#REF!</v>
      </c>
      <c r="I161" s="289" t="e">
        <f>+Programska_aktivnost!I162+Sheet1!I161+#REF!+Sheet2!I161</f>
        <v>#REF!</v>
      </c>
      <c r="J161" s="287" t="e">
        <f>+Programska_aktivnost!J162+Sheet1!J161+#REF!+Sheet2!J161</f>
        <v>#REF!</v>
      </c>
      <c r="K161" s="277" t="e">
        <f>+Programska_aktivnost!K162+Sheet1!K161+#REF!+Sheet2!K161</f>
        <v>#REF!</v>
      </c>
      <c r="L161" s="287" t="e">
        <f>+Programska_aktivnost!L162+Sheet1!L161+#REF!+Sheet2!L161</f>
        <v>#REF!</v>
      </c>
      <c r="M161" s="277" t="e">
        <f>+Programska_aktivnost!M162+Sheet1!M161+#REF!+Sheet2!M161</f>
        <v>#REF!</v>
      </c>
      <c r="N161" s="287" t="e">
        <f t="shared" si="11"/>
        <v>#REF!</v>
      </c>
      <c r="O161" s="277" t="e">
        <f t="shared" si="11"/>
        <v>#REF!</v>
      </c>
      <c r="P161" s="3"/>
      <c r="Q161" s="3"/>
      <c r="R161" s="3"/>
      <c r="S161" s="3"/>
      <c r="T161" s="3"/>
      <c r="U161" s="3"/>
      <c r="V161" s="95"/>
      <c r="W161" s="95"/>
      <c r="X161" s="95"/>
      <c r="Y161" s="201" t="e">
        <f t="shared" si="10"/>
        <v>#REF!</v>
      </c>
    </row>
    <row r="162" spans="1:25" ht="33" hidden="1" customHeight="1" x14ac:dyDescent="0.25">
      <c r="A162" s="238">
        <f t="shared" si="9"/>
        <v>115</v>
      </c>
      <c r="B162" s="208">
        <v>911700</v>
      </c>
      <c r="C162" s="239" t="s">
        <v>955</v>
      </c>
      <c r="D162" s="287" t="e">
        <f>+Programska_aktivnost!D163+Sheet1!D162+#REF!+Sheet2!D162</f>
        <v>#REF!</v>
      </c>
      <c r="E162" s="277" t="e">
        <f>+Programska_aktivnost!E163+Sheet1!E162+#REF!+Sheet2!E162</f>
        <v>#REF!</v>
      </c>
      <c r="F162" s="287" t="e">
        <f>+Programska_aktivnost!F163+Sheet1!F162+#REF!+Sheet2!F162</f>
        <v>#REF!</v>
      </c>
      <c r="G162" s="277" t="e">
        <f>+Programska_aktivnost!G163+Sheet1!G162+#REF!+Sheet2!G162</f>
        <v>#REF!</v>
      </c>
      <c r="H162" s="288" t="e">
        <f>+Programska_aktivnost!H163+Sheet1!H162+#REF!+Sheet2!H162</f>
        <v>#REF!</v>
      </c>
      <c r="I162" s="289" t="e">
        <f>+Programska_aktivnost!I163+Sheet1!I162+#REF!+Sheet2!I162</f>
        <v>#REF!</v>
      </c>
      <c r="J162" s="287" t="e">
        <f>+Programska_aktivnost!J163+Sheet1!J162+#REF!+Sheet2!J162</f>
        <v>#REF!</v>
      </c>
      <c r="K162" s="277" t="e">
        <f>+Programska_aktivnost!K163+Sheet1!K162+#REF!+Sheet2!K162</f>
        <v>#REF!</v>
      </c>
      <c r="L162" s="287" t="e">
        <f>+Programska_aktivnost!L163+Sheet1!L162+#REF!+Sheet2!L162</f>
        <v>#REF!</v>
      </c>
      <c r="M162" s="277" t="e">
        <f>+Programska_aktivnost!M163+Sheet1!M162+#REF!+Sheet2!M162</f>
        <v>#REF!</v>
      </c>
      <c r="N162" s="287" t="e">
        <f t="shared" si="11"/>
        <v>#REF!</v>
      </c>
      <c r="O162" s="277" t="e">
        <f t="shared" si="11"/>
        <v>#REF!</v>
      </c>
      <c r="P162" s="3"/>
      <c r="Q162" s="3"/>
      <c r="R162" s="3"/>
      <c r="S162" s="3"/>
      <c r="T162" s="3"/>
      <c r="U162" s="3"/>
      <c r="V162" s="95"/>
      <c r="W162" s="95"/>
      <c r="X162" s="95"/>
      <c r="Y162" s="201" t="e">
        <f t="shared" si="10"/>
        <v>#REF!</v>
      </c>
    </row>
    <row r="163" spans="1:25" ht="33" hidden="1" customHeight="1" x14ac:dyDescent="0.25">
      <c r="A163" s="238">
        <f t="shared" si="9"/>
        <v>116</v>
      </c>
      <c r="B163" s="208">
        <v>911800</v>
      </c>
      <c r="C163" s="239" t="s">
        <v>956</v>
      </c>
      <c r="D163" s="287" t="e">
        <f>+Programska_aktivnost!D164+Sheet1!D163+#REF!+Sheet2!D163</f>
        <v>#REF!</v>
      </c>
      <c r="E163" s="277" t="e">
        <f>+Programska_aktivnost!E164+Sheet1!E163+#REF!+Sheet2!E163</f>
        <v>#REF!</v>
      </c>
      <c r="F163" s="287" t="e">
        <f>+Programska_aktivnost!F164+Sheet1!F163+#REF!+Sheet2!F163</f>
        <v>#REF!</v>
      </c>
      <c r="G163" s="277" t="e">
        <f>+Programska_aktivnost!G164+Sheet1!G163+#REF!+Sheet2!G163</f>
        <v>#REF!</v>
      </c>
      <c r="H163" s="288" t="e">
        <f>+Programska_aktivnost!H164+Sheet1!H163+#REF!+Sheet2!H163</f>
        <v>#REF!</v>
      </c>
      <c r="I163" s="289" t="e">
        <f>+Programska_aktivnost!I164+Sheet1!I163+#REF!+Sheet2!I163</f>
        <v>#REF!</v>
      </c>
      <c r="J163" s="287" t="e">
        <f>+Programska_aktivnost!J164+Sheet1!J163+#REF!+Sheet2!J163</f>
        <v>#REF!</v>
      </c>
      <c r="K163" s="277" t="e">
        <f>+Programska_aktivnost!K164+Sheet1!K163+#REF!+Sheet2!K163</f>
        <v>#REF!</v>
      </c>
      <c r="L163" s="287" t="e">
        <f>+Programska_aktivnost!L164+Sheet1!L163+#REF!+Sheet2!L163</f>
        <v>#REF!</v>
      </c>
      <c r="M163" s="277" t="e">
        <f>+Programska_aktivnost!M164+Sheet1!M163+#REF!+Sheet2!M163</f>
        <v>#REF!</v>
      </c>
      <c r="N163" s="287" t="e">
        <f t="shared" si="11"/>
        <v>#REF!</v>
      </c>
      <c r="O163" s="277" t="e">
        <f t="shared" si="11"/>
        <v>#REF!</v>
      </c>
      <c r="P163" s="3"/>
      <c r="Q163" s="3"/>
      <c r="R163" s="3"/>
      <c r="S163" s="3"/>
      <c r="T163" s="3"/>
      <c r="U163" s="3"/>
      <c r="V163" s="95"/>
      <c r="W163" s="95"/>
      <c r="X163" s="95"/>
      <c r="Y163" s="201" t="e">
        <f t="shared" si="10"/>
        <v>#REF!</v>
      </c>
    </row>
    <row r="164" spans="1:25" ht="33" hidden="1" customHeight="1" x14ac:dyDescent="0.25">
      <c r="A164" s="238">
        <f t="shared" si="9"/>
        <v>117</v>
      </c>
      <c r="B164" s="208">
        <v>911900</v>
      </c>
      <c r="C164" s="239" t="s">
        <v>698</v>
      </c>
      <c r="D164" s="287" t="e">
        <f>+Programska_aktivnost!D165+Sheet1!D164+#REF!+Sheet2!D164</f>
        <v>#REF!</v>
      </c>
      <c r="E164" s="277" t="e">
        <f>+Programska_aktivnost!E165+Sheet1!E164+#REF!+Sheet2!E164</f>
        <v>#REF!</v>
      </c>
      <c r="F164" s="287" t="e">
        <f>+Programska_aktivnost!F165+Sheet1!F164+#REF!+Sheet2!F164</f>
        <v>#REF!</v>
      </c>
      <c r="G164" s="277" t="e">
        <f>+Programska_aktivnost!G165+Sheet1!G164+#REF!+Sheet2!G164</f>
        <v>#REF!</v>
      </c>
      <c r="H164" s="288" t="e">
        <f>+Programska_aktivnost!H165+Sheet1!H164+#REF!+Sheet2!H164</f>
        <v>#REF!</v>
      </c>
      <c r="I164" s="289" t="e">
        <f>+Programska_aktivnost!I165+Sheet1!I164+#REF!+Sheet2!I164</f>
        <v>#REF!</v>
      </c>
      <c r="J164" s="287" t="e">
        <f>+Programska_aktivnost!J165+Sheet1!J164+#REF!+Sheet2!J164</f>
        <v>#REF!</v>
      </c>
      <c r="K164" s="277" t="e">
        <f>+Programska_aktivnost!K165+Sheet1!K164+#REF!+Sheet2!K164</f>
        <v>#REF!</v>
      </c>
      <c r="L164" s="287" t="e">
        <f>+Programska_aktivnost!L165+Sheet1!L164+#REF!+Sheet2!L164</f>
        <v>#REF!</v>
      </c>
      <c r="M164" s="277" t="e">
        <f>+Programska_aktivnost!M165+Sheet1!M164+#REF!+Sheet2!M164</f>
        <v>#REF!</v>
      </c>
      <c r="N164" s="287" t="e">
        <f t="shared" si="11"/>
        <v>#REF!</v>
      </c>
      <c r="O164" s="277" t="e">
        <f t="shared" si="11"/>
        <v>#REF!</v>
      </c>
      <c r="P164" s="3"/>
      <c r="Q164" s="3"/>
      <c r="R164" s="3"/>
      <c r="S164" s="3"/>
      <c r="T164" s="3"/>
      <c r="U164" s="3"/>
      <c r="V164" s="95"/>
      <c r="W164" s="95"/>
      <c r="X164" s="95"/>
      <c r="Y164" s="201" t="e">
        <f t="shared" si="10"/>
        <v>#REF!</v>
      </c>
    </row>
    <row r="165" spans="1:25" ht="33" hidden="1" customHeight="1" x14ac:dyDescent="0.25">
      <c r="A165" s="236">
        <f t="shared" si="9"/>
        <v>118</v>
      </c>
      <c r="B165" s="207">
        <v>912000</v>
      </c>
      <c r="C165" s="237" t="s">
        <v>841</v>
      </c>
      <c r="D165" s="215" t="e">
        <f>+Programska_aktivnost!D166+Sheet1!D165+#REF!+Sheet2!D165</f>
        <v>#REF!</v>
      </c>
      <c r="E165" s="214" t="e">
        <f>+Programska_aktivnost!E166+Sheet1!E165+#REF!+Sheet2!E165</f>
        <v>#REF!</v>
      </c>
      <c r="F165" s="215" t="e">
        <f>+Programska_aktivnost!F166+Sheet1!F165+#REF!+Sheet2!F165</f>
        <v>#REF!</v>
      </c>
      <c r="G165" s="214" t="e">
        <f>+Programska_aktivnost!G166+Sheet1!G165+#REF!+Sheet2!G165</f>
        <v>#REF!</v>
      </c>
      <c r="H165" s="213" t="e">
        <f>+Programska_aktivnost!H166+Sheet1!H165+#REF!+Sheet2!H165</f>
        <v>#REF!</v>
      </c>
      <c r="I165" s="214" t="e">
        <f>+Programska_aktivnost!I166+Sheet1!I165+#REF!+Sheet2!I165</f>
        <v>#REF!</v>
      </c>
      <c r="J165" s="215" t="e">
        <f>+Programska_aktivnost!J166+Sheet1!J165+#REF!+Sheet2!J165</f>
        <v>#REF!</v>
      </c>
      <c r="K165" s="214" t="e">
        <f>+Programska_aktivnost!K166+Sheet1!K165+#REF!+Sheet2!K165</f>
        <v>#REF!</v>
      </c>
      <c r="L165" s="215" t="e">
        <f>+Programska_aktivnost!L166+Sheet1!L165+#REF!+Sheet2!L165</f>
        <v>#REF!</v>
      </c>
      <c r="M165" s="214" t="e">
        <f>+Programska_aktivnost!M166+Sheet1!M165+#REF!+Sheet2!M165</f>
        <v>#REF!</v>
      </c>
      <c r="N165" s="215" t="e">
        <f t="shared" si="11"/>
        <v>#REF!</v>
      </c>
      <c r="O165" s="214" t="e">
        <f t="shared" si="11"/>
        <v>#REF!</v>
      </c>
      <c r="P165" s="3"/>
      <c r="Q165" s="3"/>
      <c r="R165" s="3"/>
      <c r="S165" s="3"/>
      <c r="T165" s="3"/>
      <c r="U165" s="3"/>
      <c r="V165" s="95"/>
      <c r="W165" s="95"/>
      <c r="X165" s="95"/>
      <c r="Y165" s="201" t="e">
        <f t="shared" si="10"/>
        <v>#REF!</v>
      </c>
    </row>
    <row r="166" spans="1:25" ht="51" hidden="1" x14ac:dyDescent="0.25">
      <c r="A166" s="238">
        <f t="shared" si="9"/>
        <v>119</v>
      </c>
      <c r="B166" s="208">
        <v>912100</v>
      </c>
      <c r="C166" s="239" t="s">
        <v>1347</v>
      </c>
      <c r="D166" s="287" t="e">
        <f>+Programska_aktivnost!D167+Sheet1!D166+#REF!+Sheet2!D166</f>
        <v>#REF!</v>
      </c>
      <c r="E166" s="277" t="e">
        <f>+Programska_aktivnost!E167+Sheet1!E166+#REF!+Sheet2!E166</f>
        <v>#REF!</v>
      </c>
      <c r="F166" s="287" t="e">
        <f>+Programska_aktivnost!F167+Sheet1!F166+#REF!+Sheet2!F166</f>
        <v>#REF!</v>
      </c>
      <c r="G166" s="277" t="e">
        <f>+Programska_aktivnost!G167+Sheet1!G166+#REF!+Sheet2!G166</f>
        <v>#REF!</v>
      </c>
      <c r="H166" s="288" t="e">
        <f>+Programska_aktivnost!H167+Sheet1!H166+#REF!+Sheet2!H166</f>
        <v>#REF!</v>
      </c>
      <c r="I166" s="289" t="e">
        <f>+Programska_aktivnost!I167+Sheet1!I166+#REF!+Sheet2!I166</f>
        <v>#REF!</v>
      </c>
      <c r="J166" s="287" t="e">
        <f>+Programska_aktivnost!J167+Sheet1!J166+#REF!+Sheet2!J166</f>
        <v>#REF!</v>
      </c>
      <c r="K166" s="277" t="e">
        <f>+Programska_aktivnost!K167+Sheet1!K166+#REF!+Sheet2!K166</f>
        <v>#REF!</v>
      </c>
      <c r="L166" s="287" t="e">
        <f>+Programska_aktivnost!L167+Sheet1!L166+#REF!+Sheet2!L166</f>
        <v>#REF!</v>
      </c>
      <c r="M166" s="277" t="e">
        <f>+Programska_aktivnost!M167+Sheet1!M166+#REF!+Sheet2!M166</f>
        <v>#REF!</v>
      </c>
      <c r="N166" s="287" t="e">
        <f t="shared" si="11"/>
        <v>#REF!</v>
      </c>
      <c r="O166" s="277" t="e">
        <f t="shared" si="11"/>
        <v>#REF!</v>
      </c>
      <c r="P166" s="3"/>
      <c r="Q166" s="3"/>
      <c r="R166" s="3"/>
      <c r="S166" s="3"/>
      <c r="T166" s="3"/>
      <c r="U166" s="3"/>
      <c r="V166" s="95"/>
      <c r="W166" s="95"/>
      <c r="X166" s="95"/>
      <c r="Y166" s="201" t="e">
        <f t="shared" si="10"/>
        <v>#REF!</v>
      </c>
    </row>
    <row r="167" spans="1:25" ht="33" hidden="1" customHeight="1" x14ac:dyDescent="0.25">
      <c r="A167" s="238">
        <f t="shared" si="9"/>
        <v>120</v>
      </c>
      <c r="B167" s="208">
        <v>912200</v>
      </c>
      <c r="C167" s="239" t="s">
        <v>1348</v>
      </c>
      <c r="D167" s="287" t="e">
        <f>+Programska_aktivnost!D168+Sheet1!D167+#REF!+Sheet2!D167</f>
        <v>#REF!</v>
      </c>
      <c r="E167" s="277" t="e">
        <f>+Programska_aktivnost!E168+Sheet1!E167+#REF!+Sheet2!E167</f>
        <v>#REF!</v>
      </c>
      <c r="F167" s="287" t="e">
        <f>+Programska_aktivnost!F168+Sheet1!F167+#REF!+Sheet2!F167</f>
        <v>#REF!</v>
      </c>
      <c r="G167" s="277" t="e">
        <f>+Programska_aktivnost!G168+Sheet1!G167+#REF!+Sheet2!G167</f>
        <v>#REF!</v>
      </c>
      <c r="H167" s="288" t="e">
        <f>+Programska_aktivnost!H168+Sheet1!H167+#REF!+Sheet2!H167</f>
        <v>#REF!</v>
      </c>
      <c r="I167" s="289" t="e">
        <f>+Programska_aktivnost!I168+Sheet1!I167+#REF!+Sheet2!I167</f>
        <v>#REF!</v>
      </c>
      <c r="J167" s="287" t="e">
        <f>+Programska_aktivnost!J168+Sheet1!J167+#REF!+Sheet2!J167</f>
        <v>#REF!</v>
      </c>
      <c r="K167" s="277" t="e">
        <f>+Programska_aktivnost!K168+Sheet1!K167+#REF!+Sheet2!K167</f>
        <v>#REF!</v>
      </c>
      <c r="L167" s="287" t="e">
        <f>+Programska_aktivnost!L168+Sheet1!L167+#REF!+Sheet2!L167</f>
        <v>#REF!</v>
      </c>
      <c r="M167" s="277" t="e">
        <f>+Programska_aktivnost!M168+Sheet1!M167+#REF!+Sheet2!M167</f>
        <v>#REF!</v>
      </c>
      <c r="N167" s="287" t="e">
        <f t="shared" si="11"/>
        <v>#REF!</v>
      </c>
      <c r="O167" s="277" t="e">
        <f t="shared" si="11"/>
        <v>#REF!</v>
      </c>
      <c r="P167" s="3"/>
      <c r="Q167" s="3"/>
      <c r="R167" s="3"/>
      <c r="S167" s="3"/>
      <c r="T167" s="3"/>
      <c r="U167" s="3"/>
      <c r="V167" s="95"/>
      <c r="W167" s="95"/>
      <c r="X167" s="95"/>
      <c r="Y167" s="201" t="e">
        <f t="shared" si="10"/>
        <v>#REF!</v>
      </c>
    </row>
    <row r="168" spans="1:25" ht="33" hidden="1" customHeight="1" x14ac:dyDescent="0.25">
      <c r="A168" s="238">
        <f t="shared" si="9"/>
        <v>121</v>
      </c>
      <c r="B168" s="208">
        <v>912300</v>
      </c>
      <c r="C168" s="239" t="s">
        <v>1349</v>
      </c>
      <c r="D168" s="287" t="e">
        <f>+Programska_aktivnost!D169+Sheet1!D168+#REF!+Sheet2!D168</f>
        <v>#REF!</v>
      </c>
      <c r="E168" s="277" t="e">
        <f>+Programska_aktivnost!E169+Sheet1!E168+#REF!+Sheet2!E168</f>
        <v>#REF!</v>
      </c>
      <c r="F168" s="287" t="e">
        <f>+Programska_aktivnost!F169+Sheet1!F168+#REF!+Sheet2!F168</f>
        <v>#REF!</v>
      </c>
      <c r="G168" s="277" t="e">
        <f>+Programska_aktivnost!G169+Sheet1!G168+#REF!+Sheet2!G168</f>
        <v>#REF!</v>
      </c>
      <c r="H168" s="288" t="e">
        <f>+Programska_aktivnost!H169+Sheet1!H168+#REF!+Sheet2!H168</f>
        <v>#REF!</v>
      </c>
      <c r="I168" s="289" t="e">
        <f>+Programska_aktivnost!I169+Sheet1!I168+#REF!+Sheet2!I168</f>
        <v>#REF!</v>
      </c>
      <c r="J168" s="287" t="e">
        <f>+Programska_aktivnost!J169+Sheet1!J168+#REF!+Sheet2!J168</f>
        <v>#REF!</v>
      </c>
      <c r="K168" s="277" t="e">
        <f>+Programska_aktivnost!K169+Sheet1!K168+#REF!+Sheet2!K168</f>
        <v>#REF!</v>
      </c>
      <c r="L168" s="287" t="e">
        <f>+Programska_aktivnost!L169+Sheet1!L168+#REF!+Sheet2!L168</f>
        <v>#REF!</v>
      </c>
      <c r="M168" s="277" t="e">
        <f>+Programska_aktivnost!M169+Sheet1!M168+#REF!+Sheet2!M168</f>
        <v>#REF!</v>
      </c>
      <c r="N168" s="287" t="e">
        <f t="shared" si="11"/>
        <v>#REF!</v>
      </c>
      <c r="O168" s="277" t="e">
        <f t="shared" si="11"/>
        <v>#REF!</v>
      </c>
      <c r="P168" s="3"/>
      <c r="Q168" s="3"/>
      <c r="R168" s="3"/>
      <c r="S168" s="3"/>
      <c r="T168" s="3"/>
      <c r="U168" s="3"/>
      <c r="V168" s="95"/>
      <c r="W168" s="95"/>
      <c r="X168" s="95"/>
      <c r="Y168" s="201" t="e">
        <f t="shared" si="10"/>
        <v>#REF!</v>
      </c>
    </row>
    <row r="169" spans="1:25" ht="33" hidden="1" customHeight="1" x14ac:dyDescent="0.25">
      <c r="A169" s="238">
        <f t="shared" si="9"/>
        <v>122</v>
      </c>
      <c r="B169" s="208">
        <v>912400</v>
      </c>
      <c r="C169" s="239" t="s">
        <v>1350</v>
      </c>
      <c r="D169" s="287" t="e">
        <f>+Programska_aktivnost!D170+Sheet1!D169+#REF!+Sheet2!D169</f>
        <v>#REF!</v>
      </c>
      <c r="E169" s="277" t="e">
        <f>+Programska_aktivnost!E170+Sheet1!E169+#REF!+Sheet2!E169</f>
        <v>#REF!</v>
      </c>
      <c r="F169" s="287" t="e">
        <f>+Programska_aktivnost!F170+Sheet1!F169+#REF!+Sheet2!F169</f>
        <v>#REF!</v>
      </c>
      <c r="G169" s="277" t="e">
        <f>+Programska_aktivnost!G170+Sheet1!G169+#REF!+Sheet2!G169</f>
        <v>#REF!</v>
      </c>
      <c r="H169" s="288" t="e">
        <f>+Programska_aktivnost!H170+Sheet1!H169+#REF!+Sheet2!H169</f>
        <v>#REF!</v>
      </c>
      <c r="I169" s="289" t="e">
        <f>+Programska_aktivnost!I170+Sheet1!I169+#REF!+Sheet2!I169</f>
        <v>#REF!</v>
      </c>
      <c r="J169" s="287" t="e">
        <f>+Programska_aktivnost!J170+Sheet1!J169+#REF!+Sheet2!J169</f>
        <v>#REF!</v>
      </c>
      <c r="K169" s="277" t="e">
        <f>+Programska_aktivnost!K170+Sheet1!K169+#REF!+Sheet2!K169</f>
        <v>#REF!</v>
      </c>
      <c r="L169" s="287" t="e">
        <f>+Programska_aktivnost!L170+Sheet1!L169+#REF!+Sheet2!L169</f>
        <v>#REF!</v>
      </c>
      <c r="M169" s="277" t="e">
        <f>+Programska_aktivnost!M170+Sheet1!M169+#REF!+Sheet2!M169</f>
        <v>#REF!</v>
      </c>
      <c r="N169" s="287" t="e">
        <f t="shared" si="11"/>
        <v>#REF!</v>
      </c>
      <c r="O169" s="277" t="e">
        <f t="shared" si="11"/>
        <v>#REF!</v>
      </c>
      <c r="P169" s="3"/>
      <c r="Q169" s="3"/>
      <c r="R169" s="3"/>
      <c r="S169" s="3"/>
      <c r="T169" s="3"/>
      <c r="U169" s="3"/>
      <c r="V169" s="95"/>
      <c r="W169" s="95"/>
      <c r="X169" s="95"/>
      <c r="Y169" s="201" t="e">
        <f t="shared" si="10"/>
        <v>#REF!</v>
      </c>
    </row>
    <row r="170" spans="1:25" ht="33" hidden="1" customHeight="1" x14ac:dyDescent="0.25">
      <c r="A170" s="238">
        <f t="shared" si="9"/>
        <v>123</v>
      </c>
      <c r="B170" s="208">
        <v>912500</v>
      </c>
      <c r="C170" s="239" t="s">
        <v>1351</v>
      </c>
      <c r="D170" s="287" t="e">
        <f>+Programska_aktivnost!D171+Sheet1!D170+#REF!+Sheet2!D170</f>
        <v>#REF!</v>
      </c>
      <c r="E170" s="277" t="e">
        <f>+Programska_aktivnost!E171+Sheet1!E170+#REF!+Sheet2!E170</f>
        <v>#REF!</v>
      </c>
      <c r="F170" s="287" t="e">
        <f>+Programska_aktivnost!F171+Sheet1!F170+#REF!+Sheet2!F170</f>
        <v>#REF!</v>
      </c>
      <c r="G170" s="277" t="e">
        <f>+Programska_aktivnost!G171+Sheet1!G170+#REF!+Sheet2!G170</f>
        <v>#REF!</v>
      </c>
      <c r="H170" s="288" t="e">
        <f>+Programska_aktivnost!H171+Sheet1!H170+#REF!+Sheet2!H170</f>
        <v>#REF!</v>
      </c>
      <c r="I170" s="289" t="e">
        <f>+Programska_aktivnost!I171+Sheet1!I170+#REF!+Sheet2!I170</f>
        <v>#REF!</v>
      </c>
      <c r="J170" s="287" t="e">
        <f>+Programska_aktivnost!J171+Sheet1!J170+#REF!+Sheet2!J170</f>
        <v>#REF!</v>
      </c>
      <c r="K170" s="277" t="e">
        <f>+Programska_aktivnost!K171+Sheet1!K170+#REF!+Sheet2!K170</f>
        <v>#REF!</v>
      </c>
      <c r="L170" s="287" t="e">
        <f>+Programska_aktivnost!L171+Sheet1!L170+#REF!+Sheet2!L170</f>
        <v>#REF!</v>
      </c>
      <c r="M170" s="277" t="e">
        <f>+Programska_aktivnost!M171+Sheet1!M170+#REF!+Sheet2!M170</f>
        <v>#REF!</v>
      </c>
      <c r="N170" s="287" t="e">
        <f t="shared" si="11"/>
        <v>#REF!</v>
      </c>
      <c r="O170" s="277" t="e">
        <f t="shared" si="11"/>
        <v>#REF!</v>
      </c>
      <c r="P170" s="3"/>
      <c r="Q170" s="3"/>
      <c r="R170" s="3"/>
      <c r="S170" s="3"/>
      <c r="T170" s="3"/>
      <c r="U170" s="3"/>
      <c r="V170" s="95"/>
      <c r="W170" s="95"/>
      <c r="X170" s="95"/>
      <c r="Y170" s="201" t="e">
        <f t="shared" si="10"/>
        <v>#REF!</v>
      </c>
    </row>
    <row r="171" spans="1:25" ht="33" hidden="1" customHeight="1" x14ac:dyDescent="0.25">
      <c r="A171" s="238">
        <f t="shared" si="9"/>
        <v>124</v>
      </c>
      <c r="B171" s="208">
        <v>912600</v>
      </c>
      <c r="C171" s="239" t="s">
        <v>567</v>
      </c>
      <c r="D171" s="287" t="e">
        <f>+Programska_aktivnost!D172+Sheet1!D171+#REF!+Sheet2!D171</f>
        <v>#REF!</v>
      </c>
      <c r="E171" s="277" t="e">
        <f>+Programska_aktivnost!E172+Sheet1!E171+#REF!+Sheet2!E171</f>
        <v>#REF!</v>
      </c>
      <c r="F171" s="287" t="e">
        <f>+Programska_aktivnost!F172+Sheet1!F171+#REF!+Sheet2!F171</f>
        <v>#REF!</v>
      </c>
      <c r="G171" s="277" t="e">
        <f>+Programska_aktivnost!G172+Sheet1!G171+#REF!+Sheet2!G171</f>
        <v>#REF!</v>
      </c>
      <c r="H171" s="288" t="e">
        <f>+Programska_aktivnost!H172+Sheet1!H171+#REF!+Sheet2!H171</f>
        <v>#REF!</v>
      </c>
      <c r="I171" s="289" t="e">
        <f>+Programska_aktivnost!I172+Sheet1!I171+#REF!+Sheet2!I171</f>
        <v>#REF!</v>
      </c>
      <c r="J171" s="287" t="e">
        <f>+Programska_aktivnost!J172+Sheet1!J171+#REF!+Sheet2!J171</f>
        <v>#REF!</v>
      </c>
      <c r="K171" s="277" t="e">
        <f>+Programska_aktivnost!K172+Sheet1!K171+#REF!+Sheet2!K171</f>
        <v>#REF!</v>
      </c>
      <c r="L171" s="287" t="e">
        <f>+Programska_aktivnost!L172+Sheet1!L171+#REF!+Sheet2!L171</f>
        <v>#REF!</v>
      </c>
      <c r="M171" s="277" t="e">
        <f>+Programska_aktivnost!M172+Sheet1!M171+#REF!+Sheet2!M171</f>
        <v>#REF!</v>
      </c>
      <c r="N171" s="287" t="e">
        <f t="shared" si="11"/>
        <v>#REF!</v>
      </c>
      <c r="O171" s="277" t="e">
        <f t="shared" si="11"/>
        <v>#REF!</v>
      </c>
      <c r="P171" s="3"/>
      <c r="Q171" s="3"/>
      <c r="R171" s="3"/>
      <c r="S171" s="3"/>
      <c r="T171" s="3"/>
      <c r="U171" s="3"/>
      <c r="V171" s="95"/>
      <c r="W171" s="95"/>
      <c r="X171" s="95"/>
      <c r="Y171" s="201" t="e">
        <f t="shared" si="10"/>
        <v>#REF!</v>
      </c>
    </row>
    <row r="172" spans="1:25" ht="33" hidden="1" customHeight="1" x14ac:dyDescent="0.25">
      <c r="A172" s="238">
        <f t="shared" si="9"/>
        <v>125</v>
      </c>
      <c r="B172" s="208">
        <v>912900</v>
      </c>
      <c r="C172" s="239" t="s">
        <v>1427</v>
      </c>
      <c r="D172" s="287" t="e">
        <f>+Programska_aktivnost!D173+Sheet1!D172+#REF!+Sheet2!D172</f>
        <v>#REF!</v>
      </c>
      <c r="E172" s="277" t="e">
        <f>+Programska_aktivnost!E173+Sheet1!E172+#REF!+Sheet2!E172</f>
        <v>#REF!</v>
      </c>
      <c r="F172" s="287" t="e">
        <f>+Programska_aktivnost!F173+Sheet1!F172+#REF!+Sheet2!F172</f>
        <v>#REF!</v>
      </c>
      <c r="G172" s="277" t="e">
        <f>+Programska_aktivnost!G173+Sheet1!G172+#REF!+Sheet2!G172</f>
        <v>#REF!</v>
      </c>
      <c r="H172" s="288" t="e">
        <f>+Programska_aktivnost!H173+Sheet1!H172+#REF!+Sheet2!H172</f>
        <v>#REF!</v>
      </c>
      <c r="I172" s="289" t="e">
        <f>+Programska_aktivnost!I173+Sheet1!I172+#REF!+Sheet2!I172</f>
        <v>#REF!</v>
      </c>
      <c r="J172" s="287" t="e">
        <f>+Programska_aktivnost!J173+Sheet1!J172+#REF!+Sheet2!J172</f>
        <v>#REF!</v>
      </c>
      <c r="K172" s="277" t="e">
        <f>+Programska_aktivnost!K173+Sheet1!K172+#REF!+Sheet2!K172</f>
        <v>#REF!</v>
      </c>
      <c r="L172" s="287" t="e">
        <f>+Programska_aktivnost!L173+Sheet1!L172+#REF!+Sheet2!L172</f>
        <v>#REF!</v>
      </c>
      <c r="M172" s="277" t="e">
        <f>+Programska_aktivnost!M173+Sheet1!M172+#REF!+Sheet2!M172</f>
        <v>#REF!</v>
      </c>
      <c r="N172" s="287" t="e">
        <f t="shared" si="11"/>
        <v>#REF!</v>
      </c>
      <c r="O172" s="277" t="e">
        <f t="shared" si="11"/>
        <v>#REF!</v>
      </c>
      <c r="P172" s="3"/>
      <c r="Q172" s="3"/>
      <c r="R172" s="3"/>
      <c r="S172" s="3"/>
      <c r="T172" s="3"/>
      <c r="U172" s="3"/>
      <c r="V172" s="95"/>
      <c r="W172" s="95"/>
      <c r="X172" s="95"/>
      <c r="Y172" s="201" t="e">
        <f t="shared" si="10"/>
        <v>#REF!</v>
      </c>
    </row>
    <row r="173" spans="1:25" ht="33" hidden="1" customHeight="1" x14ac:dyDescent="0.25">
      <c r="A173" s="236">
        <f t="shared" si="9"/>
        <v>126</v>
      </c>
      <c r="B173" s="207">
        <v>920000</v>
      </c>
      <c r="C173" s="237" t="s">
        <v>842</v>
      </c>
      <c r="D173" s="215" t="e">
        <f>+Programska_aktivnost!D174+Sheet1!D173+#REF!+Sheet2!D173</f>
        <v>#REF!</v>
      </c>
      <c r="E173" s="214" t="e">
        <f>+Programska_aktivnost!E174+Sheet1!E173+#REF!+Sheet2!E173</f>
        <v>#REF!</v>
      </c>
      <c r="F173" s="215" t="e">
        <f>+Programska_aktivnost!F174+Sheet1!F173+#REF!+Sheet2!F173</f>
        <v>#REF!</v>
      </c>
      <c r="G173" s="214" t="e">
        <f>+Programska_aktivnost!G174+Sheet1!G173+#REF!+Sheet2!G173</f>
        <v>#REF!</v>
      </c>
      <c r="H173" s="213" t="e">
        <f>+Programska_aktivnost!H174+Sheet1!H173+#REF!+Sheet2!H173</f>
        <v>#REF!</v>
      </c>
      <c r="I173" s="214" t="e">
        <f>+Programska_aktivnost!I174+Sheet1!I173+#REF!+Sheet2!I173</f>
        <v>#REF!</v>
      </c>
      <c r="J173" s="215" t="e">
        <f>+Programska_aktivnost!J174+Sheet1!J173+#REF!+Sheet2!J173</f>
        <v>#REF!</v>
      </c>
      <c r="K173" s="214" t="e">
        <f>+Programska_aktivnost!K174+Sheet1!K173+#REF!+Sheet2!K173</f>
        <v>#REF!</v>
      </c>
      <c r="L173" s="215" t="e">
        <f>+Programska_aktivnost!L174+Sheet1!L173+#REF!+Sheet2!L173</f>
        <v>#REF!</v>
      </c>
      <c r="M173" s="214" t="e">
        <f>+Programska_aktivnost!M174+Sheet1!M173+#REF!+Sheet2!M173</f>
        <v>#REF!</v>
      </c>
      <c r="N173" s="215" t="e">
        <f t="shared" si="11"/>
        <v>#REF!</v>
      </c>
      <c r="O173" s="214" t="e">
        <f t="shared" si="11"/>
        <v>#REF!</v>
      </c>
      <c r="P173" s="3"/>
      <c r="Q173" s="3"/>
      <c r="R173" s="3"/>
      <c r="S173" s="3"/>
      <c r="T173" s="3"/>
      <c r="U173" s="3"/>
      <c r="V173" s="95"/>
      <c r="W173" s="95"/>
      <c r="X173" s="95"/>
      <c r="Y173" s="201" t="e">
        <f t="shared" si="10"/>
        <v>#REF!</v>
      </c>
    </row>
    <row r="174" spans="1:25" ht="38.25" hidden="1" x14ac:dyDescent="0.25">
      <c r="A174" s="236">
        <f t="shared" si="9"/>
        <v>127</v>
      </c>
      <c r="B174" s="207">
        <v>921000</v>
      </c>
      <c r="C174" s="237" t="s">
        <v>843</v>
      </c>
      <c r="D174" s="215" t="e">
        <f>+Programska_aktivnost!D175+Sheet1!D174+#REF!+Sheet2!D174</f>
        <v>#REF!</v>
      </c>
      <c r="E174" s="214" t="e">
        <f>+Programska_aktivnost!E175+Sheet1!E174+#REF!+Sheet2!E174</f>
        <v>#REF!</v>
      </c>
      <c r="F174" s="215" t="e">
        <f>+Programska_aktivnost!F175+Sheet1!F174+#REF!+Sheet2!F174</f>
        <v>#REF!</v>
      </c>
      <c r="G174" s="214" t="e">
        <f>+Programska_aktivnost!G175+Sheet1!G174+#REF!+Sheet2!G174</f>
        <v>#REF!</v>
      </c>
      <c r="H174" s="213" t="e">
        <f>+Programska_aktivnost!H175+Sheet1!H174+#REF!+Sheet2!H174</f>
        <v>#REF!</v>
      </c>
      <c r="I174" s="214" t="e">
        <f>+Programska_aktivnost!I175+Sheet1!I174+#REF!+Sheet2!I174</f>
        <v>#REF!</v>
      </c>
      <c r="J174" s="215" t="e">
        <f>+Programska_aktivnost!J175+Sheet1!J174+#REF!+Sheet2!J174</f>
        <v>#REF!</v>
      </c>
      <c r="K174" s="214" t="e">
        <f>+Programska_aktivnost!K175+Sheet1!K174+#REF!+Sheet2!K174</f>
        <v>#REF!</v>
      </c>
      <c r="L174" s="215" t="e">
        <f>+Programska_aktivnost!L175+Sheet1!L174+#REF!+Sheet2!L174</f>
        <v>#REF!</v>
      </c>
      <c r="M174" s="214" t="e">
        <f>+Programska_aktivnost!M175+Sheet1!M174+#REF!+Sheet2!M174</f>
        <v>#REF!</v>
      </c>
      <c r="N174" s="215" t="e">
        <f t="shared" si="11"/>
        <v>#REF!</v>
      </c>
      <c r="O174" s="214" t="e">
        <f t="shared" si="11"/>
        <v>#REF!</v>
      </c>
      <c r="V174" s="10"/>
      <c r="W174" s="10"/>
      <c r="X174" s="10"/>
      <c r="Y174" s="201" t="e">
        <f t="shared" si="10"/>
        <v>#REF!</v>
      </c>
    </row>
    <row r="175" spans="1:25" ht="38.25" hidden="1" x14ac:dyDescent="0.25">
      <c r="A175" s="238">
        <f t="shared" si="9"/>
        <v>128</v>
      </c>
      <c r="B175" s="208">
        <v>921100</v>
      </c>
      <c r="C175" s="239" t="s">
        <v>568</v>
      </c>
      <c r="D175" s="287" t="e">
        <f>+Programska_aktivnost!D176+Sheet1!D175+#REF!+Sheet2!D175</f>
        <v>#REF!</v>
      </c>
      <c r="E175" s="277" t="e">
        <f>+Programska_aktivnost!E176+Sheet1!E175+#REF!+Sheet2!E175</f>
        <v>#REF!</v>
      </c>
      <c r="F175" s="287" t="e">
        <f>+Programska_aktivnost!F176+Sheet1!F175+#REF!+Sheet2!F175</f>
        <v>#REF!</v>
      </c>
      <c r="G175" s="277" t="e">
        <f>+Programska_aktivnost!G176+Sheet1!G175+#REF!+Sheet2!G175</f>
        <v>#REF!</v>
      </c>
      <c r="H175" s="288" t="e">
        <f>+Programska_aktivnost!H176+Sheet1!H175+#REF!+Sheet2!H175</f>
        <v>#REF!</v>
      </c>
      <c r="I175" s="289" t="e">
        <f>+Programska_aktivnost!I176+Sheet1!I175+#REF!+Sheet2!I175</f>
        <v>#REF!</v>
      </c>
      <c r="J175" s="287" t="e">
        <f>+Programska_aktivnost!J176+Sheet1!J175+#REF!+Sheet2!J175</f>
        <v>#REF!</v>
      </c>
      <c r="K175" s="277" t="e">
        <f>+Programska_aktivnost!K176+Sheet1!K175+#REF!+Sheet2!K175</f>
        <v>#REF!</v>
      </c>
      <c r="L175" s="287" t="e">
        <f>+Programska_aktivnost!L176+Sheet1!L175+#REF!+Sheet2!L175</f>
        <v>#REF!</v>
      </c>
      <c r="M175" s="277" t="e">
        <f>+Programska_aktivnost!M176+Sheet1!M175+#REF!+Sheet2!M175</f>
        <v>#REF!</v>
      </c>
      <c r="N175" s="287" t="e">
        <f t="shared" si="11"/>
        <v>#REF!</v>
      </c>
      <c r="O175" s="277" t="e">
        <f t="shared" si="11"/>
        <v>#REF!</v>
      </c>
      <c r="V175" s="10"/>
      <c r="W175" s="10"/>
      <c r="X175" s="10"/>
      <c r="Y175" s="201" t="e">
        <f t="shared" si="10"/>
        <v>#REF!</v>
      </c>
    </row>
    <row r="176" spans="1:25" ht="25.5" hidden="1" x14ac:dyDescent="0.25">
      <c r="A176" s="238">
        <f t="shared" si="9"/>
        <v>129</v>
      </c>
      <c r="B176" s="208">
        <v>921200</v>
      </c>
      <c r="C176" s="239" t="s">
        <v>569</v>
      </c>
      <c r="D176" s="287" t="e">
        <f>+Programska_aktivnost!D177+Sheet1!D176+#REF!+Sheet2!D176</f>
        <v>#REF!</v>
      </c>
      <c r="E176" s="277" t="e">
        <f>+Programska_aktivnost!E177+Sheet1!E176+#REF!+Sheet2!E176</f>
        <v>#REF!</v>
      </c>
      <c r="F176" s="287" t="e">
        <f>+Programska_aktivnost!F177+Sheet1!F176+#REF!+Sheet2!F176</f>
        <v>#REF!</v>
      </c>
      <c r="G176" s="277" t="e">
        <f>+Programska_aktivnost!G177+Sheet1!G176+#REF!+Sheet2!G176</f>
        <v>#REF!</v>
      </c>
      <c r="H176" s="288" t="e">
        <f>+Programska_aktivnost!H177+Sheet1!H176+#REF!+Sheet2!H176</f>
        <v>#REF!</v>
      </c>
      <c r="I176" s="289" t="e">
        <f>+Programska_aktivnost!I177+Sheet1!I176+#REF!+Sheet2!I176</f>
        <v>#REF!</v>
      </c>
      <c r="J176" s="287" t="e">
        <f>+Programska_aktivnost!J177+Sheet1!J176+#REF!+Sheet2!J176</f>
        <v>#REF!</v>
      </c>
      <c r="K176" s="277" t="e">
        <f>+Programska_aktivnost!K177+Sheet1!K176+#REF!+Sheet2!K176</f>
        <v>#REF!</v>
      </c>
      <c r="L176" s="287" t="e">
        <f>+Programska_aktivnost!L177+Sheet1!L176+#REF!+Sheet2!L176</f>
        <v>#REF!</v>
      </c>
      <c r="M176" s="277" t="e">
        <f>+Programska_aktivnost!M177+Sheet1!M176+#REF!+Sheet2!M176</f>
        <v>#REF!</v>
      </c>
      <c r="N176" s="287" t="e">
        <f t="shared" si="11"/>
        <v>#REF!</v>
      </c>
      <c r="O176" s="277" t="e">
        <f t="shared" si="11"/>
        <v>#REF!</v>
      </c>
      <c r="V176" s="10"/>
      <c r="W176" s="10"/>
      <c r="X176" s="10"/>
      <c r="Y176" s="201" t="e">
        <f t="shared" si="10"/>
        <v>#REF!</v>
      </c>
    </row>
    <row r="177" spans="1:31" ht="38.25" hidden="1" x14ac:dyDescent="0.25">
      <c r="A177" s="238">
        <f t="shared" si="9"/>
        <v>130</v>
      </c>
      <c r="B177" s="208">
        <v>921300</v>
      </c>
      <c r="C177" s="239" t="s">
        <v>570</v>
      </c>
      <c r="D177" s="287" t="e">
        <f>+Programska_aktivnost!D178+Sheet1!D177+#REF!+Sheet2!D177</f>
        <v>#REF!</v>
      </c>
      <c r="E177" s="277" t="e">
        <f>+Programska_aktivnost!E178+Sheet1!E177+#REF!+Sheet2!E177</f>
        <v>#REF!</v>
      </c>
      <c r="F177" s="287" t="e">
        <f>+Programska_aktivnost!F178+Sheet1!F177+#REF!+Sheet2!F177</f>
        <v>#REF!</v>
      </c>
      <c r="G177" s="277" t="e">
        <f>+Programska_aktivnost!G178+Sheet1!G177+#REF!+Sheet2!G177</f>
        <v>#REF!</v>
      </c>
      <c r="H177" s="288" t="e">
        <f>+Programska_aktivnost!H178+Sheet1!H177+#REF!+Sheet2!H177</f>
        <v>#REF!</v>
      </c>
      <c r="I177" s="289" t="e">
        <f>+Programska_aktivnost!I178+Sheet1!I177+#REF!+Sheet2!I177</f>
        <v>#REF!</v>
      </c>
      <c r="J177" s="287" t="e">
        <f>+Programska_aktivnost!J178+Sheet1!J177+#REF!+Sheet2!J177</f>
        <v>#REF!</v>
      </c>
      <c r="K177" s="277" t="e">
        <f>+Programska_aktivnost!K178+Sheet1!K177+#REF!+Sheet2!K177</f>
        <v>#REF!</v>
      </c>
      <c r="L177" s="287" t="e">
        <f>+Programska_aktivnost!L178+Sheet1!L177+#REF!+Sheet2!L177</f>
        <v>#REF!</v>
      </c>
      <c r="M177" s="277" t="e">
        <f>+Programska_aktivnost!M178+Sheet1!M177+#REF!+Sheet2!M177</f>
        <v>#REF!</v>
      </c>
      <c r="N177" s="287" t="e">
        <f t="shared" si="11"/>
        <v>#REF!</v>
      </c>
      <c r="O177" s="277" t="e">
        <f t="shared" si="11"/>
        <v>#REF!</v>
      </c>
      <c r="V177" s="10"/>
      <c r="W177" s="10"/>
      <c r="X177" s="10"/>
      <c r="Y177" s="201" t="e">
        <f t="shared" si="10"/>
        <v>#REF!</v>
      </c>
    </row>
    <row r="178" spans="1:31" ht="25.5" hidden="1" x14ac:dyDescent="0.25">
      <c r="A178" s="238">
        <f t="shared" si="9"/>
        <v>131</v>
      </c>
      <c r="B178" s="208">
        <v>921400</v>
      </c>
      <c r="C178" s="239" t="s">
        <v>1360</v>
      </c>
      <c r="D178" s="287" t="e">
        <f>+Programska_aktivnost!D179+Sheet1!D178+#REF!+Sheet2!D178</f>
        <v>#REF!</v>
      </c>
      <c r="E178" s="277" t="e">
        <f>+Programska_aktivnost!E179+Sheet1!E178+#REF!+Sheet2!E178</f>
        <v>#REF!</v>
      </c>
      <c r="F178" s="287" t="e">
        <f>+Programska_aktivnost!F179+Sheet1!F178+#REF!+Sheet2!F178</f>
        <v>#REF!</v>
      </c>
      <c r="G178" s="277" t="e">
        <f>+Programska_aktivnost!G179+Sheet1!G178+#REF!+Sheet2!G178</f>
        <v>#REF!</v>
      </c>
      <c r="H178" s="288" t="e">
        <f>+Programska_aktivnost!H179+Sheet1!H178+#REF!+Sheet2!H178</f>
        <v>#REF!</v>
      </c>
      <c r="I178" s="289" t="e">
        <f>+Programska_aktivnost!I179+Sheet1!I178+#REF!+Sheet2!I178</f>
        <v>#REF!</v>
      </c>
      <c r="J178" s="287" t="e">
        <f>+Programska_aktivnost!J179+Sheet1!J178+#REF!+Sheet2!J178</f>
        <v>#REF!</v>
      </c>
      <c r="K178" s="277" t="e">
        <f>+Programska_aktivnost!K179+Sheet1!K178+#REF!+Sheet2!K178</f>
        <v>#REF!</v>
      </c>
      <c r="L178" s="287" t="e">
        <f>+Programska_aktivnost!L179+Sheet1!L178+#REF!+Sheet2!L178</f>
        <v>#REF!</v>
      </c>
      <c r="M178" s="277" t="e">
        <f>+Programska_aktivnost!M179+Sheet1!M178+#REF!+Sheet2!M178</f>
        <v>#REF!</v>
      </c>
      <c r="N178" s="287" t="e">
        <f t="shared" si="11"/>
        <v>#REF!</v>
      </c>
      <c r="O178" s="277" t="e">
        <f t="shared" si="11"/>
        <v>#REF!</v>
      </c>
      <c r="V178" s="10"/>
      <c r="W178" s="10"/>
      <c r="X178" s="10"/>
      <c r="Y178" s="201" t="e">
        <f t="shared" si="10"/>
        <v>#REF!</v>
      </c>
      <c r="AE178" s="5"/>
    </row>
    <row r="179" spans="1:31" ht="38.25" hidden="1" x14ac:dyDescent="0.25">
      <c r="A179" s="238">
        <f t="shared" si="9"/>
        <v>132</v>
      </c>
      <c r="B179" s="208">
        <v>921500</v>
      </c>
      <c r="C179" s="239" t="s">
        <v>571</v>
      </c>
      <c r="D179" s="287" t="e">
        <f>+Programska_aktivnost!D180+Sheet1!D179+#REF!+Sheet2!D179</f>
        <v>#REF!</v>
      </c>
      <c r="E179" s="277" t="e">
        <f>+Programska_aktivnost!E180+Sheet1!E179+#REF!+Sheet2!E179</f>
        <v>#REF!</v>
      </c>
      <c r="F179" s="287" t="e">
        <f>+Programska_aktivnost!F180+Sheet1!F179+#REF!+Sheet2!F179</f>
        <v>#REF!</v>
      </c>
      <c r="G179" s="277" t="e">
        <f>+Programska_aktivnost!G180+Sheet1!G179+#REF!+Sheet2!G179</f>
        <v>#REF!</v>
      </c>
      <c r="H179" s="288" t="e">
        <f>+Programska_aktivnost!H180+Sheet1!H179+#REF!+Sheet2!H179</f>
        <v>#REF!</v>
      </c>
      <c r="I179" s="289" t="e">
        <f>+Programska_aktivnost!I180+Sheet1!I179+#REF!+Sheet2!I179</f>
        <v>#REF!</v>
      </c>
      <c r="J179" s="287" t="e">
        <f>+Programska_aktivnost!J180+Sheet1!J179+#REF!+Sheet2!J179</f>
        <v>#REF!</v>
      </c>
      <c r="K179" s="277" t="e">
        <f>+Programska_aktivnost!K180+Sheet1!K179+#REF!+Sheet2!K179</f>
        <v>#REF!</v>
      </c>
      <c r="L179" s="287" t="e">
        <f>+Programska_aktivnost!L180+Sheet1!L179+#REF!+Sheet2!L179</f>
        <v>#REF!</v>
      </c>
      <c r="M179" s="277" t="e">
        <f>+Programska_aktivnost!M180+Sheet1!M179+#REF!+Sheet2!M179</f>
        <v>#REF!</v>
      </c>
      <c r="N179" s="287" t="e">
        <f t="shared" si="11"/>
        <v>#REF!</v>
      </c>
      <c r="O179" s="277" t="e">
        <f t="shared" si="11"/>
        <v>#REF!</v>
      </c>
      <c r="V179" s="10"/>
      <c r="W179" s="10"/>
      <c r="X179" s="10"/>
      <c r="Y179" s="201" t="e">
        <f t="shared" si="10"/>
        <v>#REF!</v>
      </c>
    </row>
    <row r="180" spans="1:31" ht="38.25" hidden="1" x14ac:dyDescent="0.25">
      <c r="A180" s="238">
        <f t="shared" si="9"/>
        <v>133</v>
      </c>
      <c r="B180" s="208">
        <v>921600</v>
      </c>
      <c r="C180" s="239" t="s">
        <v>1361</v>
      </c>
      <c r="D180" s="287" t="e">
        <f>+Programska_aktivnost!D181+Sheet1!D180+#REF!+Sheet2!D180</f>
        <v>#REF!</v>
      </c>
      <c r="E180" s="277" t="e">
        <f>+Programska_aktivnost!E181+Sheet1!E180+#REF!+Sheet2!E180</f>
        <v>#REF!</v>
      </c>
      <c r="F180" s="287" t="e">
        <f>+Programska_aktivnost!F181+Sheet1!F180+#REF!+Sheet2!F180</f>
        <v>#REF!</v>
      </c>
      <c r="G180" s="277" t="e">
        <f>+Programska_aktivnost!G181+Sheet1!G180+#REF!+Sheet2!G180</f>
        <v>#REF!</v>
      </c>
      <c r="H180" s="288" t="e">
        <f>+Programska_aktivnost!H181+Sheet1!H180+#REF!+Sheet2!H180</f>
        <v>#REF!</v>
      </c>
      <c r="I180" s="289" t="e">
        <f>+Programska_aktivnost!I181+Sheet1!I180+#REF!+Sheet2!I180</f>
        <v>#REF!</v>
      </c>
      <c r="J180" s="287" t="e">
        <f>+Programska_aktivnost!J181+Sheet1!J180+#REF!+Sheet2!J180</f>
        <v>#REF!</v>
      </c>
      <c r="K180" s="277" t="e">
        <f>+Programska_aktivnost!K181+Sheet1!K180+#REF!+Sheet2!K180</f>
        <v>#REF!</v>
      </c>
      <c r="L180" s="287" t="e">
        <f>+Programska_aktivnost!L181+Sheet1!L180+#REF!+Sheet2!L180</f>
        <v>#REF!</v>
      </c>
      <c r="M180" s="277" t="e">
        <f>+Programska_aktivnost!M181+Sheet1!M180+#REF!+Sheet2!M180</f>
        <v>#REF!</v>
      </c>
      <c r="N180" s="287" t="e">
        <f t="shared" si="11"/>
        <v>#REF!</v>
      </c>
      <c r="O180" s="277" t="e">
        <f t="shared" si="11"/>
        <v>#REF!</v>
      </c>
      <c r="V180" s="10"/>
      <c r="W180" s="10"/>
      <c r="X180" s="10"/>
      <c r="Y180" s="201" t="e">
        <f t="shared" si="10"/>
        <v>#REF!</v>
      </c>
    </row>
    <row r="181" spans="1:31" ht="38.25" hidden="1" x14ac:dyDescent="0.25">
      <c r="A181" s="238">
        <f t="shared" si="9"/>
        <v>134</v>
      </c>
      <c r="B181" s="208">
        <v>921700</v>
      </c>
      <c r="C181" s="239" t="s">
        <v>1352</v>
      </c>
      <c r="D181" s="287" t="e">
        <f>+Programska_aktivnost!D182+Sheet1!D181+#REF!+Sheet2!D181</f>
        <v>#REF!</v>
      </c>
      <c r="E181" s="277" t="e">
        <f>+Programska_aktivnost!E182+Sheet1!E181+#REF!+Sheet2!E181</f>
        <v>#REF!</v>
      </c>
      <c r="F181" s="287" t="e">
        <f>+Programska_aktivnost!F182+Sheet1!F181+#REF!+Sheet2!F181</f>
        <v>#REF!</v>
      </c>
      <c r="G181" s="277" t="e">
        <f>+Programska_aktivnost!G182+Sheet1!G181+#REF!+Sheet2!G181</f>
        <v>#REF!</v>
      </c>
      <c r="H181" s="288" t="e">
        <f>+Programska_aktivnost!H182+Sheet1!H181+#REF!+Sheet2!H181</f>
        <v>#REF!</v>
      </c>
      <c r="I181" s="289" t="e">
        <f>+Programska_aktivnost!I182+Sheet1!I181+#REF!+Sheet2!I181</f>
        <v>#REF!</v>
      </c>
      <c r="J181" s="287" t="e">
        <f>+Programska_aktivnost!J182+Sheet1!J181+#REF!+Sheet2!J181</f>
        <v>#REF!</v>
      </c>
      <c r="K181" s="277" t="e">
        <f>+Programska_aktivnost!K182+Sheet1!K181+#REF!+Sheet2!K181</f>
        <v>#REF!</v>
      </c>
      <c r="L181" s="287" t="e">
        <f>+Programska_aktivnost!L182+Sheet1!L181+#REF!+Sheet2!L181</f>
        <v>#REF!</v>
      </c>
      <c r="M181" s="277" t="e">
        <f>+Programska_aktivnost!M182+Sheet1!M181+#REF!+Sheet2!M181</f>
        <v>#REF!</v>
      </c>
      <c r="N181" s="287" t="e">
        <f t="shared" si="11"/>
        <v>#REF!</v>
      </c>
      <c r="O181" s="277" t="e">
        <f t="shared" si="11"/>
        <v>#REF!</v>
      </c>
      <c r="V181" s="10"/>
      <c r="W181" s="10"/>
      <c r="X181" s="10"/>
      <c r="Y181" s="201" t="e">
        <f t="shared" si="10"/>
        <v>#REF!</v>
      </c>
    </row>
    <row r="182" spans="1:31" ht="38.25" hidden="1" x14ac:dyDescent="0.25">
      <c r="A182" s="238">
        <f t="shared" si="9"/>
        <v>135</v>
      </c>
      <c r="B182" s="208">
        <v>921800</v>
      </c>
      <c r="C182" s="239" t="s">
        <v>1362</v>
      </c>
      <c r="D182" s="287" t="e">
        <f>+Programska_aktivnost!D183+Sheet1!D182+#REF!+Sheet2!D182</f>
        <v>#REF!</v>
      </c>
      <c r="E182" s="277" t="e">
        <f>+Programska_aktivnost!E183+Sheet1!E182+#REF!+Sheet2!E182</f>
        <v>#REF!</v>
      </c>
      <c r="F182" s="287" t="e">
        <f>+Programska_aktivnost!F183+Sheet1!F182+#REF!+Sheet2!F182</f>
        <v>#REF!</v>
      </c>
      <c r="G182" s="277" t="e">
        <f>+Programska_aktivnost!G183+Sheet1!G182+#REF!+Sheet2!G182</f>
        <v>#REF!</v>
      </c>
      <c r="H182" s="288" t="e">
        <f>+Programska_aktivnost!H183+Sheet1!H182+#REF!+Sheet2!H182</f>
        <v>#REF!</v>
      </c>
      <c r="I182" s="289" t="e">
        <f>+Programska_aktivnost!I183+Sheet1!I182+#REF!+Sheet2!I182</f>
        <v>#REF!</v>
      </c>
      <c r="J182" s="287" t="e">
        <f>+Programska_aktivnost!J183+Sheet1!J182+#REF!+Sheet2!J182</f>
        <v>#REF!</v>
      </c>
      <c r="K182" s="277" t="e">
        <f>+Programska_aktivnost!K183+Sheet1!K182+#REF!+Sheet2!K182</f>
        <v>#REF!</v>
      </c>
      <c r="L182" s="287" t="e">
        <f>+Programska_aktivnost!L183+Sheet1!L182+#REF!+Sheet2!L182</f>
        <v>#REF!</v>
      </c>
      <c r="M182" s="277" t="e">
        <f>+Programska_aktivnost!M183+Sheet1!M182+#REF!+Sheet2!M182</f>
        <v>#REF!</v>
      </c>
      <c r="N182" s="287" t="e">
        <f t="shared" si="11"/>
        <v>#REF!</v>
      </c>
      <c r="O182" s="277" t="e">
        <f t="shared" si="11"/>
        <v>#REF!</v>
      </c>
      <c r="V182" s="10"/>
      <c r="W182" s="10"/>
      <c r="X182" s="10"/>
      <c r="Y182" s="201" t="e">
        <f t="shared" si="10"/>
        <v>#REF!</v>
      </c>
      <c r="AE182" s="5"/>
    </row>
    <row r="183" spans="1:31" ht="32.25" hidden="1" customHeight="1" x14ac:dyDescent="0.25">
      <c r="A183" s="238">
        <f t="shared" si="9"/>
        <v>136</v>
      </c>
      <c r="B183" s="208">
        <v>921900</v>
      </c>
      <c r="C183" s="239" t="s">
        <v>1119</v>
      </c>
      <c r="D183" s="287" t="e">
        <f>+Programska_aktivnost!D184+Sheet1!D183+#REF!+Sheet2!D183</f>
        <v>#REF!</v>
      </c>
      <c r="E183" s="277" t="e">
        <f>+Programska_aktivnost!E184+Sheet1!E183+#REF!+Sheet2!E183</f>
        <v>#REF!</v>
      </c>
      <c r="F183" s="287" t="e">
        <f>+Programska_aktivnost!F184+Sheet1!F183+#REF!+Sheet2!F183</f>
        <v>#REF!</v>
      </c>
      <c r="G183" s="277" t="e">
        <f>+Programska_aktivnost!G184+Sheet1!G183+#REF!+Sheet2!G183</f>
        <v>#REF!</v>
      </c>
      <c r="H183" s="288" t="e">
        <f>+Programska_aktivnost!H184+Sheet1!H183+#REF!+Sheet2!H183</f>
        <v>#REF!</v>
      </c>
      <c r="I183" s="289" t="e">
        <f>+Programska_aktivnost!I184+Sheet1!I183+#REF!+Sheet2!I183</f>
        <v>#REF!</v>
      </c>
      <c r="J183" s="287" t="e">
        <f>+Programska_aktivnost!J184+Sheet1!J183+#REF!+Sheet2!J183</f>
        <v>#REF!</v>
      </c>
      <c r="K183" s="277" t="e">
        <f>+Programska_aktivnost!K184+Sheet1!K183+#REF!+Sheet2!K183</f>
        <v>#REF!</v>
      </c>
      <c r="L183" s="287" t="e">
        <f>+Programska_aktivnost!L184+Sheet1!L183+#REF!+Sheet2!L183</f>
        <v>#REF!</v>
      </c>
      <c r="M183" s="277" t="e">
        <f>+Programska_aktivnost!M184+Sheet1!M183+#REF!+Sheet2!M183</f>
        <v>#REF!</v>
      </c>
      <c r="N183" s="287" t="e">
        <f t="shared" si="11"/>
        <v>#REF!</v>
      </c>
      <c r="O183" s="277" t="e">
        <f t="shared" si="11"/>
        <v>#REF!</v>
      </c>
      <c r="V183" s="10"/>
      <c r="W183" s="10"/>
      <c r="X183" s="10"/>
      <c r="Y183" s="201" t="e">
        <f t="shared" si="10"/>
        <v>#REF!</v>
      </c>
    </row>
    <row r="184" spans="1:31" ht="38.25" hidden="1" x14ac:dyDescent="0.25">
      <c r="A184" s="236">
        <f t="shared" ref="A184:A247" si="12">A183+1</f>
        <v>137</v>
      </c>
      <c r="B184" s="207">
        <v>922000</v>
      </c>
      <c r="C184" s="237" t="s">
        <v>844</v>
      </c>
      <c r="D184" s="215" t="e">
        <f>+Programska_aktivnost!D185+Sheet1!D184+#REF!+Sheet2!D184</f>
        <v>#REF!</v>
      </c>
      <c r="E184" s="214" t="e">
        <f>+Programska_aktivnost!E185+Sheet1!E184+#REF!+Sheet2!E184</f>
        <v>#REF!</v>
      </c>
      <c r="F184" s="215" t="e">
        <f>+Programska_aktivnost!F185+Sheet1!F184+#REF!+Sheet2!F184</f>
        <v>#REF!</v>
      </c>
      <c r="G184" s="214" t="e">
        <f>+Programska_aktivnost!G185+Sheet1!G184+#REF!+Sheet2!G184</f>
        <v>#REF!</v>
      </c>
      <c r="H184" s="213" t="e">
        <f>+Programska_aktivnost!H185+Sheet1!H184+#REF!+Sheet2!H184</f>
        <v>#REF!</v>
      </c>
      <c r="I184" s="214" t="e">
        <f>+Programska_aktivnost!I185+Sheet1!I184+#REF!+Sheet2!I184</f>
        <v>#REF!</v>
      </c>
      <c r="J184" s="215" t="e">
        <f>+Programska_aktivnost!J185+Sheet1!J184+#REF!+Sheet2!J184</f>
        <v>#REF!</v>
      </c>
      <c r="K184" s="214" t="e">
        <f>+Programska_aktivnost!K185+Sheet1!K184+#REF!+Sheet2!K184</f>
        <v>#REF!</v>
      </c>
      <c r="L184" s="215" t="e">
        <f>+Programska_aktivnost!L185+Sheet1!L184+#REF!+Sheet2!L184</f>
        <v>#REF!</v>
      </c>
      <c r="M184" s="214" t="e">
        <f>+Programska_aktivnost!M185+Sheet1!M184+#REF!+Sheet2!M184</f>
        <v>#REF!</v>
      </c>
      <c r="N184" s="215" t="e">
        <f t="shared" si="11"/>
        <v>#REF!</v>
      </c>
      <c r="O184" s="214" t="e">
        <f t="shared" si="11"/>
        <v>#REF!</v>
      </c>
      <c r="V184" s="10"/>
      <c r="W184" s="10"/>
      <c r="X184" s="10"/>
      <c r="Y184" s="201" t="e">
        <f t="shared" ref="Y184:Y247" si="13">SUM(D184:O184)</f>
        <v>#REF!</v>
      </c>
    </row>
    <row r="185" spans="1:31" ht="33" hidden="1" customHeight="1" x14ac:dyDescent="0.25">
      <c r="A185" s="238">
        <f t="shared" si="12"/>
        <v>138</v>
      </c>
      <c r="B185" s="208">
        <v>922100</v>
      </c>
      <c r="C185" s="239" t="s">
        <v>1120</v>
      </c>
      <c r="D185" s="287" t="e">
        <f>+Programska_aktivnost!D186+Sheet1!D185+#REF!+Sheet2!D185</f>
        <v>#REF!</v>
      </c>
      <c r="E185" s="277" t="e">
        <f>+Programska_aktivnost!E186+Sheet1!E185+#REF!+Sheet2!E185</f>
        <v>#REF!</v>
      </c>
      <c r="F185" s="287" t="e">
        <f>+Programska_aktivnost!F186+Sheet1!F185+#REF!+Sheet2!F185</f>
        <v>#REF!</v>
      </c>
      <c r="G185" s="277" t="e">
        <f>+Programska_aktivnost!G186+Sheet1!G185+#REF!+Sheet2!G185</f>
        <v>#REF!</v>
      </c>
      <c r="H185" s="288" t="e">
        <f>+Programska_aktivnost!H186+Sheet1!H185+#REF!+Sheet2!H185</f>
        <v>#REF!</v>
      </c>
      <c r="I185" s="289" t="e">
        <f>+Programska_aktivnost!I186+Sheet1!I185+#REF!+Sheet2!I185</f>
        <v>#REF!</v>
      </c>
      <c r="J185" s="287" t="e">
        <f>+Programska_aktivnost!J186+Sheet1!J185+#REF!+Sheet2!J185</f>
        <v>#REF!</v>
      </c>
      <c r="K185" s="277" t="e">
        <f>+Programska_aktivnost!K186+Sheet1!K185+#REF!+Sheet2!K185</f>
        <v>#REF!</v>
      </c>
      <c r="L185" s="287" t="e">
        <f>+Programska_aktivnost!L186+Sheet1!L185+#REF!+Sheet2!L185</f>
        <v>#REF!</v>
      </c>
      <c r="M185" s="277" t="e">
        <f>+Programska_aktivnost!M186+Sheet1!M185+#REF!+Sheet2!M185</f>
        <v>#REF!</v>
      </c>
      <c r="N185" s="287" t="e">
        <f t="shared" si="11"/>
        <v>#REF!</v>
      </c>
      <c r="O185" s="277" t="e">
        <f t="shared" si="11"/>
        <v>#REF!</v>
      </c>
      <c r="V185" s="10"/>
      <c r="W185" s="10"/>
      <c r="X185" s="10"/>
      <c r="Y185" s="201" t="e">
        <f t="shared" si="13"/>
        <v>#REF!</v>
      </c>
    </row>
    <row r="186" spans="1:31" ht="33" hidden="1" customHeight="1" x14ac:dyDescent="0.25">
      <c r="A186" s="238">
        <f t="shared" si="12"/>
        <v>139</v>
      </c>
      <c r="B186" s="208">
        <v>922200</v>
      </c>
      <c r="C186" s="239" t="s">
        <v>1121</v>
      </c>
      <c r="D186" s="287" t="e">
        <f>+Programska_aktivnost!D187+Sheet1!D186+#REF!+Sheet2!D186</f>
        <v>#REF!</v>
      </c>
      <c r="E186" s="277" t="e">
        <f>+Programska_aktivnost!E187+Sheet1!E186+#REF!+Sheet2!E186</f>
        <v>#REF!</v>
      </c>
      <c r="F186" s="287" t="e">
        <f>+Programska_aktivnost!F187+Sheet1!F186+#REF!+Sheet2!F186</f>
        <v>#REF!</v>
      </c>
      <c r="G186" s="277" t="e">
        <f>+Programska_aktivnost!G187+Sheet1!G186+#REF!+Sheet2!G186</f>
        <v>#REF!</v>
      </c>
      <c r="H186" s="288" t="e">
        <f>+Programska_aktivnost!H187+Sheet1!H186+#REF!+Sheet2!H186</f>
        <v>#REF!</v>
      </c>
      <c r="I186" s="289" t="e">
        <f>+Programska_aktivnost!I187+Sheet1!I186+#REF!+Sheet2!I186</f>
        <v>#REF!</v>
      </c>
      <c r="J186" s="287" t="e">
        <f>+Programska_aktivnost!J187+Sheet1!J186+#REF!+Sheet2!J186</f>
        <v>#REF!</v>
      </c>
      <c r="K186" s="277" t="e">
        <f>+Programska_aktivnost!K187+Sheet1!K186+#REF!+Sheet2!K186</f>
        <v>#REF!</v>
      </c>
      <c r="L186" s="287" t="e">
        <f>+Programska_aktivnost!L187+Sheet1!L186+#REF!+Sheet2!L186</f>
        <v>#REF!</v>
      </c>
      <c r="M186" s="277" t="e">
        <f>+Programska_aktivnost!M187+Sheet1!M186+#REF!+Sheet2!M186</f>
        <v>#REF!</v>
      </c>
      <c r="N186" s="287" t="e">
        <f t="shared" si="11"/>
        <v>#REF!</v>
      </c>
      <c r="O186" s="277" t="e">
        <f t="shared" si="11"/>
        <v>#REF!</v>
      </c>
      <c r="V186" s="10"/>
      <c r="W186" s="10"/>
      <c r="X186" s="10"/>
      <c r="Y186" s="201" t="e">
        <f t="shared" si="13"/>
        <v>#REF!</v>
      </c>
    </row>
    <row r="187" spans="1:31" ht="33" hidden="1" customHeight="1" x14ac:dyDescent="0.25">
      <c r="A187" s="238">
        <f t="shared" si="12"/>
        <v>140</v>
      </c>
      <c r="B187" s="208">
        <v>922300</v>
      </c>
      <c r="C187" s="239" t="s">
        <v>609</v>
      </c>
      <c r="D187" s="287" t="e">
        <f>+Programska_aktivnost!D188+Sheet1!D187+#REF!+Sheet2!D187</f>
        <v>#REF!</v>
      </c>
      <c r="E187" s="277" t="e">
        <f>+Programska_aktivnost!E188+Sheet1!E187+#REF!+Sheet2!E187</f>
        <v>#REF!</v>
      </c>
      <c r="F187" s="287" t="e">
        <f>+Programska_aktivnost!F188+Sheet1!F187+#REF!+Sheet2!F187</f>
        <v>#REF!</v>
      </c>
      <c r="G187" s="277" t="e">
        <f>+Programska_aktivnost!G188+Sheet1!G187+#REF!+Sheet2!G187</f>
        <v>#REF!</v>
      </c>
      <c r="H187" s="288" t="e">
        <f>+Programska_aktivnost!H188+Sheet1!H187+#REF!+Sheet2!H187</f>
        <v>#REF!</v>
      </c>
      <c r="I187" s="289" t="e">
        <f>+Programska_aktivnost!I188+Sheet1!I187+#REF!+Sheet2!I187</f>
        <v>#REF!</v>
      </c>
      <c r="J187" s="287" t="e">
        <f>+Programska_aktivnost!J188+Sheet1!J187+#REF!+Sheet2!J187</f>
        <v>#REF!</v>
      </c>
      <c r="K187" s="277" t="e">
        <f>+Programska_aktivnost!K188+Sheet1!K187+#REF!+Sheet2!K187</f>
        <v>#REF!</v>
      </c>
      <c r="L187" s="287" t="e">
        <f>+Programska_aktivnost!L188+Sheet1!L187+#REF!+Sheet2!L187</f>
        <v>#REF!</v>
      </c>
      <c r="M187" s="277" t="e">
        <f>+Programska_aktivnost!M188+Sheet1!M187+#REF!+Sheet2!M187</f>
        <v>#REF!</v>
      </c>
      <c r="N187" s="287" t="e">
        <f t="shared" si="11"/>
        <v>#REF!</v>
      </c>
      <c r="O187" s="277" t="e">
        <f t="shared" si="11"/>
        <v>#REF!</v>
      </c>
      <c r="V187" s="10"/>
      <c r="W187" s="10"/>
      <c r="X187" s="10"/>
      <c r="Y187" s="201" t="e">
        <f t="shared" si="13"/>
        <v>#REF!</v>
      </c>
      <c r="AE187" s="5"/>
    </row>
    <row r="188" spans="1:31" ht="33" hidden="1" customHeight="1" x14ac:dyDescent="0.25">
      <c r="A188" s="238">
        <f t="shared" si="12"/>
        <v>141</v>
      </c>
      <c r="B188" s="208">
        <v>922400</v>
      </c>
      <c r="C188" s="239" t="s">
        <v>610</v>
      </c>
      <c r="D188" s="287" t="e">
        <f>+Programska_aktivnost!D189+Sheet1!D188+#REF!+Sheet2!D188</f>
        <v>#REF!</v>
      </c>
      <c r="E188" s="277" t="e">
        <f>+Programska_aktivnost!E189+Sheet1!E188+#REF!+Sheet2!E188</f>
        <v>#REF!</v>
      </c>
      <c r="F188" s="287" t="e">
        <f>+Programska_aktivnost!F189+Sheet1!F188+#REF!+Sheet2!F188</f>
        <v>#REF!</v>
      </c>
      <c r="G188" s="277" t="e">
        <f>+Programska_aktivnost!G189+Sheet1!G188+#REF!+Sheet2!G188</f>
        <v>#REF!</v>
      </c>
      <c r="H188" s="288" t="e">
        <f>+Programska_aktivnost!H189+Sheet1!H188+#REF!+Sheet2!H188</f>
        <v>#REF!</v>
      </c>
      <c r="I188" s="289" t="e">
        <f>+Programska_aktivnost!I189+Sheet1!I188+#REF!+Sheet2!I188</f>
        <v>#REF!</v>
      </c>
      <c r="J188" s="287" t="e">
        <f>+Programska_aktivnost!J189+Sheet1!J188+#REF!+Sheet2!J188</f>
        <v>#REF!</v>
      </c>
      <c r="K188" s="277" t="e">
        <f>+Programska_aktivnost!K189+Sheet1!K188+#REF!+Sheet2!K188</f>
        <v>#REF!</v>
      </c>
      <c r="L188" s="287" t="e">
        <f>+Programska_aktivnost!L189+Sheet1!L188+#REF!+Sheet2!L188</f>
        <v>#REF!</v>
      </c>
      <c r="M188" s="277" t="e">
        <f>+Programska_aktivnost!M189+Sheet1!M188+#REF!+Sheet2!M188</f>
        <v>#REF!</v>
      </c>
      <c r="N188" s="287" t="e">
        <f t="shared" si="11"/>
        <v>#REF!</v>
      </c>
      <c r="O188" s="277" t="e">
        <f t="shared" si="11"/>
        <v>#REF!</v>
      </c>
      <c r="V188" s="10"/>
      <c r="W188" s="10"/>
      <c r="X188" s="10"/>
      <c r="Y188" s="201" t="e">
        <f t="shared" si="13"/>
        <v>#REF!</v>
      </c>
    </row>
    <row r="189" spans="1:31" ht="38.25" hidden="1" x14ac:dyDescent="0.25">
      <c r="A189" s="238">
        <f t="shared" si="12"/>
        <v>142</v>
      </c>
      <c r="B189" s="208">
        <v>922500</v>
      </c>
      <c r="C189" s="239" t="s">
        <v>611</v>
      </c>
      <c r="D189" s="287" t="e">
        <f>+Programska_aktivnost!D190+Sheet1!D189+#REF!+Sheet2!D189</f>
        <v>#REF!</v>
      </c>
      <c r="E189" s="277" t="e">
        <f>+Programska_aktivnost!E190+Sheet1!E189+#REF!+Sheet2!E189</f>
        <v>#REF!</v>
      </c>
      <c r="F189" s="287" t="e">
        <f>+Programska_aktivnost!F190+Sheet1!F189+#REF!+Sheet2!F189</f>
        <v>#REF!</v>
      </c>
      <c r="G189" s="277" t="e">
        <f>+Programska_aktivnost!G190+Sheet1!G189+#REF!+Sheet2!G189</f>
        <v>#REF!</v>
      </c>
      <c r="H189" s="288" t="e">
        <f>+Programska_aktivnost!H190+Sheet1!H189+#REF!+Sheet2!H189</f>
        <v>#REF!</v>
      </c>
      <c r="I189" s="289" t="e">
        <f>+Programska_aktivnost!I190+Sheet1!I189+#REF!+Sheet2!I189</f>
        <v>#REF!</v>
      </c>
      <c r="J189" s="287" t="e">
        <f>+Programska_aktivnost!J190+Sheet1!J189+#REF!+Sheet2!J189</f>
        <v>#REF!</v>
      </c>
      <c r="K189" s="277" t="e">
        <f>+Programska_aktivnost!K190+Sheet1!K189+#REF!+Sheet2!K189</f>
        <v>#REF!</v>
      </c>
      <c r="L189" s="287" t="e">
        <f>+Programska_aktivnost!L190+Sheet1!L189+#REF!+Sheet2!L189</f>
        <v>#REF!</v>
      </c>
      <c r="M189" s="277" t="e">
        <f>+Programska_aktivnost!M190+Sheet1!M189+#REF!+Sheet2!M189</f>
        <v>#REF!</v>
      </c>
      <c r="N189" s="287" t="e">
        <f t="shared" si="11"/>
        <v>#REF!</v>
      </c>
      <c r="O189" s="277" t="e">
        <f t="shared" si="11"/>
        <v>#REF!</v>
      </c>
      <c r="V189" s="10"/>
      <c r="W189" s="10"/>
      <c r="X189" s="10"/>
      <c r="Y189" s="201" t="e">
        <f t="shared" si="13"/>
        <v>#REF!</v>
      </c>
    </row>
    <row r="190" spans="1:31" ht="38.25" hidden="1" x14ac:dyDescent="0.25">
      <c r="A190" s="238">
        <f t="shared" si="12"/>
        <v>143</v>
      </c>
      <c r="B190" s="208">
        <v>922600</v>
      </c>
      <c r="C190" s="239" t="s">
        <v>612</v>
      </c>
      <c r="D190" s="287" t="e">
        <f>+Programska_aktivnost!D191+Sheet1!D190+#REF!+Sheet2!D190</f>
        <v>#REF!</v>
      </c>
      <c r="E190" s="277" t="e">
        <f>+Programska_aktivnost!E191+Sheet1!E190+#REF!+Sheet2!E190</f>
        <v>#REF!</v>
      </c>
      <c r="F190" s="287" t="e">
        <f>+Programska_aktivnost!F191+Sheet1!F190+#REF!+Sheet2!F190</f>
        <v>#REF!</v>
      </c>
      <c r="G190" s="277" t="e">
        <f>+Programska_aktivnost!G191+Sheet1!G190+#REF!+Sheet2!G190</f>
        <v>#REF!</v>
      </c>
      <c r="H190" s="288" t="e">
        <f>+Programska_aktivnost!H191+Sheet1!H190+#REF!+Sheet2!H190</f>
        <v>#REF!</v>
      </c>
      <c r="I190" s="289" t="e">
        <f>+Programska_aktivnost!I191+Sheet1!I190+#REF!+Sheet2!I190</f>
        <v>#REF!</v>
      </c>
      <c r="J190" s="287" t="e">
        <f>+Programska_aktivnost!J191+Sheet1!J190+#REF!+Sheet2!J190</f>
        <v>#REF!</v>
      </c>
      <c r="K190" s="277" t="e">
        <f>+Programska_aktivnost!K191+Sheet1!K190+#REF!+Sheet2!K190</f>
        <v>#REF!</v>
      </c>
      <c r="L190" s="287" t="e">
        <f>+Programska_aktivnost!L191+Sheet1!L190+#REF!+Sheet2!L190</f>
        <v>#REF!</v>
      </c>
      <c r="M190" s="277" t="e">
        <f>+Programska_aktivnost!M191+Sheet1!M190+#REF!+Sheet2!M190</f>
        <v>#REF!</v>
      </c>
      <c r="N190" s="287" t="e">
        <f t="shared" si="11"/>
        <v>#REF!</v>
      </c>
      <c r="O190" s="277" t="e">
        <f t="shared" si="11"/>
        <v>#REF!</v>
      </c>
      <c r="V190" s="10"/>
      <c r="W190" s="10"/>
      <c r="X190" s="10"/>
      <c r="Y190" s="201" t="e">
        <f t="shared" si="13"/>
        <v>#REF!</v>
      </c>
    </row>
    <row r="191" spans="1:31" ht="33" hidden="1" customHeight="1" x14ac:dyDescent="0.25">
      <c r="A191" s="238">
        <f t="shared" si="12"/>
        <v>144</v>
      </c>
      <c r="B191" s="208">
        <v>922700</v>
      </c>
      <c r="C191" s="239" t="s">
        <v>613</v>
      </c>
      <c r="D191" s="287" t="e">
        <f>+Programska_aktivnost!D192+Sheet1!D191+#REF!+Sheet2!D191</f>
        <v>#REF!</v>
      </c>
      <c r="E191" s="277" t="e">
        <f>+Programska_aktivnost!E192+Sheet1!E191+#REF!+Sheet2!E191</f>
        <v>#REF!</v>
      </c>
      <c r="F191" s="287" t="e">
        <f>+Programska_aktivnost!F192+Sheet1!F191+#REF!+Sheet2!F191</f>
        <v>#REF!</v>
      </c>
      <c r="G191" s="277" t="e">
        <f>+Programska_aktivnost!G192+Sheet1!G191+#REF!+Sheet2!G191</f>
        <v>#REF!</v>
      </c>
      <c r="H191" s="288" t="e">
        <f>+Programska_aktivnost!H192+Sheet1!H191+#REF!+Sheet2!H191</f>
        <v>#REF!</v>
      </c>
      <c r="I191" s="289" t="e">
        <f>+Programska_aktivnost!I192+Sheet1!I191+#REF!+Sheet2!I191</f>
        <v>#REF!</v>
      </c>
      <c r="J191" s="287" t="e">
        <f>+Programska_aktivnost!J192+Sheet1!J191+#REF!+Sheet2!J191</f>
        <v>#REF!</v>
      </c>
      <c r="K191" s="277" t="e">
        <f>+Programska_aktivnost!K192+Sheet1!K191+#REF!+Sheet2!K191</f>
        <v>#REF!</v>
      </c>
      <c r="L191" s="287" t="e">
        <f>+Programska_aktivnost!L192+Sheet1!L191+#REF!+Sheet2!L191</f>
        <v>#REF!</v>
      </c>
      <c r="M191" s="277" t="e">
        <f>+Programska_aktivnost!M192+Sheet1!M191+#REF!+Sheet2!M191</f>
        <v>#REF!</v>
      </c>
      <c r="N191" s="287" t="e">
        <f t="shared" si="11"/>
        <v>#REF!</v>
      </c>
      <c r="O191" s="277" t="e">
        <f t="shared" si="11"/>
        <v>#REF!</v>
      </c>
      <c r="V191" s="10"/>
      <c r="W191" s="10"/>
      <c r="X191" s="10"/>
      <c r="Y191" s="201" t="e">
        <f t="shared" si="13"/>
        <v>#REF!</v>
      </c>
    </row>
    <row r="192" spans="1:31" ht="33" hidden="1" customHeight="1" thickBot="1" x14ac:dyDescent="0.3">
      <c r="A192" s="244">
        <f t="shared" si="12"/>
        <v>145</v>
      </c>
      <c r="B192" s="211">
        <v>922800</v>
      </c>
      <c r="C192" s="245" t="s">
        <v>1380</v>
      </c>
      <c r="D192" s="292" t="e">
        <f>+Programska_aktivnost!D193+Sheet1!D192+#REF!+Sheet2!D192</f>
        <v>#REF!</v>
      </c>
      <c r="E192" s="279" t="e">
        <f>+Programska_aktivnost!E193+Sheet1!E192+#REF!+Sheet2!E192</f>
        <v>#REF!</v>
      </c>
      <c r="F192" s="292" t="e">
        <f>+Programska_aktivnost!F193+Sheet1!F192+#REF!+Sheet2!F192</f>
        <v>#REF!</v>
      </c>
      <c r="G192" s="279" t="e">
        <f>+Programska_aktivnost!G193+Sheet1!G192+#REF!+Sheet2!G192</f>
        <v>#REF!</v>
      </c>
      <c r="H192" s="293" t="e">
        <f>+Programska_aktivnost!H193+Sheet1!H192+#REF!+Sheet2!H192</f>
        <v>#REF!</v>
      </c>
      <c r="I192" s="294" t="e">
        <f>+Programska_aktivnost!I193+Sheet1!I192+#REF!+Sheet2!I192</f>
        <v>#REF!</v>
      </c>
      <c r="J192" s="292" t="e">
        <f>+Programska_aktivnost!J193+Sheet1!J192+#REF!+Sheet2!J192</f>
        <v>#REF!</v>
      </c>
      <c r="K192" s="279" t="e">
        <f>+Programska_aktivnost!K193+Sheet1!K192+#REF!+Sheet2!K192</f>
        <v>#REF!</v>
      </c>
      <c r="L192" s="292" t="e">
        <f>+Programska_aktivnost!L193+Sheet1!L192+#REF!+Sheet2!L192</f>
        <v>#REF!</v>
      </c>
      <c r="M192" s="279" t="e">
        <f>+Programska_aktivnost!M193+Sheet1!M192+#REF!+Sheet2!M192</f>
        <v>#REF!</v>
      </c>
      <c r="N192" s="292" t="e">
        <f t="shared" si="11"/>
        <v>#REF!</v>
      </c>
      <c r="O192" s="279" t="e">
        <f t="shared" si="11"/>
        <v>#REF!</v>
      </c>
      <c r="V192" s="10"/>
      <c r="W192" s="10"/>
      <c r="X192" s="10"/>
      <c r="Y192" s="201" t="e">
        <f t="shared" si="13"/>
        <v>#REF!</v>
      </c>
      <c r="AE192" s="5"/>
    </row>
    <row r="193" spans="1:25" ht="39.75" thickTop="1" thickBot="1" x14ac:dyDescent="0.3">
      <c r="A193" s="345">
        <f t="shared" si="12"/>
        <v>146</v>
      </c>
      <c r="B193" s="259"/>
      <c r="C193" s="260" t="s">
        <v>845</v>
      </c>
      <c r="D193" s="263" t="e">
        <f>+Programska_aktivnost!D194+Sheet1!D193+#REF!+Sheet2!D193</f>
        <v>#REF!</v>
      </c>
      <c r="E193" s="264" t="e">
        <f>+Programska_aktivnost!E194+Sheet1!E193+#REF!+Sheet2!E193</f>
        <v>#REF!</v>
      </c>
      <c r="F193" s="263" t="e">
        <f>+Programska_aktivnost!F194+Sheet1!F193+#REF!+Sheet2!F193</f>
        <v>#REF!</v>
      </c>
      <c r="G193" s="264" t="e">
        <f>+Programska_aktivnost!G194+Sheet1!G193+#REF!+Sheet2!G193</f>
        <v>#REF!</v>
      </c>
      <c r="H193" s="263" t="e">
        <f>+Programska_aktivnost!H194+Sheet1!H193+#REF!+Sheet2!H193</f>
        <v>#REF!</v>
      </c>
      <c r="I193" s="264" t="e">
        <f>+Programska_aktivnost!I194+Sheet1!I193+#REF!+Sheet2!I193</f>
        <v>#REF!</v>
      </c>
      <c r="J193" s="263" t="e">
        <f>+Programska_aktivnost!J194+Sheet1!J193+#REF!+Sheet2!J193</f>
        <v>#REF!</v>
      </c>
      <c r="K193" s="264" t="e">
        <f>+Programska_aktivnost!K194+Sheet1!K193+#REF!+Sheet2!K193</f>
        <v>#REF!</v>
      </c>
      <c r="L193" s="263" t="e">
        <f>+Programska_aktivnost!L194+Sheet1!L193+#REF!+Sheet2!L193</f>
        <v>#REF!</v>
      </c>
      <c r="M193" s="264" t="e">
        <f>+Programska_aktivnost!M194+Sheet1!M193+#REF!+Sheet2!M193</f>
        <v>#REF!</v>
      </c>
      <c r="N193" s="263" t="e">
        <f>N55+N128+N153+N48</f>
        <v>#REF!</v>
      </c>
      <c r="O193" s="263" t="e">
        <f>O55+O128+O153+O48</f>
        <v>#REF!</v>
      </c>
      <c r="V193" s="10"/>
      <c r="W193" s="10"/>
      <c r="X193" s="10"/>
      <c r="Y193" s="201">
        <v>1</v>
      </c>
    </row>
    <row r="194" spans="1:25" ht="39" hidden="1" thickTop="1" x14ac:dyDescent="0.25">
      <c r="A194" s="232">
        <f t="shared" si="12"/>
        <v>147</v>
      </c>
      <c r="B194" s="227">
        <v>400000</v>
      </c>
      <c r="C194" s="233" t="s">
        <v>846</v>
      </c>
      <c r="D194" s="246" t="e">
        <f>+Programska_aktivnost!D195+Sheet1!D194+#REF!+Sheet2!D194</f>
        <v>#REF!</v>
      </c>
      <c r="E194" s="226" t="e">
        <f>+Programska_aktivnost!E195+Sheet1!E194+#REF!+Sheet2!E194</f>
        <v>#REF!</v>
      </c>
      <c r="F194" s="272" t="e">
        <f>+Programska_aktivnost!F195+Sheet1!F194+#REF!+Sheet2!F194</f>
        <v>#REF!</v>
      </c>
      <c r="G194" s="273" t="e">
        <f>+Programska_aktivnost!G195+Sheet1!G194+#REF!+Sheet2!G194</f>
        <v>#REF!</v>
      </c>
      <c r="H194" s="272" t="e">
        <f>+Programska_aktivnost!H195+Sheet1!H194+#REF!+Sheet2!H194</f>
        <v>#REF!</v>
      </c>
      <c r="I194" s="273" t="e">
        <f>+Programska_aktivnost!I195+Sheet1!I194+#REF!+Sheet2!I194</f>
        <v>#REF!</v>
      </c>
      <c r="J194" s="246" t="e">
        <f>+Programska_aktivnost!J195+Sheet1!J194+#REF!+Sheet2!J194</f>
        <v>#REF!</v>
      </c>
      <c r="K194" s="226" t="e">
        <f>+Programska_aktivnost!K195+Sheet1!K194+#REF!+Sheet2!K194</f>
        <v>#REF!</v>
      </c>
      <c r="L194" s="272" t="e">
        <f>+Programska_aktivnost!L195+Sheet1!L194+#REF!+Sheet2!L194</f>
        <v>#REF!</v>
      </c>
      <c r="M194" s="273" t="e">
        <f>+Programska_aktivnost!M195+Sheet1!M194+#REF!+Sheet2!M194</f>
        <v>#REF!</v>
      </c>
      <c r="N194" s="272" t="e">
        <f t="shared" si="11"/>
        <v>#REF!</v>
      </c>
      <c r="O194" s="273" t="e">
        <f t="shared" si="11"/>
        <v>#REF!</v>
      </c>
      <c r="V194" s="10"/>
      <c r="W194" s="10"/>
      <c r="X194" s="10"/>
      <c r="Y194" s="201" t="e">
        <f t="shared" si="13"/>
        <v>#REF!</v>
      </c>
    </row>
    <row r="195" spans="1:25" ht="33" hidden="1" customHeight="1" x14ac:dyDescent="0.25">
      <c r="A195" s="236">
        <f t="shared" si="12"/>
        <v>148</v>
      </c>
      <c r="B195" s="207">
        <v>410000</v>
      </c>
      <c r="C195" s="237" t="s">
        <v>847</v>
      </c>
      <c r="D195" s="213" t="e">
        <f>+Programska_aktivnost!D196+Sheet1!D195+#REF!+Sheet2!D195</f>
        <v>#REF!</v>
      </c>
      <c r="E195" s="214" t="e">
        <f>+Programska_aktivnost!E196+Sheet1!E195+#REF!+Sheet2!E195</f>
        <v>#REF!</v>
      </c>
      <c r="F195" s="213" t="e">
        <f>+Programska_aktivnost!F196+Sheet1!F195+#REF!+Sheet2!F195</f>
        <v>#REF!</v>
      </c>
      <c r="G195" s="214" t="e">
        <f>+Programska_aktivnost!G196+Sheet1!G195+#REF!+Sheet2!G195</f>
        <v>#REF!</v>
      </c>
      <c r="H195" s="213" t="e">
        <f>+Programska_aktivnost!H196+Sheet1!H195+#REF!+Sheet2!H195</f>
        <v>#REF!</v>
      </c>
      <c r="I195" s="214" t="e">
        <f>+Programska_aktivnost!I196+Sheet1!I195+#REF!+Sheet2!I195</f>
        <v>#REF!</v>
      </c>
      <c r="J195" s="213" t="e">
        <f>+Programska_aktivnost!J196+Sheet1!J195+#REF!+Sheet2!J195</f>
        <v>#REF!</v>
      </c>
      <c r="K195" s="214" t="e">
        <f>+Programska_aktivnost!K196+Sheet1!K195+#REF!+Sheet2!K195</f>
        <v>#REF!</v>
      </c>
      <c r="L195" s="213" t="e">
        <f>+Programska_aktivnost!L196+Sheet1!L195+#REF!+Sheet2!L195</f>
        <v>#REF!</v>
      </c>
      <c r="M195" s="214" t="e">
        <f>+Programska_aktivnost!M196+Sheet1!M195+#REF!+Sheet2!M195</f>
        <v>#REF!</v>
      </c>
      <c r="N195" s="213" t="e">
        <f>N196+N198+N202+N204+N209+N211</f>
        <v>#REF!</v>
      </c>
      <c r="O195" s="214" t="e">
        <f>O196+O198+O202+O204+O209+O211</f>
        <v>#REF!</v>
      </c>
      <c r="V195" s="10"/>
      <c r="W195" s="10"/>
      <c r="X195" s="10"/>
      <c r="Y195" s="201" t="e">
        <f t="shared" si="13"/>
        <v>#REF!</v>
      </c>
    </row>
    <row r="196" spans="1:25" ht="33" hidden="1" customHeight="1" x14ac:dyDescent="0.25">
      <c r="A196" s="236">
        <f t="shared" si="12"/>
        <v>149</v>
      </c>
      <c r="B196" s="207">
        <v>411000</v>
      </c>
      <c r="C196" s="237" t="s">
        <v>848</v>
      </c>
      <c r="D196" s="215" t="e">
        <f>+Programska_aktivnost!D197+Sheet1!D196+#REF!+Sheet2!D196</f>
        <v>#REF!</v>
      </c>
      <c r="E196" s="214" t="e">
        <f>+Programska_aktivnost!E197+Sheet1!E196+#REF!+Sheet2!E196</f>
        <v>#REF!</v>
      </c>
      <c r="F196" s="213" t="e">
        <f>+Programska_aktivnost!F197+Sheet1!F196+#REF!+Sheet2!F196</f>
        <v>#REF!</v>
      </c>
      <c r="G196" s="214" t="e">
        <f>+Programska_aktivnost!G197+Sheet1!G196+#REF!+Sheet2!G196</f>
        <v>#REF!</v>
      </c>
      <c r="H196" s="213" t="e">
        <f>+Programska_aktivnost!H197+Sheet1!H196+#REF!+Sheet2!H196</f>
        <v>#REF!</v>
      </c>
      <c r="I196" s="214" t="e">
        <f>+Programska_aktivnost!I197+Sheet1!I196+#REF!+Sheet2!I196</f>
        <v>#REF!</v>
      </c>
      <c r="J196" s="215" t="e">
        <f>+Programska_aktivnost!J197+Sheet1!J196+#REF!+Sheet2!J196</f>
        <v>#REF!</v>
      </c>
      <c r="K196" s="214" t="e">
        <f>+Programska_aktivnost!K197+Sheet1!K196+#REF!+Sheet2!K196</f>
        <v>#REF!</v>
      </c>
      <c r="L196" s="213" t="e">
        <f>+Programska_aktivnost!L197+Sheet1!L196+#REF!+Sheet2!L196</f>
        <v>#REF!</v>
      </c>
      <c r="M196" s="214" t="e">
        <f>+Programska_aktivnost!M197+Sheet1!M196+#REF!+Sheet2!M196</f>
        <v>#REF!</v>
      </c>
      <c r="N196" s="213" t="e">
        <f t="shared" si="11"/>
        <v>#REF!</v>
      </c>
      <c r="O196" s="214" t="e">
        <f t="shared" si="11"/>
        <v>#REF!</v>
      </c>
      <c r="V196" s="10"/>
      <c r="W196" s="10"/>
      <c r="X196" s="10"/>
      <c r="Y196" s="201" t="e">
        <f t="shared" si="13"/>
        <v>#REF!</v>
      </c>
    </row>
    <row r="197" spans="1:25" ht="33" hidden="1" customHeight="1" x14ac:dyDescent="0.25">
      <c r="A197" s="238">
        <f t="shared" si="12"/>
        <v>150</v>
      </c>
      <c r="B197" s="208">
        <v>411100</v>
      </c>
      <c r="C197" s="239" t="s">
        <v>192</v>
      </c>
      <c r="D197" s="287" t="e">
        <f>+Programska_aktivnost!D198+Sheet1!D197+#REF!+Sheet2!D197</f>
        <v>#REF!</v>
      </c>
      <c r="E197" s="277" t="e">
        <f>+Programska_aktivnost!E198+Sheet1!E197+#REF!+Sheet2!E197</f>
        <v>#REF!</v>
      </c>
      <c r="F197" s="276" t="e">
        <f>+Programska_aktivnost!F198+Sheet1!F197+#REF!+Sheet2!F197</f>
        <v>#REF!</v>
      </c>
      <c r="G197" s="277" t="e">
        <f>+Programska_aktivnost!G198+Sheet1!G197+#REF!+Sheet2!G197</f>
        <v>#REF!</v>
      </c>
      <c r="H197" s="288" t="e">
        <f>+Programska_aktivnost!H198+Sheet1!H197+#REF!+Sheet2!H197</f>
        <v>#REF!</v>
      </c>
      <c r="I197" s="289" t="e">
        <f>+Programska_aktivnost!I198+Sheet1!I197+#REF!+Sheet2!I197</f>
        <v>#REF!</v>
      </c>
      <c r="J197" s="287" t="e">
        <f>+Programska_aktivnost!J198+Sheet1!J197+#REF!+Sheet2!J197</f>
        <v>#REF!</v>
      </c>
      <c r="K197" s="277" t="e">
        <f>+Programska_aktivnost!K198+Sheet1!K197+#REF!+Sheet2!K197</f>
        <v>#REF!</v>
      </c>
      <c r="L197" s="276" t="e">
        <f>+Programska_aktivnost!L198+Sheet1!L197+#REF!+Sheet2!L197</f>
        <v>#REF!</v>
      </c>
      <c r="M197" s="277" t="e">
        <f>+Programska_aktivnost!M198+Sheet1!M197+#REF!+Sheet2!M197</f>
        <v>#REF!</v>
      </c>
      <c r="N197" s="276" t="e">
        <f t="shared" si="11"/>
        <v>#REF!</v>
      </c>
      <c r="O197" s="277" t="e">
        <f t="shared" si="11"/>
        <v>#REF!</v>
      </c>
      <c r="V197" s="10"/>
      <c r="W197" s="10"/>
      <c r="X197" s="10"/>
      <c r="Y197" s="201" t="e">
        <f t="shared" si="13"/>
        <v>#REF!</v>
      </c>
    </row>
    <row r="198" spans="1:25" ht="33" hidden="1" customHeight="1" x14ac:dyDescent="0.25">
      <c r="A198" s="236">
        <f t="shared" si="12"/>
        <v>151</v>
      </c>
      <c r="B198" s="207">
        <v>412000</v>
      </c>
      <c r="C198" s="237" t="s">
        <v>849</v>
      </c>
      <c r="D198" s="215" t="e">
        <f>+Programska_aktivnost!D205+Sheet1!D198+#REF!+Sheet2!D198</f>
        <v>#REF!</v>
      </c>
      <c r="E198" s="214" t="e">
        <f>+Programska_aktivnost!E205+Sheet1!E198+#REF!+Sheet2!E198</f>
        <v>#REF!</v>
      </c>
      <c r="F198" s="215" t="e">
        <f>+Programska_aktivnost!F205+Sheet1!F198+#REF!+Sheet2!F198</f>
        <v>#REF!</v>
      </c>
      <c r="G198" s="214" t="e">
        <f>+Programska_aktivnost!G205+Sheet1!G198+#REF!+Sheet2!G198</f>
        <v>#REF!</v>
      </c>
      <c r="H198" s="213" t="e">
        <f>+Programska_aktivnost!H205+Sheet1!H198+#REF!+Sheet2!H198</f>
        <v>#REF!</v>
      </c>
      <c r="I198" s="214" t="e">
        <f>+Programska_aktivnost!I205+Sheet1!I198+#REF!+Sheet2!I198</f>
        <v>#REF!</v>
      </c>
      <c r="J198" s="215" t="e">
        <f>+Programska_aktivnost!J205+Sheet1!J198+#REF!+Sheet2!J198</f>
        <v>#REF!</v>
      </c>
      <c r="K198" s="214" t="e">
        <f>+Programska_aktivnost!K205+Sheet1!K198+#REF!+Sheet2!K198</f>
        <v>#REF!</v>
      </c>
      <c r="L198" s="215" t="e">
        <f>+Programska_aktivnost!L205+Sheet1!L198+#REF!+Sheet2!L198</f>
        <v>#REF!</v>
      </c>
      <c r="M198" s="214" t="e">
        <f>+Programska_aktivnost!M205+Sheet1!M198+#REF!+Sheet2!M198</f>
        <v>#REF!</v>
      </c>
      <c r="N198" s="215" t="e">
        <f t="shared" si="11"/>
        <v>#REF!</v>
      </c>
      <c r="O198" s="214" t="e">
        <f t="shared" si="11"/>
        <v>#REF!</v>
      </c>
      <c r="V198" s="10"/>
      <c r="W198" s="10"/>
      <c r="X198" s="10"/>
      <c r="Y198" s="201" t="e">
        <f t="shared" si="13"/>
        <v>#REF!</v>
      </c>
    </row>
    <row r="199" spans="1:25" ht="33" hidden="1" customHeight="1" x14ac:dyDescent="0.25">
      <c r="A199" s="238">
        <f t="shared" si="12"/>
        <v>152</v>
      </c>
      <c r="B199" s="208">
        <v>412100</v>
      </c>
      <c r="C199" s="239" t="s">
        <v>193</v>
      </c>
      <c r="D199" s="287" t="e">
        <f>+Programska_aktivnost!D206+Sheet1!D199+#REF!+Sheet2!D199</f>
        <v>#REF!</v>
      </c>
      <c r="E199" s="277" t="e">
        <f>+Programska_aktivnost!E206+Sheet1!E199+#REF!+Sheet2!E199</f>
        <v>#REF!</v>
      </c>
      <c r="F199" s="287" t="e">
        <f>+Programska_aktivnost!F206+Sheet1!F199+#REF!+Sheet2!F199</f>
        <v>#REF!</v>
      </c>
      <c r="G199" s="277" t="e">
        <f>+Programska_aktivnost!G206+Sheet1!G199+#REF!+Sheet2!G199</f>
        <v>#REF!</v>
      </c>
      <c r="H199" s="288" t="e">
        <f>+Programska_aktivnost!H206+Sheet1!H199+#REF!+Sheet2!H199</f>
        <v>#REF!</v>
      </c>
      <c r="I199" s="289" t="e">
        <f>+Programska_aktivnost!I206+Sheet1!I199+#REF!+Sheet2!I199</f>
        <v>#REF!</v>
      </c>
      <c r="J199" s="287" t="e">
        <f>+Programska_aktivnost!J206+Sheet1!J199+#REF!+Sheet2!J199</f>
        <v>#REF!</v>
      </c>
      <c r="K199" s="277" t="e">
        <f>+Programska_aktivnost!K206+Sheet1!K199+#REF!+Sheet2!K199</f>
        <v>#REF!</v>
      </c>
      <c r="L199" s="287" t="e">
        <f>+Programska_aktivnost!L206+Sheet1!L199+#REF!+Sheet2!L199</f>
        <v>#REF!</v>
      </c>
      <c r="M199" s="277" t="e">
        <f>+Programska_aktivnost!M206+Sheet1!M199+#REF!+Sheet2!M199</f>
        <v>#REF!</v>
      </c>
      <c r="N199" s="287" t="e">
        <f t="shared" si="11"/>
        <v>#REF!</v>
      </c>
      <c r="O199" s="277" t="e">
        <f t="shared" si="11"/>
        <v>#REF!</v>
      </c>
      <c r="V199" s="10"/>
      <c r="W199" s="10"/>
      <c r="X199" s="10"/>
      <c r="Y199" s="201" t="e">
        <f t="shared" si="13"/>
        <v>#REF!</v>
      </c>
    </row>
    <row r="200" spans="1:25" ht="33" hidden="1" customHeight="1" x14ac:dyDescent="0.25">
      <c r="A200" s="238">
        <f t="shared" si="12"/>
        <v>153</v>
      </c>
      <c r="B200" s="208">
        <v>412200</v>
      </c>
      <c r="C200" s="239" t="s">
        <v>194</v>
      </c>
      <c r="D200" s="287" t="e">
        <f>+Programska_aktivnost!D207+Sheet1!D200+#REF!+Sheet2!D200</f>
        <v>#REF!</v>
      </c>
      <c r="E200" s="277" t="e">
        <f>+Programska_aktivnost!E207+Sheet1!E200+#REF!+Sheet2!E200</f>
        <v>#REF!</v>
      </c>
      <c r="F200" s="287" t="e">
        <f>+Programska_aktivnost!F207+Sheet1!F200+#REF!+Sheet2!F200</f>
        <v>#REF!</v>
      </c>
      <c r="G200" s="277" t="e">
        <f>+Programska_aktivnost!G207+Sheet1!G200+#REF!+Sheet2!G200</f>
        <v>#REF!</v>
      </c>
      <c r="H200" s="288" t="e">
        <f>+Programska_aktivnost!H207+Sheet1!H200+#REF!+Sheet2!H200</f>
        <v>#REF!</v>
      </c>
      <c r="I200" s="289" t="e">
        <f>+Programska_aktivnost!I207+Sheet1!I200+#REF!+Sheet2!I200</f>
        <v>#REF!</v>
      </c>
      <c r="J200" s="287" t="e">
        <f>+Programska_aktivnost!J207+Sheet1!J200+#REF!+Sheet2!J200</f>
        <v>#REF!</v>
      </c>
      <c r="K200" s="277" t="e">
        <f>+Programska_aktivnost!K207+Sheet1!K200+#REF!+Sheet2!K200</f>
        <v>#REF!</v>
      </c>
      <c r="L200" s="287" t="e">
        <f>+Programska_aktivnost!L207+Sheet1!L200+#REF!+Sheet2!L200</f>
        <v>#REF!</v>
      </c>
      <c r="M200" s="277" t="e">
        <f>+Programska_aktivnost!M207+Sheet1!M200+#REF!+Sheet2!M200</f>
        <v>#REF!</v>
      </c>
      <c r="N200" s="287" t="e">
        <f t="shared" si="11"/>
        <v>#REF!</v>
      </c>
      <c r="O200" s="277" t="e">
        <f t="shared" si="11"/>
        <v>#REF!</v>
      </c>
      <c r="V200" s="10"/>
      <c r="W200" s="10"/>
      <c r="X200" s="10"/>
      <c r="Y200" s="201" t="e">
        <f t="shared" si="13"/>
        <v>#REF!</v>
      </c>
    </row>
    <row r="201" spans="1:25" ht="33" hidden="1" customHeight="1" x14ac:dyDescent="0.25">
      <c r="A201" s="238">
        <f t="shared" si="12"/>
        <v>154</v>
      </c>
      <c r="B201" s="208">
        <v>412300</v>
      </c>
      <c r="C201" s="239" t="s">
        <v>195</v>
      </c>
      <c r="D201" s="287" t="e">
        <f>+Programska_aktivnost!D208+Sheet1!D201+#REF!+Sheet2!D201</f>
        <v>#REF!</v>
      </c>
      <c r="E201" s="277" t="e">
        <f>+Programska_aktivnost!E208+Sheet1!E201+#REF!+Sheet2!E201</f>
        <v>#REF!</v>
      </c>
      <c r="F201" s="287" t="e">
        <f>+Programska_aktivnost!F208+Sheet1!F201+#REF!+Sheet2!F201</f>
        <v>#REF!</v>
      </c>
      <c r="G201" s="277" t="e">
        <f>+Programska_aktivnost!G208+Sheet1!G201+#REF!+Sheet2!G201</f>
        <v>#REF!</v>
      </c>
      <c r="H201" s="288" t="e">
        <f>+Programska_aktivnost!H208+Sheet1!H201+#REF!+Sheet2!H201</f>
        <v>#REF!</v>
      </c>
      <c r="I201" s="289" t="e">
        <f>+Programska_aktivnost!I208+Sheet1!I201+#REF!+Sheet2!I201</f>
        <v>#REF!</v>
      </c>
      <c r="J201" s="287" t="e">
        <f>+Programska_aktivnost!J208+Sheet1!J201+#REF!+Sheet2!J201</f>
        <v>#REF!</v>
      </c>
      <c r="K201" s="277" t="e">
        <f>+Programska_aktivnost!K208+Sheet1!K201+#REF!+Sheet2!K201</f>
        <v>#REF!</v>
      </c>
      <c r="L201" s="287" t="e">
        <f>+Programska_aktivnost!L208+Sheet1!L201+#REF!+Sheet2!L201</f>
        <v>#REF!</v>
      </c>
      <c r="M201" s="277" t="e">
        <f>+Programska_aktivnost!M208+Sheet1!M201+#REF!+Sheet2!M201</f>
        <v>#REF!</v>
      </c>
      <c r="N201" s="287" t="e">
        <f t="shared" si="11"/>
        <v>#REF!</v>
      </c>
      <c r="O201" s="277" t="e">
        <f t="shared" si="11"/>
        <v>#REF!</v>
      </c>
      <c r="V201" s="10"/>
      <c r="W201" s="10"/>
      <c r="X201" s="10"/>
      <c r="Y201" s="201" t="e">
        <f t="shared" si="13"/>
        <v>#REF!</v>
      </c>
    </row>
    <row r="202" spans="1:25" ht="33" hidden="1" customHeight="1" x14ac:dyDescent="0.25">
      <c r="A202" s="236">
        <f t="shared" si="12"/>
        <v>155</v>
      </c>
      <c r="B202" s="207">
        <v>413000</v>
      </c>
      <c r="C202" s="237" t="s">
        <v>850</v>
      </c>
      <c r="D202" s="215" t="e">
        <f>+Programska_aktivnost!D209+Sheet1!D202+#REF!+Sheet2!D202</f>
        <v>#REF!</v>
      </c>
      <c r="E202" s="214" t="e">
        <f>+Programska_aktivnost!E209+Sheet1!E202+#REF!+Sheet2!E202</f>
        <v>#REF!</v>
      </c>
      <c r="F202" s="215" t="e">
        <f>+Programska_aktivnost!F209+Sheet1!F202+#REF!+Sheet2!F202</f>
        <v>#REF!</v>
      </c>
      <c r="G202" s="214" t="e">
        <f>+Programska_aktivnost!G209+Sheet1!G202+#REF!+Sheet2!G202</f>
        <v>#REF!</v>
      </c>
      <c r="H202" s="213" t="e">
        <f>+Programska_aktivnost!H209+Sheet1!H202+#REF!+Sheet2!H202</f>
        <v>#REF!</v>
      </c>
      <c r="I202" s="214" t="e">
        <f>+Programska_aktivnost!I209+Sheet1!I202+#REF!+Sheet2!I202</f>
        <v>#REF!</v>
      </c>
      <c r="J202" s="215" t="e">
        <f>+Programska_aktivnost!J209+Sheet1!J202+#REF!+Sheet2!J202</f>
        <v>#REF!</v>
      </c>
      <c r="K202" s="214" t="e">
        <f>+Programska_aktivnost!K209+Sheet1!K202+#REF!+Sheet2!K202</f>
        <v>#REF!</v>
      </c>
      <c r="L202" s="215" t="e">
        <f>+Programska_aktivnost!L209+Sheet1!L202+#REF!+Sheet2!L202</f>
        <v>#REF!</v>
      </c>
      <c r="M202" s="214" t="e">
        <f>+Programska_aktivnost!M209+Sheet1!M202+#REF!+Sheet2!M202</f>
        <v>#REF!</v>
      </c>
      <c r="N202" s="215" t="e">
        <f t="shared" si="11"/>
        <v>#REF!</v>
      </c>
      <c r="O202" s="214" t="e">
        <f t="shared" si="11"/>
        <v>#REF!</v>
      </c>
      <c r="V202" s="10"/>
      <c r="W202" s="10"/>
      <c r="X202" s="10"/>
      <c r="Y202" s="201" t="e">
        <f t="shared" si="13"/>
        <v>#REF!</v>
      </c>
    </row>
    <row r="203" spans="1:25" ht="33" hidden="1" customHeight="1" x14ac:dyDescent="0.25">
      <c r="A203" s="238">
        <f t="shared" si="12"/>
        <v>156</v>
      </c>
      <c r="B203" s="208">
        <v>413100</v>
      </c>
      <c r="C203" s="239" t="s">
        <v>789</v>
      </c>
      <c r="D203" s="287" t="e">
        <f>+Programska_aktivnost!D210+Sheet1!D203+#REF!+Sheet2!D203</f>
        <v>#REF!</v>
      </c>
      <c r="E203" s="277" t="e">
        <f>+Programska_aktivnost!E210+Sheet1!E203+#REF!+Sheet2!E203</f>
        <v>#REF!</v>
      </c>
      <c r="F203" s="287" t="e">
        <f>+Programska_aktivnost!F210+Sheet1!F203+#REF!+Sheet2!F203</f>
        <v>#REF!</v>
      </c>
      <c r="G203" s="277" t="e">
        <f>+Programska_aktivnost!G210+Sheet1!G203+#REF!+Sheet2!G203</f>
        <v>#REF!</v>
      </c>
      <c r="H203" s="288" t="e">
        <f>+Programska_aktivnost!H210+Sheet1!H203+#REF!+Sheet2!H203</f>
        <v>#REF!</v>
      </c>
      <c r="I203" s="289" t="e">
        <f>+Programska_aktivnost!I210+Sheet1!I203+#REF!+Sheet2!I203</f>
        <v>#REF!</v>
      </c>
      <c r="J203" s="287" t="e">
        <f>+Programska_aktivnost!J210+Sheet1!J203+#REF!+Sheet2!J203</f>
        <v>#REF!</v>
      </c>
      <c r="K203" s="277" t="e">
        <f>+Programska_aktivnost!K210+Sheet1!K203+#REF!+Sheet2!K203</f>
        <v>#REF!</v>
      </c>
      <c r="L203" s="287" t="e">
        <f>+Programska_aktivnost!L210+Sheet1!L203+#REF!+Sheet2!L203</f>
        <v>#REF!</v>
      </c>
      <c r="M203" s="277" t="e">
        <f>+Programska_aktivnost!M210+Sheet1!M203+#REF!+Sheet2!M203</f>
        <v>#REF!</v>
      </c>
      <c r="N203" s="287" t="e">
        <f t="shared" si="11"/>
        <v>#REF!</v>
      </c>
      <c r="O203" s="277" t="e">
        <f t="shared" si="11"/>
        <v>#REF!</v>
      </c>
      <c r="V203" s="10"/>
      <c r="W203" s="10"/>
      <c r="X203" s="10"/>
      <c r="Y203" s="201" t="e">
        <f t="shared" si="13"/>
        <v>#REF!</v>
      </c>
    </row>
    <row r="204" spans="1:25" ht="33" hidden="1" customHeight="1" x14ac:dyDescent="0.25">
      <c r="A204" s="236">
        <f t="shared" si="12"/>
        <v>157</v>
      </c>
      <c r="B204" s="207">
        <v>414000</v>
      </c>
      <c r="C204" s="237" t="s">
        <v>851</v>
      </c>
      <c r="D204" s="215" t="e">
        <f>+Programska_aktivnost!D212+Sheet1!D204+#REF!+Sheet2!D204</f>
        <v>#REF!</v>
      </c>
      <c r="E204" s="214" t="e">
        <f>+Programska_aktivnost!E212+Sheet1!E204+#REF!+Sheet2!E204</f>
        <v>#REF!</v>
      </c>
      <c r="F204" s="215" t="e">
        <f>+Programska_aktivnost!F212+Sheet1!F204+#REF!+Sheet2!F204</f>
        <v>#REF!</v>
      </c>
      <c r="G204" s="214" t="e">
        <f>+Programska_aktivnost!G212+Sheet1!G204+#REF!+Sheet2!G204</f>
        <v>#REF!</v>
      </c>
      <c r="H204" s="213" t="e">
        <f>+Programska_aktivnost!H212+Sheet1!H204+#REF!+Sheet2!H204</f>
        <v>#REF!</v>
      </c>
      <c r="I204" s="214" t="e">
        <f>+Programska_aktivnost!I212+Sheet1!I204+#REF!+Sheet2!I204</f>
        <v>#REF!</v>
      </c>
      <c r="J204" s="215" t="e">
        <f>+Programska_aktivnost!J212+Sheet1!J204+#REF!+Sheet2!J204</f>
        <v>#REF!</v>
      </c>
      <c r="K204" s="214" t="e">
        <f>+Programska_aktivnost!K212+Sheet1!K204+#REF!+Sheet2!K204</f>
        <v>#REF!</v>
      </c>
      <c r="L204" s="215" t="e">
        <f>+Programska_aktivnost!L212+Sheet1!L204+#REF!+Sheet2!L204</f>
        <v>#REF!</v>
      </c>
      <c r="M204" s="214" t="e">
        <f>+Programska_aktivnost!M212+Sheet1!M204+#REF!+Sheet2!M204</f>
        <v>#REF!</v>
      </c>
      <c r="N204" s="215" t="e">
        <f t="shared" si="11"/>
        <v>#REF!</v>
      </c>
      <c r="O204" s="214" t="e">
        <f t="shared" si="11"/>
        <v>#REF!</v>
      </c>
      <c r="V204" s="10"/>
      <c r="W204" s="10"/>
      <c r="X204" s="10"/>
      <c r="Y204" s="201" t="e">
        <f t="shared" si="13"/>
        <v>#REF!</v>
      </c>
    </row>
    <row r="205" spans="1:25" ht="38.25" hidden="1" x14ac:dyDescent="0.25">
      <c r="A205" s="238">
        <f t="shared" si="12"/>
        <v>158</v>
      </c>
      <c r="B205" s="208">
        <v>414100</v>
      </c>
      <c r="C205" s="239" t="s">
        <v>196</v>
      </c>
      <c r="D205" s="287" t="e">
        <f>+Programska_aktivnost!D213+Sheet1!D205+#REF!+Sheet2!D205</f>
        <v>#REF!</v>
      </c>
      <c r="E205" s="277" t="e">
        <f>+Programska_aktivnost!E213+Sheet1!E205+#REF!+Sheet2!E205</f>
        <v>#REF!</v>
      </c>
      <c r="F205" s="287" t="e">
        <f>+Programska_aktivnost!F213+Sheet1!F205+#REF!+Sheet2!F205</f>
        <v>#REF!</v>
      </c>
      <c r="G205" s="277" t="e">
        <f>+Programska_aktivnost!G213+Sheet1!G205+#REF!+Sheet2!G205</f>
        <v>#REF!</v>
      </c>
      <c r="H205" s="288" t="e">
        <f>+Programska_aktivnost!H213+Sheet1!H205+#REF!+Sheet2!H205</f>
        <v>#REF!</v>
      </c>
      <c r="I205" s="289" t="e">
        <f>+Programska_aktivnost!I213+Sheet1!I205+#REF!+Sheet2!I205</f>
        <v>#REF!</v>
      </c>
      <c r="J205" s="287" t="e">
        <f>+Programska_aktivnost!J213+Sheet1!J205+#REF!+Sheet2!J205</f>
        <v>#REF!</v>
      </c>
      <c r="K205" s="277" t="e">
        <f>+Programska_aktivnost!K213+Sheet1!K205+#REF!+Sheet2!K205</f>
        <v>#REF!</v>
      </c>
      <c r="L205" s="287" t="e">
        <f>+Programska_aktivnost!L213+Sheet1!L205+#REF!+Sheet2!L205</f>
        <v>#REF!</v>
      </c>
      <c r="M205" s="277" t="e">
        <f>+Programska_aktivnost!M213+Sheet1!M205+#REF!+Sheet2!M205</f>
        <v>#REF!</v>
      </c>
      <c r="N205" s="287" t="e">
        <f t="shared" si="11"/>
        <v>#REF!</v>
      </c>
      <c r="O205" s="277" t="e">
        <f t="shared" si="11"/>
        <v>#REF!</v>
      </c>
      <c r="V205" s="10"/>
      <c r="W205" s="10"/>
      <c r="X205" s="10"/>
      <c r="Y205" s="201" t="e">
        <f t="shared" si="13"/>
        <v>#REF!</v>
      </c>
    </row>
    <row r="206" spans="1:25" ht="33" hidden="1" customHeight="1" x14ac:dyDescent="0.25">
      <c r="A206" s="238">
        <f t="shared" si="12"/>
        <v>159</v>
      </c>
      <c r="B206" s="208">
        <v>414200</v>
      </c>
      <c r="C206" s="239" t="s">
        <v>197</v>
      </c>
      <c r="D206" s="287" t="e">
        <f>+Programska_aktivnost!D214+Sheet1!D206+#REF!+Sheet2!D206</f>
        <v>#REF!</v>
      </c>
      <c r="E206" s="277" t="e">
        <f>+Programska_aktivnost!E214+Sheet1!E206+#REF!+Sheet2!E206</f>
        <v>#REF!</v>
      </c>
      <c r="F206" s="287" t="e">
        <f>+Programska_aktivnost!F214+Sheet1!F206+#REF!+Sheet2!F206</f>
        <v>#REF!</v>
      </c>
      <c r="G206" s="277" t="e">
        <f>+Programska_aktivnost!G214+Sheet1!G206+#REF!+Sheet2!G206</f>
        <v>#REF!</v>
      </c>
      <c r="H206" s="288" t="e">
        <f>+Programska_aktivnost!H214+Sheet1!H206+#REF!+Sheet2!H206</f>
        <v>#REF!</v>
      </c>
      <c r="I206" s="289" t="e">
        <f>+Programska_aktivnost!I214+Sheet1!I206+#REF!+Sheet2!I206</f>
        <v>#REF!</v>
      </c>
      <c r="J206" s="287" t="e">
        <f>+Programska_aktivnost!J214+Sheet1!J206+#REF!+Sheet2!J206</f>
        <v>#REF!</v>
      </c>
      <c r="K206" s="277" t="e">
        <f>+Programska_aktivnost!K214+Sheet1!K206+#REF!+Sheet2!K206</f>
        <v>#REF!</v>
      </c>
      <c r="L206" s="287" t="e">
        <f>+Programska_aktivnost!L214+Sheet1!L206+#REF!+Sheet2!L206</f>
        <v>#REF!</v>
      </c>
      <c r="M206" s="277" t="e">
        <f>+Programska_aktivnost!M214+Sheet1!M206+#REF!+Sheet2!M206</f>
        <v>#REF!</v>
      </c>
      <c r="N206" s="287" t="e">
        <f t="shared" si="11"/>
        <v>#REF!</v>
      </c>
      <c r="O206" s="277" t="e">
        <f t="shared" si="11"/>
        <v>#REF!</v>
      </c>
      <c r="V206" s="10"/>
      <c r="W206" s="10"/>
      <c r="X206" s="10"/>
      <c r="Y206" s="201" t="e">
        <f t="shared" si="13"/>
        <v>#REF!</v>
      </c>
    </row>
    <row r="207" spans="1:25" ht="33" hidden="1" customHeight="1" x14ac:dyDescent="0.25">
      <c r="A207" s="238">
        <f t="shared" si="12"/>
        <v>160</v>
      </c>
      <c r="B207" s="208">
        <v>414300</v>
      </c>
      <c r="C207" s="239" t="s">
        <v>198</v>
      </c>
      <c r="D207" s="287" t="e">
        <f>+Programska_aktivnost!D215+Sheet1!D207+#REF!+Sheet2!D207</f>
        <v>#REF!</v>
      </c>
      <c r="E207" s="277" t="e">
        <f>+Programska_aktivnost!E215+Sheet1!E207+#REF!+Sheet2!E207</f>
        <v>#REF!</v>
      </c>
      <c r="F207" s="287" t="e">
        <f>+Programska_aktivnost!F215+Sheet1!F207+#REF!+Sheet2!F207</f>
        <v>#REF!</v>
      </c>
      <c r="G207" s="277" t="e">
        <f>+Programska_aktivnost!G215+Sheet1!G207+#REF!+Sheet2!G207</f>
        <v>#REF!</v>
      </c>
      <c r="H207" s="288" t="e">
        <f>+Programska_aktivnost!H215+Sheet1!H207+#REF!+Sheet2!H207</f>
        <v>#REF!</v>
      </c>
      <c r="I207" s="289" t="e">
        <f>+Programska_aktivnost!I215+Sheet1!I207+#REF!+Sheet2!I207</f>
        <v>#REF!</v>
      </c>
      <c r="J207" s="287" t="e">
        <f>+Programska_aktivnost!J215+Sheet1!J207+#REF!+Sheet2!J207</f>
        <v>#REF!</v>
      </c>
      <c r="K207" s="277" t="e">
        <f>+Programska_aktivnost!K215+Sheet1!K207+#REF!+Sheet2!K207</f>
        <v>#REF!</v>
      </c>
      <c r="L207" s="287" t="e">
        <f>+Programska_aktivnost!L215+Sheet1!L207+#REF!+Sheet2!L207</f>
        <v>#REF!</v>
      </c>
      <c r="M207" s="277" t="e">
        <f>+Programska_aktivnost!M215+Sheet1!M207+#REF!+Sheet2!M207</f>
        <v>#REF!</v>
      </c>
      <c r="N207" s="287" t="e">
        <f t="shared" si="11"/>
        <v>#REF!</v>
      </c>
      <c r="O207" s="277" t="e">
        <f t="shared" si="11"/>
        <v>#REF!</v>
      </c>
      <c r="V207" s="10"/>
      <c r="W207" s="10"/>
      <c r="X207" s="10"/>
      <c r="Y207" s="201" t="e">
        <f t="shared" si="13"/>
        <v>#REF!</v>
      </c>
    </row>
    <row r="208" spans="1:25" ht="51" hidden="1" x14ac:dyDescent="0.25">
      <c r="A208" s="238">
        <f t="shared" si="12"/>
        <v>161</v>
      </c>
      <c r="B208" s="208">
        <v>414400</v>
      </c>
      <c r="C208" s="239" t="s">
        <v>199</v>
      </c>
      <c r="D208" s="287" t="e">
        <f>+Programska_aktivnost!D217+Sheet1!D208+#REF!+Sheet2!D208</f>
        <v>#REF!</v>
      </c>
      <c r="E208" s="277" t="e">
        <f>+Programska_aktivnost!E217+Sheet1!E208+#REF!+Sheet2!E208</f>
        <v>#REF!</v>
      </c>
      <c r="F208" s="287" t="e">
        <f>+Programska_aktivnost!F217+Sheet1!F208+#REF!+Sheet2!F208</f>
        <v>#REF!</v>
      </c>
      <c r="G208" s="277" t="e">
        <f>+Programska_aktivnost!G217+Sheet1!G208+#REF!+Sheet2!G208</f>
        <v>#REF!</v>
      </c>
      <c r="H208" s="288" t="e">
        <f>+Programska_aktivnost!H217+Sheet1!H208+#REF!+Sheet2!H208</f>
        <v>#REF!</v>
      </c>
      <c r="I208" s="289" t="e">
        <f>+Programska_aktivnost!I217+Sheet1!I208+#REF!+Sheet2!I208</f>
        <v>#REF!</v>
      </c>
      <c r="J208" s="287" t="e">
        <f>+Programska_aktivnost!J217+Sheet1!J208+#REF!+Sheet2!J208</f>
        <v>#REF!</v>
      </c>
      <c r="K208" s="277" t="e">
        <f>+Programska_aktivnost!K217+Sheet1!K208+#REF!+Sheet2!K208</f>
        <v>#REF!</v>
      </c>
      <c r="L208" s="287" t="e">
        <f>+Programska_aktivnost!L217+Sheet1!L208+#REF!+Sheet2!L208</f>
        <v>#REF!</v>
      </c>
      <c r="M208" s="277" t="e">
        <f>+Programska_aktivnost!M217+Sheet1!M208+#REF!+Sheet2!M208</f>
        <v>#REF!</v>
      </c>
      <c r="N208" s="287" t="e">
        <f t="shared" si="11"/>
        <v>#REF!</v>
      </c>
      <c r="O208" s="277" t="e">
        <f t="shared" si="11"/>
        <v>#REF!</v>
      </c>
      <c r="V208" s="10"/>
      <c r="W208" s="10"/>
      <c r="X208" s="10"/>
      <c r="Y208" s="201" t="e">
        <f t="shared" si="13"/>
        <v>#REF!</v>
      </c>
    </row>
    <row r="209" spans="1:25" ht="33" hidden="1" customHeight="1" x14ac:dyDescent="0.25">
      <c r="A209" s="236">
        <f t="shared" si="12"/>
        <v>162</v>
      </c>
      <c r="B209" s="207">
        <v>415000</v>
      </c>
      <c r="C209" s="237" t="s">
        <v>852</v>
      </c>
      <c r="D209" s="215" t="e">
        <f>+Programska_aktivnost!D220+Sheet1!D209+#REF!+Sheet2!D209</f>
        <v>#REF!</v>
      </c>
      <c r="E209" s="214" t="e">
        <f>+Programska_aktivnost!E220+Sheet1!E209+#REF!+Sheet2!E209</f>
        <v>#REF!</v>
      </c>
      <c r="F209" s="215" t="e">
        <f>+Programska_aktivnost!F220+Sheet1!F209+#REF!+Sheet2!F209</f>
        <v>#REF!</v>
      </c>
      <c r="G209" s="214" t="e">
        <f>+Programska_aktivnost!G220+Sheet1!G209+#REF!+Sheet2!G209</f>
        <v>#REF!</v>
      </c>
      <c r="H209" s="213" t="e">
        <f>+Programska_aktivnost!H220+Sheet1!H209+#REF!+Sheet2!H209</f>
        <v>#REF!</v>
      </c>
      <c r="I209" s="214" t="e">
        <f>+Programska_aktivnost!I220+Sheet1!I209+#REF!+Sheet2!I209</f>
        <v>#REF!</v>
      </c>
      <c r="J209" s="215" t="e">
        <f>+Programska_aktivnost!J220+Sheet1!J209+#REF!+Sheet2!J209</f>
        <v>#REF!</v>
      </c>
      <c r="K209" s="214" t="e">
        <f>+Programska_aktivnost!K220+Sheet1!K209+#REF!+Sheet2!K209</f>
        <v>#REF!</v>
      </c>
      <c r="L209" s="215" t="e">
        <f>+Programska_aktivnost!L220+Sheet1!L209+#REF!+Sheet2!L209</f>
        <v>#REF!</v>
      </c>
      <c r="M209" s="214" t="e">
        <f>+Programska_aktivnost!M220+Sheet1!M209+#REF!+Sheet2!M209</f>
        <v>#REF!</v>
      </c>
      <c r="N209" s="215" t="e">
        <f t="shared" si="11"/>
        <v>#REF!</v>
      </c>
      <c r="O209" s="214" t="e">
        <f t="shared" si="11"/>
        <v>#REF!</v>
      </c>
      <c r="V209" s="10"/>
      <c r="W209" s="10"/>
      <c r="X209" s="10"/>
      <c r="Y209" s="201" t="e">
        <f t="shared" si="13"/>
        <v>#REF!</v>
      </c>
    </row>
    <row r="210" spans="1:25" ht="33" hidden="1" customHeight="1" x14ac:dyDescent="0.25">
      <c r="A210" s="238">
        <f t="shared" si="12"/>
        <v>163</v>
      </c>
      <c r="B210" s="208">
        <v>415100</v>
      </c>
      <c r="C210" s="239" t="s">
        <v>815</v>
      </c>
      <c r="D210" s="287" t="e">
        <f>+Programska_aktivnost!D221+Sheet1!D210+#REF!+Sheet2!D210</f>
        <v>#REF!</v>
      </c>
      <c r="E210" s="277" t="e">
        <f>+Programska_aktivnost!E221+Sheet1!E210+#REF!+Sheet2!E210</f>
        <v>#REF!</v>
      </c>
      <c r="F210" s="287" t="e">
        <f>+Programska_aktivnost!F221+Sheet1!F210+#REF!+Sheet2!F210</f>
        <v>#REF!</v>
      </c>
      <c r="G210" s="277" t="e">
        <f>+Programska_aktivnost!G221+Sheet1!G210+#REF!+Sheet2!G210</f>
        <v>#REF!</v>
      </c>
      <c r="H210" s="288" t="e">
        <f>+Programska_aktivnost!H221+Sheet1!H210+#REF!+Sheet2!H210</f>
        <v>#REF!</v>
      </c>
      <c r="I210" s="289" t="e">
        <f>+Programska_aktivnost!I221+Sheet1!I210+#REF!+Sheet2!I210</f>
        <v>#REF!</v>
      </c>
      <c r="J210" s="287" t="e">
        <f>+Programska_aktivnost!J221+Sheet1!J210+#REF!+Sheet2!J210</f>
        <v>#REF!</v>
      </c>
      <c r="K210" s="277" t="e">
        <f>+Programska_aktivnost!K221+Sheet1!K210+#REF!+Sheet2!K210</f>
        <v>#REF!</v>
      </c>
      <c r="L210" s="287" t="e">
        <f>+Programska_aktivnost!L221+Sheet1!L210+#REF!+Sheet2!L210</f>
        <v>#REF!</v>
      </c>
      <c r="M210" s="277" t="e">
        <f>+Programska_aktivnost!M221+Sheet1!M210+#REF!+Sheet2!M210</f>
        <v>#REF!</v>
      </c>
      <c r="N210" s="287" t="e">
        <f t="shared" si="11"/>
        <v>#REF!</v>
      </c>
      <c r="O210" s="277" t="e">
        <f t="shared" si="11"/>
        <v>#REF!</v>
      </c>
      <c r="V210" s="10"/>
      <c r="W210" s="10"/>
      <c r="X210" s="10"/>
      <c r="Y210" s="201" t="e">
        <f t="shared" si="13"/>
        <v>#REF!</v>
      </c>
    </row>
    <row r="211" spans="1:25" ht="33" hidden="1" customHeight="1" x14ac:dyDescent="0.25">
      <c r="A211" s="236">
        <f t="shared" si="12"/>
        <v>164</v>
      </c>
      <c r="B211" s="207">
        <v>416000</v>
      </c>
      <c r="C211" s="237" t="s">
        <v>853</v>
      </c>
      <c r="D211" s="215" t="e">
        <f>+Programska_aktivnost!D222+Sheet1!D211+#REF!+Sheet2!D211</f>
        <v>#REF!</v>
      </c>
      <c r="E211" s="214" t="e">
        <f>+Programska_aktivnost!E222+Sheet1!E211+#REF!+Sheet2!E211</f>
        <v>#REF!</v>
      </c>
      <c r="F211" s="215" t="e">
        <f>+Programska_aktivnost!F222+Sheet1!F211+#REF!+Sheet2!F211</f>
        <v>#REF!</v>
      </c>
      <c r="G211" s="214" t="e">
        <f>+Programska_aktivnost!G222+Sheet1!G211+#REF!+Sheet2!G211</f>
        <v>#REF!</v>
      </c>
      <c r="H211" s="213" t="e">
        <f>+Programska_aktivnost!H222+Sheet1!H211+#REF!+Sheet2!H211</f>
        <v>#REF!</v>
      </c>
      <c r="I211" s="214" t="e">
        <f>+Programska_aktivnost!I222+Sheet1!I211+#REF!+Sheet2!I211</f>
        <v>#REF!</v>
      </c>
      <c r="J211" s="215" t="e">
        <f>+Programska_aktivnost!J222+Sheet1!J211+#REF!+Sheet2!J211</f>
        <v>#REF!</v>
      </c>
      <c r="K211" s="214" t="e">
        <f>+Programska_aktivnost!K222+Sheet1!K211+#REF!+Sheet2!K211</f>
        <v>#REF!</v>
      </c>
      <c r="L211" s="215" t="e">
        <f>+Programska_aktivnost!L222+Sheet1!L211+#REF!+Sheet2!L211</f>
        <v>#REF!</v>
      </c>
      <c r="M211" s="214" t="e">
        <f>+Programska_aktivnost!M222+Sheet1!M211+#REF!+Sheet2!M211</f>
        <v>#REF!</v>
      </c>
      <c r="N211" s="215" t="e">
        <f t="shared" si="11"/>
        <v>#REF!</v>
      </c>
      <c r="O211" s="214" t="e">
        <f t="shared" si="11"/>
        <v>#REF!</v>
      </c>
      <c r="V211" s="10"/>
      <c r="W211" s="10"/>
      <c r="X211" s="10"/>
      <c r="Y211" s="201" t="e">
        <f t="shared" si="13"/>
        <v>#REF!</v>
      </c>
    </row>
    <row r="212" spans="1:25" ht="33" hidden="1" customHeight="1" x14ac:dyDescent="0.25">
      <c r="A212" s="238">
        <f t="shared" si="12"/>
        <v>165</v>
      </c>
      <c r="B212" s="208">
        <v>416100</v>
      </c>
      <c r="C212" s="239" t="s">
        <v>1164</v>
      </c>
      <c r="D212" s="287" t="e">
        <f>+Programska_aktivnost!D223+Sheet1!D212+#REF!+Sheet2!D212</f>
        <v>#REF!</v>
      </c>
      <c r="E212" s="277" t="e">
        <f>+Programska_aktivnost!E223+Sheet1!E212+#REF!+Sheet2!E212</f>
        <v>#REF!</v>
      </c>
      <c r="F212" s="287" t="e">
        <f>+Programska_aktivnost!F223+Sheet1!F212+#REF!+Sheet2!F212</f>
        <v>#REF!</v>
      </c>
      <c r="G212" s="277" t="e">
        <f>+Programska_aktivnost!G223+Sheet1!G212+#REF!+Sheet2!G212</f>
        <v>#REF!</v>
      </c>
      <c r="H212" s="288" t="e">
        <f>+Programska_aktivnost!H223+Sheet1!H212+#REF!+Sheet2!H212</f>
        <v>#REF!</v>
      </c>
      <c r="I212" s="289" t="e">
        <f>+Programska_aktivnost!I223+Sheet1!I212+#REF!+Sheet2!I212</f>
        <v>#REF!</v>
      </c>
      <c r="J212" s="287" t="e">
        <f>+Programska_aktivnost!J223+Sheet1!J212+#REF!+Sheet2!J212</f>
        <v>#REF!</v>
      </c>
      <c r="K212" s="277" t="e">
        <f>+Programska_aktivnost!K223+Sheet1!K212+#REF!+Sheet2!K212</f>
        <v>#REF!</v>
      </c>
      <c r="L212" s="287" t="e">
        <f>+Programska_aktivnost!L223+Sheet1!L212+#REF!+Sheet2!L212</f>
        <v>#REF!</v>
      </c>
      <c r="M212" s="277" t="e">
        <f>+Programska_aktivnost!M223+Sheet1!M212+#REF!+Sheet2!M212</f>
        <v>#REF!</v>
      </c>
      <c r="N212" s="287" t="e">
        <f t="shared" si="11"/>
        <v>#REF!</v>
      </c>
      <c r="O212" s="277" t="e">
        <f t="shared" si="11"/>
        <v>#REF!</v>
      </c>
      <c r="V212" s="10"/>
      <c r="W212" s="10"/>
      <c r="X212" s="10"/>
      <c r="Y212" s="201" t="e">
        <f t="shared" si="13"/>
        <v>#REF!</v>
      </c>
    </row>
    <row r="213" spans="1:25" ht="33" hidden="1" customHeight="1" x14ac:dyDescent="0.25">
      <c r="A213" s="236">
        <f t="shared" si="12"/>
        <v>166</v>
      </c>
      <c r="B213" s="207">
        <v>420000</v>
      </c>
      <c r="C213" s="237" t="s">
        <v>854</v>
      </c>
      <c r="D213" s="215" t="e">
        <f>+Programska_aktivnost!D224+Sheet1!D213+#REF!+Sheet2!D213</f>
        <v>#REF!</v>
      </c>
      <c r="E213" s="214" t="e">
        <f>+Programska_aktivnost!E224+Sheet1!E213+#REF!+Sheet2!E213</f>
        <v>#REF!</v>
      </c>
      <c r="F213" s="215" t="e">
        <f>+Programska_aktivnost!F224+Sheet1!F213+#REF!+Sheet2!F213</f>
        <v>#REF!</v>
      </c>
      <c r="G213" s="214" t="e">
        <f>+Programska_aktivnost!G224+Sheet1!G213+#REF!+Sheet2!G213</f>
        <v>#REF!</v>
      </c>
      <c r="H213" s="213" t="e">
        <f>+Programska_aktivnost!H224+Sheet1!H213+#REF!+Sheet2!H213</f>
        <v>#REF!</v>
      </c>
      <c r="I213" s="214" t="e">
        <f>+Programska_aktivnost!I224+Sheet1!I213+#REF!+Sheet2!I213</f>
        <v>#REF!</v>
      </c>
      <c r="J213" s="215" t="e">
        <f>+Programska_aktivnost!J224+Sheet1!J213+#REF!+Sheet2!J213</f>
        <v>#REF!</v>
      </c>
      <c r="K213" s="214" t="e">
        <f>+Programska_aktivnost!K224+Sheet1!K213+#REF!+Sheet2!K213</f>
        <v>#REF!</v>
      </c>
      <c r="L213" s="215" t="e">
        <f>+Programska_aktivnost!L224+Sheet1!L213+#REF!+Sheet2!L213</f>
        <v>#REF!</v>
      </c>
      <c r="M213" s="214" t="e">
        <f>+Programska_aktivnost!M224+Sheet1!M213+#REF!+Sheet2!M213</f>
        <v>#REF!</v>
      </c>
      <c r="N213" s="215" t="e">
        <f t="shared" ref="N213:O274" si="14">SUM(H213,J213,L213)</f>
        <v>#REF!</v>
      </c>
      <c r="O213" s="214" t="e">
        <f t="shared" si="14"/>
        <v>#REF!</v>
      </c>
      <c r="V213" s="10"/>
      <c r="W213" s="10"/>
      <c r="X213" s="10"/>
      <c r="Y213" s="201" t="e">
        <f t="shared" si="13"/>
        <v>#REF!</v>
      </c>
    </row>
    <row r="214" spans="1:25" ht="33" hidden="1" customHeight="1" x14ac:dyDescent="0.25">
      <c r="A214" s="236">
        <f t="shared" si="12"/>
        <v>167</v>
      </c>
      <c r="B214" s="207">
        <v>421000</v>
      </c>
      <c r="C214" s="237" t="s">
        <v>855</v>
      </c>
      <c r="D214" s="215" t="e">
        <f>+Programska_aktivnost!D225+Sheet1!D214+#REF!+Sheet2!D214</f>
        <v>#REF!</v>
      </c>
      <c r="E214" s="214" t="e">
        <f>+Programska_aktivnost!E225+Sheet1!E214+#REF!+Sheet2!E214</f>
        <v>#REF!</v>
      </c>
      <c r="F214" s="215" t="e">
        <f>+Programska_aktivnost!F225+Sheet1!F214+#REF!+Sheet2!F214</f>
        <v>#REF!</v>
      </c>
      <c r="G214" s="214" t="e">
        <f>+Programska_aktivnost!G225+Sheet1!G214+#REF!+Sheet2!G214</f>
        <v>#REF!</v>
      </c>
      <c r="H214" s="213" t="e">
        <f>+Programska_aktivnost!H225+Sheet1!H214+#REF!+Sheet2!H214</f>
        <v>#REF!</v>
      </c>
      <c r="I214" s="214" t="e">
        <f>+Programska_aktivnost!I225+Sheet1!I214+#REF!+Sheet2!I214</f>
        <v>#REF!</v>
      </c>
      <c r="J214" s="215" t="e">
        <f>+Programska_aktivnost!J225+Sheet1!J214+#REF!+Sheet2!J214</f>
        <v>#REF!</v>
      </c>
      <c r="K214" s="214" t="e">
        <f>+Programska_aktivnost!K225+Sheet1!K214+#REF!+Sheet2!K214</f>
        <v>#REF!</v>
      </c>
      <c r="L214" s="215" t="e">
        <f>+Programska_aktivnost!L225+Sheet1!L214+#REF!+Sheet2!L214</f>
        <v>#REF!</v>
      </c>
      <c r="M214" s="214" t="e">
        <f>+Programska_aktivnost!M225+Sheet1!M214+#REF!+Sheet2!M214</f>
        <v>#REF!</v>
      </c>
      <c r="N214" s="215" t="e">
        <f t="shared" si="14"/>
        <v>#REF!</v>
      </c>
      <c r="O214" s="214" t="e">
        <f t="shared" si="14"/>
        <v>#REF!</v>
      </c>
      <c r="V214" s="10"/>
      <c r="W214" s="10"/>
      <c r="X214" s="10"/>
      <c r="Y214" s="201" t="e">
        <f t="shared" si="13"/>
        <v>#REF!</v>
      </c>
    </row>
    <row r="215" spans="1:25" ht="33" hidden="1" customHeight="1" x14ac:dyDescent="0.25">
      <c r="A215" s="238">
        <f t="shared" si="12"/>
        <v>168</v>
      </c>
      <c r="B215" s="208">
        <v>421100</v>
      </c>
      <c r="C215" s="239" t="s">
        <v>200</v>
      </c>
      <c r="D215" s="287" t="e">
        <f>+Programska_aktivnost!D226+Sheet1!D215+#REF!+Sheet2!D215</f>
        <v>#REF!</v>
      </c>
      <c r="E215" s="277" t="e">
        <f>+Programska_aktivnost!E226+Sheet1!E215+#REF!+Sheet2!E215</f>
        <v>#REF!</v>
      </c>
      <c r="F215" s="287" t="e">
        <f>+Programska_aktivnost!F226+Sheet1!F215+#REF!+Sheet2!F215</f>
        <v>#REF!</v>
      </c>
      <c r="G215" s="277" t="e">
        <f>+Programska_aktivnost!G226+Sheet1!G215+#REF!+Sheet2!G215</f>
        <v>#REF!</v>
      </c>
      <c r="H215" s="288" t="e">
        <f>+Programska_aktivnost!H226+Sheet1!H215+#REF!+Sheet2!H215</f>
        <v>#REF!</v>
      </c>
      <c r="I215" s="289" t="e">
        <f>+Programska_aktivnost!I226+Sheet1!I215+#REF!+Sheet2!I215</f>
        <v>#REF!</v>
      </c>
      <c r="J215" s="287" t="e">
        <f>+Programska_aktivnost!J226+Sheet1!J215+#REF!+Sheet2!J215</f>
        <v>#REF!</v>
      </c>
      <c r="K215" s="277" t="e">
        <f>+Programska_aktivnost!K226+Sheet1!K215+#REF!+Sheet2!K215</f>
        <v>#REF!</v>
      </c>
      <c r="L215" s="287" t="e">
        <f>+Programska_aktivnost!L226+Sheet1!L215+#REF!+Sheet2!L215</f>
        <v>#REF!</v>
      </c>
      <c r="M215" s="277" t="e">
        <f>+Programska_aktivnost!M226+Sheet1!M215+#REF!+Sheet2!M215</f>
        <v>#REF!</v>
      </c>
      <c r="N215" s="287" t="e">
        <f t="shared" si="14"/>
        <v>#REF!</v>
      </c>
      <c r="O215" s="277" t="e">
        <f t="shared" si="14"/>
        <v>#REF!</v>
      </c>
      <c r="V215" s="10"/>
      <c r="W215" s="10"/>
      <c r="X215" s="10"/>
      <c r="Y215" s="201" t="e">
        <f t="shared" si="13"/>
        <v>#REF!</v>
      </c>
    </row>
    <row r="216" spans="1:25" ht="33" hidden="1" customHeight="1" x14ac:dyDescent="0.25">
      <c r="A216" s="238">
        <f t="shared" si="12"/>
        <v>169</v>
      </c>
      <c r="B216" s="208">
        <v>421200</v>
      </c>
      <c r="C216" s="239" t="s">
        <v>201</v>
      </c>
      <c r="D216" s="287" t="e">
        <f>+Programska_aktivnost!D227+Sheet1!D216+#REF!+Sheet2!D216</f>
        <v>#REF!</v>
      </c>
      <c r="E216" s="277" t="e">
        <f>+Programska_aktivnost!E227+Sheet1!E216+#REF!+Sheet2!E216</f>
        <v>#REF!</v>
      </c>
      <c r="F216" s="287" t="e">
        <f>+Programska_aktivnost!F227+Sheet1!F216+#REF!+Sheet2!F216</f>
        <v>#REF!</v>
      </c>
      <c r="G216" s="277" t="e">
        <f>+Programska_aktivnost!G227+Sheet1!G216+#REF!+Sheet2!G216</f>
        <v>#REF!</v>
      </c>
      <c r="H216" s="288" t="e">
        <f>+Programska_aktivnost!H227+Sheet1!H216+#REF!+Sheet2!H216</f>
        <v>#REF!</v>
      </c>
      <c r="I216" s="289" t="e">
        <f>+Programska_aktivnost!I227+Sheet1!I216+#REF!+Sheet2!I216</f>
        <v>#REF!</v>
      </c>
      <c r="J216" s="287" t="e">
        <f>+Programska_aktivnost!J227+Sheet1!J216+#REF!+Sheet2!J216</f>
        <v>#REF!</v>
      </c>
      <c r="K216" s="277" t="e">
        <f>+Programska_aktivnost!K227+Sheet1!K216+#REF!+Sheet2!K216</f>
        <v>#REF!</v>
      </c>
      <c r="L216" s="287" t="e">
        <f>+Programska_aktivnost!L227+Sheet1!L216+#REF!+Sheet2!L216</f>
        <v>#REF!</v>
      </c>
      <c r="M216" s="277" t="e">
        <f>+Programska_aktivnost!M227+Sheet1!M216+#REF!+Sheet2!M216</f>
        <v>#REF!</v>
      </c>
      <c r="N216" s="287" t="e">
        <f t="shared" si="14"/>
        <v>#REF!</v>
      </c>
      <c r="O216" s="277" t="e">
        <f t="shared" si="14"/>
        <v>#REF!</v>
      </c>
      <c r="V216" s="10"/>
      <c r="W216" s="10"/>
      <c r="X216" s="10"/>
      <c r="Y216" s="201" t="e">
        <f t="shared" si="13"/>
        <v>#REF!</v>
      </c>
    </row>
    <row r="217" spans="1:25" ht="33" hidden="1" customHeight="1" x14ac:dyDescent="0.25">
      <c r="A217" s="238">
        <f t="shared" si="12"/>
        <v>170</v>
      </c>
      <c r="B217" s="208">
        <v>421300</v>
      </c>
      <c r="C217" s="239" t="s">
        <v>202</v>
      </c>
      <c r="D217" s="287" t="e">
        <f>+Programska_aktivnost!D228+Sheet1!D217+#REF!+Sheet2!D217</f>
        <v>#REF!</v>
      </c>
      <c r="E217" s="277" t="e">
        <f>+Programska_aktivnost!E228+Sheet1!E217+#REF!+Sheet2!E217</f>
        <v>#REF!</v>
      </c>
      <c r="F217" s="287" t="e">
        <f>+Programska_aktivnost!F228+Sheet1!F217+#REF!+Sheet2!F217</f>
        <v>#REF!</v>
      </c>
      <c r="G217" s="277" t="e">
        <f>+Programska_aktivnost!G228+Sheet1!G217+#REF!+Sheet2!G217</f>
        <v>#REF!</v>
      </c>
      <c r="H217" s="288" t="e">
        <f>+Programska_aktivnost!H228+Sheet1!H217+#REF!+Sheet2!H217</f>
        <v>#REF!</v>
      </c>
      <c r="I217" s="289" t="e">
        <f>+Programska_aktivnost!I228+Sheet1!I217+#REF!+Sheet2!I217</f>
        <v>#REF!</v>
      </c>
      <c r="J217" s="287" t="e">
        <f>+Programska_aktivnost!J228+Sheet1!J217+#REF!+Sheet2!J217</f>
        <v>#REF!</v>
      </c>
      <c r="K217" s="277" t="e">
        <f>+Programska_aktivnost!K228+Sheet1!K217+#REF!+Sheet2!K217</f>
        <v>#REF!</v>
      </c>
      <c r="L217" s="287" t="e">
        <f>+Programska_aktivnost!L228+Sheet1!L217+#REF!+Sheet2!L217</f>
        <v>#REF!</v>
      </c>
      <c r="M217" s="277" t="e">
        <f>+Programska_aktivnost!M228+Sheet1!M217+#REF!+Sheet2!M217</f>
        <v>#REF!</v>
      </c>
      <c r="N217" s="287" t="e">
        <f t="shared" si="14"/>
        <v>#REF!</v>
      </c>
      <c r="O217" s="277" t="e">
        <f t="shared" si="14"/>
        <v>#REF!</v>
      </c>
      <c r="V217" s="10"/>
      <c r="W217" s="10"/>
      <c r="X217" s="10"/>
      <c r="Y217" s="201" t="e">
        <f t="shared" si="13"/>
        <v>#REF!</v>
      </c>
    </row>
    <row r="218" spans="1:25" ht="33" hidden="1" customHeight="1" x14ac:dyDescent="0.25">
      <c r="A218" s="238">
        <f t="shared" si="12"/>
        <v>171</v>
      </c>
      <c r="B218" s="208">
        <v>421400</v>
      </c>
      <c r="C218" s="239" t="s">
        <v>203</v>
      </c>
      <c r="D218" s="287" t="e">
        <f>+Programska_aktivnost!D229+Sheet1!D218+#REF!+Sheet2!D218</f>
        <v>#REF!</v>
      </c>
      <c r="E218" s="277" t="e">
        <f>+Programska_aktivnost!E229+Sheet1!E218+#REF!+Sheet2!E218</f>
        <v>#REF!</v>
      </c>
      <c r="F218" s="287" t="e">
        <f>+Programska_aktivnost!F229+Sheet1!F218+#REF!+Sheet2!F218</f>
        <v>#REF!</v>
      </c>
      <c r="G218" s="277" t="e">
        <f>+Programska_aktivnost!G229+Sheet1!G218+#REF!+Sheet2!G218</f>
        <v>#REF!</v>
      </c>
      <c r="H218" s="288" t="e">
        <f>+Programska_aktivnost!H229+Sheet1!H218+#REF!+Sheet2!H218</f>
        <v>#REF!</v>
      </c>
      <c r="I218" s="289" t="e">
        <f>+Programska_aktivnost!I229+Sheet1!I218+#REF!+Sheet2!I218</f>
        <v>#REF!</v>
      </c>
      <c r="J218" s="287" t="e">
        <f>+Programska_aktivnost!J229+Sheet1!J218+#REF!+Sheet2!J218</f>
        <v>#REF!</v>
      </c>
      <c r="K218" s="277" t="e">
        <f>+Programska_aktivnost!K229+Sheet1!K218+#REF!+Sheet2!K218</f>
        <v>#REF!</v>
      </c>
      <c r="L218" s="287" t="e">
        <f>+Programska_aktivnost!L229+Sheet1!L218+#REF!+Sheet2!L218</f>
        <v>#REF!</v>
      </c>
      <c r="M218" s="277" t="e">
        <f>+Programska_aktivnost!M229+Sheet1!M218+#REF!+Sheet2!M218</f>
        <v>#REF!</v>
      </c>
      <c r="N218" s="287" t="e">
        <f t="shared" si="14"/>
        <v>#REF!</v>
      </c>
      <c r="O218" s="277" t="e">
        <f t="shared" si="14"/>
        <v>#REF!</v>
      </c>
      <c r="V218" s="10"/>
      <c r="W218" s="10"/>
      <c r="X218" s="10"/>
      <c r="Y218" s="201" t="e">
        <f t="shared" si="13"/>
        <v>#REF!</v>
      </c>
    </row>
    <row r="219" spans="1:25" ht="33" hidden="1" customHeight="1" x14ac:dyDescent="0.25">
      <c r="A219" s="238">
        <f t="shared" si="12"/>
        <v>172</v>
      </c>
      <c r="B219" s="208">
        <v>421500</v>
      </c>
      <c r="C219" s="239" t="s">
        <v>204</v>
      </c>
      <c r="D219" s="287" t="e">
        <f>+Programska_aktivnost!D230+Sheet1!D219+#REF!+Sheet2!D219</f>
        <v>#REF!</v>
      </c>
      <c r="E219" s="277" t="e">
        <f>+Programska_aktivnost!E230+Sheet1!E219+#REF!+Sheet2!E219</f>
        <v>#REF!</v>
      </c>
      <c r="F219" s="287" t="e">
        <f>+Programska_aktivnost!F230+Sheet1!F219+#REF!+Sheet2!F219</f>
        <v>#REF!</v>
      </c>
      <c r="G219" s="277" t="e">
        <f>+Programska_aktivnost!G230+Sheet1!G219+#REF!+Sheet2!G219</f>
        <v>#REF!</v>
      </c>
      <c r="H219" s="288" t="e">
        <f>+Programska_aktivnost!H230+Sheet1!H219+#REF!+Sheet2!H219</f>
        <v>#REF!</v>
      </c>
      <c r="I219" s="289" t="e">
        <f>+Programska_aktivnost!I230+Sheet1!I219+#REF!+Sheet2!I219</f>
        <v>#REF!</v>
      </c>
      <c r="J219" s="287" t="e">
        <f>+Programska_aktivnost!J230+Sheet1!J219+#REF!+Sheet2!J219</f>
        <v>#REF!</v>
      </c>
      <c r="K219" s="277" t="e">
        <f>+Programska_aktivnost!K230+Sheet1!K219+#REF!+Sheet2!K219</f>
        <v>#REF!</v>
      </c>
      <c r="L219" s="287" t="e">
        <f>+Programska_aktivnost!L230+Sheet1!L219+#REF!+Sheet2!L219</f>
        <v>#REF!</v>
      </c>
      <c r="M219" s="277" t="e">
        <f>+Programska_aktivnost!M230+Sheet1!M219+#REF!+Sheet2!M219</f>
        <v>#REF!</v>
      </c>
      <c r="N219" s="287" t="e">
        <f t="shared" si="14"/>
        <v>#REF!</v>
      </c>
      <c r="O219" s="277" t="e">
        <f t="shared" si="14"/>
        <v>#REF!</v>
      </c>
      <c r="V219" s="10"/>
      <c r="W219" s="10"/>
      <c r="X219" s="10"/>
      <c r="Y219" s="201" t="e">
        <f t="shared" si="13"/>
        <v>#REF!</v>
      </c>
    </row>
    <row r="220" spans="1:25" ht="33" hidden="1" customHeight="1" x14ac:dyDescent="0.25">
      <c r="A220" s="238">
        <f t="shared" si="12"/>
        <v>173</v>
      </c>
      <c r="B220" s="208">
        <v>421600</v>
      </c>
      <c r="C220" s="239" t="s">
        <v>205</v>
      </c>
      <c r="D220" s="287" t="e">
        <f>+Programska_aktivnost!#REF!+Sheet1!D220+#REF!+Sheet2!D220</f>
        <v>#REF!</v>
      </c>
      <c r="E220" s="277" t="e">
        <f>+Programska_aktivnost!#REF!+Sheet1!E220+#REF!+Sheet2!E220</f>
        <v>#REF!</v>
      </c>
      <c r="F220" s="287" t="e">
        <f>+Programska_aktivnost!#REF!+Sheet1!F220+#REF!+Sheet2!F220</f>
        <v>#REF!</v>
      </c>
      <c r="G220" s="277" t="e">
        <f>+Programska_aktivnost!#REF!+Sheet1!G220+#REF!+Sheet2!G220</f>
        <v>#REF!</v>
      </c>
      <c r="H220" s="288" t="e">
        <f>+Programska_aktivnost!#REF!+Sheet1!H220+#REF!+Sheet2!H220</f>
        <v>#REF!</v>
      </c>
      <c r="I220" s="289" t="e">
        <f>+Programska_aktivnost!#REF!+Sheet1!I220+#REF!+Sheet2!I220</f>
        <v>#REF!</v>
      </c>
      <c r="J220" s="287" t="e">
        <f>+Programska_aktivnost!#REF!+Sheet1!J220+#REF!+Sheet2!J220</f>
        <v>#REF!</v>
      </c>
      <c r="K220" s="277" t="e">
        <f>+Programska_aktivnost!#REF!+Sheet1!K220+#REF!+Sheet2!K220</f>
        <v>#REF!</v>
      </c>
      <c r="L220" s="287" t="e">
        <f>+Programska_aktivnost!#REF!+Sheet1!L220+#REF!+Sheet2!L220</f>
        <v>#REF!</v>
      </c>
      <c r="M220" s="277" t="e">
        <f>+Programska_aktivnost!#REF!+Sheet1!M220+#REF!+Sheet2!M220</f>
        <v>#REF!</v>
      </c>
      <c r="N220" s="287" t="e">
        <f t="shared" si="14"/>
        <v>#REF!</v>
      </c>
      <c r="O220" s="277" t="e">
        <f t="shared" si="14"/>
        <v>#REF!</v>
      </c>
      <c r="V220" s="10"/>
      <c r="W220" s="10"/>
      <c r="X220" s="10"/>
      <c r="Y220" s="201" t="e">
        <f t="shared" si="13"/>
        <v>#REF!</v>
      </c>
    </row>
    <row r="221" spans="1:25" ht="33" hidden="1" customHeight="1" x14ac:dyDescent="0.25">
      <c r="A221" s="243">
        <f t="shared" si="12"/>
        <v>174</v>
      </c>
      <c r="B221" s="210">
        <v>421900</v>
      </c>
      <c r="C221" s="239" t="s">
        <v>206</v>
      </c>
      <c r="D221" s="287" t="e">
        <f>+Programska_aktivnost!#REF!+Sheet1!D221+#REF!+Sheet2!D221</f>
        <v>#REF!</v>
      </c>
      <c r="E221" s="277" t="e">
        <f>+Programska_aktivnost!#REF!+Sheet1!E221+#REF!+Sheet2!E221</f>
        <v>#REF!</v>
      </c>
      <c r="F221" s="287" t="e">
        <f>+Programska_aktivnost!#REF!+Sheet1!F221+#REF!+Sheet2!F221</f>
        <v>#REF!</v>
      </c>
      <c r="G221" s="277" t="e">
        <f>+Programska_aktivnost!#REF!+Sheet1!G221+#REF!+Sheet2!G221</f>
        <v>#REF!</v>
      </c>
      <c r="H221" s="288" t="e">
        <f>+Programska_aktivnost!#REF!+Sheet1!H221+#REF!+Sheet2!H221</f>
        <v>#REF!</v>
      </c>
      <c r="I221" s="289" t="e">
        <f>+Programska_aktivnost!#REF!+Sheet1!I221+#REF!+Sheet2!I221</f>
        <v>#REF!</v>
      </c>
      <c r="J221" s="287" t="e">
        <f>+Programska_aktivnost!#REF!+Sheet1!J221+#REF!+Sheet2!J221</f>
        <v>#REF!</v>
      </c>
      <c r="K221" s="277" t="e">
        <f>+Programska_aktivnost!#REF!+Sheet1!K221+#REF!+Sheet2!K221</f>
        <v>#REF!</v>
      </c>
      <c r="L221" s="287" t="e">
        <f>+Programska_aktivnost!#REF!+Sheet1!L221+#REF!+Sheet2!L221</f>
        <v>#REF!</v>
      </c>
      <c r="M221" s="277" t="e">
        <f>+Programska_aktivnost!#REF!+Sheet1!M221+#REF!+Sheet2!M221</f>
        <v>#REF!</v>
      </c>
      <c r="N221" s="287" t="e">
        <f t="shared" si="14"/>
        <v>#REF!</v>
      </c>
      <c r="O221" s="277" t="e">
        <f t="shared" si="14"/>
        <v>#REF!</v>
      </c>
      <c r="V221" s="10"/>
      <c r="W221" s="10"/>
      <c r="X221" s="10"/>
      <c r="Y221" s="201" t="e">
        <f t="shared" si="13"/>
        <v>#REF!</v>
      </c>
    </row>
    <row r="222" spans="1:25" ht="33" hidden="1" customHeight="1" x14ac:dyDescent="0.25">
      <c r="A222" s="236">
        <f t="shared" si="12"/>
        <v>175</v>
      </c>
      <c r="B222" s="207">
        <v>422000</v>
      </c>
      <c r="C222" s="237" t="s">
        <v>856</v>
      </c>
      <c r="D222" s="215" t="e">
        <f>+Programska_aktivnost!D250+Sheet1!D222+#REF!+Sheet2!D222</f>
        <v>#REF!</v>
      </c>
      <c r="E222" s="214" t="e">
        <f>+Programska_aktivnost!E250+Sheet1!E222+#REF!+Sheet2!E222</f>
        <v>#REF!</v>
      </c>
      <c r="F222" s="215" t="e">
        <f>+Programska_aktivnost!F250+Sheet1!F222+#REF!+Sheet2!F222</f>
        <v>#REF!</v>
      </c>
      <c r="G222" s="214" t="e">
        <f>+Programska_aktivnost!G250+Sheet1!G222+#REF!+Sheet2!G222</f>
        <v>#REF!</v>
      </c>
      <c r="H222" s="213" t="e">
        <f>+Programska_aktivnost!H250+Sheet1!H222+#REF!+Sheet2!H222</f>
        <v>#REF!</v>
      </c>
      <c r="I222" s="214" t="e">
        <f>+Programska_aktivnost!I250+Sheet1!I222+#REF!+Sheet2!I222</f>
        <v>#REF!</v>
      </c>
      <c r="J222" s="215" t="e">
        <f>+Programska_aktivnost!J250+Sheet1!J222+#REF!+Sheet2!J222</f>
        <v>#REF!</v>
      </c>
      <c r="K222" s="214" t="e">
        <f>+Programska_aktivnost!K250+Sheet1!K222+#REF!+Sheet2!K222</f>
        <v>#REF!</v>
      </c>
      <c r="L222" s="215" t="e">
        <f>+Programska_aktivnost!L250+Sheet1!L222+#REF!+Sheet2!L222</f>
        <v>#REF!</v>
      </c>
      <c r="M222" s="214" t="e">
        <f>+Programska_aktivnost!M250+Sheet1!M222+#REF!+Sheet2!M222</f>
        <v>#REF!</v>
      </c>
      <c r="N222" s="215" t="e">
        <f t="shared" si="14"/>
        <v>#REF!</v>
      </c>
      <c r="O222" s="214" t="e">
        <f t="shared" si="14"/>
        <v>#REF!</v>
      </c>
      <c r="V222" s="10"/>
      <c r="W222" s="10"/>
      <c r="X222" s="10"/>
      <c r="Y222" s="201" t="e">
        <f t="shared" si="13"/>
        <v>#REF!</v>
      </c>
    </row>
    <row r="223" spans="1:25" ht="33" hidden="1" customHeight="1" x14ac:dyDescent="0.25">
      <c r="A223" s="238">
        <f t="shared" si="12"/>
        <v>176</v>
      </c>
      <c r="B223" s="208">
        <v>422100</v>
      </c>
      <c r="C223" s="239" t="s">
        <v>207</v>
      </c>
      <c r="D223" s="287" t="e">
        <f>+Programska_aktivnost!D251+Sheet1!D223+#REF!+Sheet2!D223</f>
        <v>#REF!</v>
      </c>
      <c r="E223" s="277" t="e">
        <f>+Programska_aktivnost!E251+Sheet1!E223+#REF!+Sheet2!E223</f>
        <v>#REF!</v>
      </c>
      <c r="F223" s="287" t="e">
        <f>+Programska_aktivnost!F251+Sheet1!F223+#REF!+Sheet2!F223</f>
        <v>#REF!</v>
      </c>
      <c r="G223" s="277" t="e">
        <f>+Programska_aktivnost!G251+Sheet1!G223+#REF!+Sheet2!G223</f>
        <v>#REF!</v>
      </c>
      <c r="H223" s="288" t="e">
        <f>+Programska_aktivnost!H251+Sheet1!H223+#REF!+Sheet2!H223</f>
        <v>#REF!</v>
      </c>
      <c r="I223" s="289" t="e">
        <f>+Programska_aktivnost!I251+Sheet1!I223+#REF!+Sheet2!I223</f>
        <v>#REF!</v>
      </c>
      <c r="J223" s="287" t="e">
        <f>+Programska_aktivnost!J251+Sheet1!J223+#REF!+Sheet2!J223</f>
        <v>#REF!</v>
      </c>
      <c r="K223" s="277" t="e">
        <f>+Programska_aktivnost!K251+Sheet1!K223+#REF!+Sheet2!K223</f>
        <v>#REF!</v>
      </c>
      <c r="L223" s="287" t="e">
        <f>+Programska_aktivnost!L251+Sheet1!L223+#REF!+Sheet2!L223</f>
        <v>#REF!</v>
      </c>
      <c r="M223" s="277" t="e">
        <f>+Programska_aktivnost!M251+Sheet1!M223+#REF!+Sheet2!M223</f>
        <v>#REF!</v>
      </c>
      <c r="N223" s="287" t="e">
        <f t="shared" si="14"/>
        <v>#REF!</v>
      </c>
      <c r="O223" s="277" t="e">
        <f t="shared" si="14"/>
        <v>#REF!</v>
      </c>
      <c r="V223" s="10"/>
      <c r="W223" s="10"/>
      <c r="X223" s="10"/>
      <c r="Y223" s="201" t="e">
        <f t="shared" si="13"/>
        <v>#REF!</v>
      </c>
    </row>
    <row r="224" spans="1:25" ht="33" hidden="1" customHeight="1" x14ac:dyDescent="0.25">
      <c r="A224" s="238">
        <f t="shared" si="12"/>
        <v>177</v>
      </c>
      <c r="B224" s="208">
        <v>422200</v>
      </c>
      <c r="C224" s="239" t="s">
        <v>208</v>
      </c>
      <c r="D224" s="287" t="e">
        <f>+Programska_aktivnost!D252+Sheet1!D224+#REF!+Sheet2!D224</f>
        <v>#REF!</v>
      </c>
      <c r="E224" s="277" t="e">
        <f>+Programska_aktivnost!E252+Sheet1!E224+#REF!+Sheet2!E224</f>
        <v>#REF!</v>
      </c>
      <c r="F224" s="287" t="e">
        <f>+Programska_aktivnost!F252+Sheet1!F224+#REF!+Sheet2!F224</f>
        <v>#REF!</v>
      </c>
      <c r="G224" s="277" t="e">
        <f>+Programska_aktivnost!G252+Sheet1!G224+#REF!+Sheet2!G224</f>
        <v>#REF!</v>
      </c>
      <c r="H224" s="288" t="e">
        <f>+Programska_aktivnost!H252+Sheet1!H224+#REF!+Sheet2!H224</f>
        <v>#REF!</v>
      </c>
      <c r="I224" s="289" t="e">
        <f>+Programska_aktivnost!I252+Sheet1!I224+#REF!+Sheet2!I224</f>
        <v>#REF!</v>
      </c>
      <c r="J224" s="287" t="e">
        <f>+Programska_aktivnost!J252+Sheet1!J224+#REF!+Sheet2!J224</f>
        <v>#REF!</v>
      </c>
      <c r="K224" s="277" t="e">
        <f>+Programska_aktivnost!K252+Sheet1!K224+#REF!+Sheet2!K224</f>
        <v>#REF!</v>
      </c>
      <c r="L224" s="287" t="e">
        <f>+Programska_aktivnost!L252+Sheet1!L224+#REF!+Sheet2!L224</f>
        <v>#REF!</v>
      </c>
      <c r="M224" s="277" t="e">
        <f>+Programska_aktivnost!M252+Sheet1!M224+#REF!+Sheet2!M224</f>
        <v>#REF!</v>
      </c>
      <c r="N224" s="287" t="e">
        <f t="shared" si="14"/>
        <v>#REF!</v>
      </c>
      <c r="O224" s="277" t="e">
        <f t="shared" si="14"/>
        <v>#REF!</v>
      </c>
      <c r="V224" s="10"/>
      <c r="W224" s="10"/>
      <c r="X224" s="10"/>
      <c r="Y224" s="201" t="e">
        <f t="shared" si="13"/>
        <v>#REF!</v>
      </c>
    </row>
    <row r="225" spans="1:25" ht="33" hidden="1" customHeight="1" x14ac:dyDescent="0.25">
      <c r="A225" s="238">
        <f t="shared" si="12"/>
        <v>178</v>
      </c>
      <c r="B225" s="208">
        <v>422300</v>
      </c>
      <c r="C225" s="239" t="s">
        <v>209</v>
      </c>
      <c r="D225" s="287" t="e">
        <f>+Programska_aktivnost!D253+Sheet1!D225+#REF!+Sheet2!D225</f>
        <v>#REF!</v>
      </c>
      <c r="E225" s="277" t="e">
        <f>+Programska_aktivnost!E253+Sheet1!E225+#REF!+Sheet2!E225</f>
        <v>#REF!</v>
      </c>
      <c r="F225" s="287" t="e">
        <f>+Programska_aktivnost!F253+Sheet1!F225+#REF!+Sheet2!F225</f>
        <v>#REF!</v>
      </c>
      <c r="G225" s="277" t="e">
        <f>+Programska_aktivnost!G253+Sheet1!G225+#REF!+Sheet2!G225</f>
        <v>#REF!</v>
      </c>
      <c r="H225" s="288" t="e">
        <f>+Programska_aktivnost!H253+Sheet1!H225+#REF!+Sheet2!H225</f>
        <v>#REF!</v>
      </c>
      <c r="I225" s="289" t="e">
        <f>+Programska_aktivnost!I253+Sheet1!I225+#REF!+Sheet2!I225</f>
        <v>#REF!</v>
      </c>
      <c r="J225" s="287" t="e">
        <f>+Programska_aktivnost!J253+Sheet1!J225+#REF!+Sheet2!J225</f>
        <v>#REF!</v>
      </c>
      <c r="K225" s="277" t="e">
        <f>+Programska_aktivnost!K253+Sheet1!K225+#REF!+Sheet2!K225</f>
        <v>#REF!</v>
      </c>
      <c r="L225" s="287" t="e">
        <f>+Programska_aktivnost!L253+Sheet1!L225+#REF!+Sheet2!L225</f>
        <v>#REF!</v>
      </c>
      <c r="M225" s="277" t="e">
        <f>+Programska_aktivnost!M253+Sheet1!M225+#REF!+Sheet2!M225</f>
        <v>#REF!</v>
      </c>
      <c r="N225" s="287" t="e">
        <f t="shared" si="14"/>
        <v>#REF!</v>
      </c>
      <c r="O225" s="277" t="e">
        <f t="shared" si="14"/>
        <v>#REF!</v>
      </c>
      <c r="V225" s="10"/>
      <c r="W225" s="10"/>
      <c r="X225" s="10"/>
      <c r="Y225" s="201" t="e">
        <f t="shared" si="13"/>
        <v>#REF!</v>
      </c>
    </row>
    <row r="226" spans="1:25" ht="33" hidden="1" customHeight="1" x14ac:dyDescent="0.25">
      <c r="A226" s="238">
        <f t="shared" si="12"/>
        <v>179</v>
      </c>
      <c r="B226" s="208">
        <v>422400</v>
      </c>
      <c r="C226" s="239" t="s">
        <v>210</v>
      </c>
      <c r="D226" s="287" t="e">
        <f>+Programska_aktivnost!D258+Sheet1!D226+#REF!+Sheet2!D226</f>
        <v>#REF!</v>
      </c>
      <c r="E226" s="277" t="e">
        <f>+Programska_aktivnost!E258+Sheet1!E226+#REF!+Sheet2!E226</f>
        <v>#REF!</v>
      </c>
      <c r="F226" s="287" t="e">
        <f>+Programska_aktivnost!F258+Sheet1!F226+#REF!+Sheet2!F226</f>
        <v>#REF!</v>
      </c>
      <c r="G226" s="277" t="e">
        <f>+Programska_aktivnost!G258+Sheet1!G226+#REF!+Sheet2!G226</f>
        <v>#REF!</v>
      </c>
      <c r="H226" s="288" t="e">
        <f>+Programska_aktivnost!H258+Sheet1!H226+#REF!+Sheet2!H226</f>
        <v>#REF!</v>
      </c>
      <c r="I226" s="289" t="e">
        <f>+Programska_aktivnost!I258+Sheet1!I226+#REF!+Sheet2!I226</f>
        <v>#REF!</v>
      </c>
      <c r="J226" s="287" t="e">
        <f>+Programska_aktivnost!J258+Sheet1!J226+#REF!+Sheet2!J226</f>
        <v>#REF!</v>
      </c>
      <c r="K226" s="277" t="e">
        <f>+Programska_aktivnost!K258+Sheet1!K226+#REF!+Sheet2!K226</f>
        <v>#REF!</v>
      </c>
      <c r="L226" s="287" t="e">
        <f>+Programska_aktivnost!L258+Sheet1!L226+#REF!+Sheet2!L226</f>
        <v>#REF!</v>
      </c>
      <c r="M226" s="277" t="e">
        <f>+Programska_aktivnost!M258+Sheet1!M226+#REF!+Sheet2!M226</f>
        <v>#REF!</v>
      </c>
      <c r="N226" s="287" t="e">
        <f t="shared" si="14"/>
        <v>#REF!</v>
      </c>
      <c r="O226" s="277" t="e">
        <f t="shared" si="14"/>
        <v>#REF!</v>
      </c>
      <c r="V226" s="10"/>
      <c r="W226" s="10"/>
      <c r="X226" s="10"/>
      <c r="Y226" s="201" t="e">
        <f t="shared" si="13"/>
        <v>#REF!</v>
      </c>
    </row>
    <row r="227" spans="1:25" ht="33" hidden="1" customHeight="1" x14ac:dyDescent="0.25">
      <c r="A227" s="238">
        <f t="shared" si="12"/>
        <v>180</v>
      </c>
      <c r="B227" s="208">
        <v>422900</v>
      </c>
      <c r="C227" s="239" t="s">
        <v>211</v>
      </c>
      <c r="D227" s="287" t="e">
        <f>+Programska_aktivnost!D259+Sheet1!D227+#REF!+Sheet2!D227</f>
        <v>#REF!</v>
      </c>
      <c r="E227" s="277" t="e">
        <f>+Programska_aktivnost!E259+Sheet1!E227+#REF!+Sheet2!E227</f>
        <v>#REF!</v>
      </c>
      <c r="F227" s="287" t="e">
        <f>+Programska_aktivnost!F259+Sheet1!F227+#REF!+Sheet2!F227</f>
        <v>#REF!</v>
      </c>
      <c r="G227" s="277" t="e">
        <f>+Programska_aktivnost!G259+Sheet1!G227+#REF!+Sheet2!G227</f>
        <v>#REF!</v>
      </c>
      <c r="H227" s="288" t="e">
        <f>+Programska_aktivnost!H259+Sheet1!H227+#REF!+Sheet2!H227</f>
        <v>#REF!</v>
      </c>
      <c r="I227" s="289" t="e">
        <f>+Programska_aktivnost!I259+Sheet1!I227+#REF!+Sheet2!I227</f>
        <v>#REF!</v>
      </c>
      <c r="J227" s="287" t="e">
        <f>+Programska_aktivnost!J259+Sheet1!J227+#REF!+Sheet2!J227</f>
        <v>#REF!</v>
      </c>
      <c r="K227" s="277" t="e">
        <f>+Programska_aktivnost!K259+Sheet1!K227+#REF!+Sheet2!K227</f>
        <v>#REF!</v>
      </c>
      <c r="L227" s="287" t="e">
        <f>+Programska_aktivnost!L259+Sheet1!L227+#REF!+Sheet2!L227</f>
        <v>#REF!</v>
      </c>
      <c r="M227" s="277" t="e">
        <f>+Programska_aktivnost!M259+Sheet1!M227+#REF!+Sheet2!M227</f>
        <v>#REF!</v>
      </c>
      <c r="N227" s="287" t="e">
        <f t="shared" si="14"/>
        <v>#REF!</v>
      </c>
      <c r="O227" s="277" t="e">
        <f t="shared" si="14"/>
        <v>#REF!</v>
      </c>
      <c r="V227" s="10"/>
      <c r="W227" s="10"/>
      <c r="X227" s="10"/>
      <c r="Y227" s="201" t="e">
        <f t="shared" si="13"/>
        <v>#REF!</v>
      </c>
    </row>
    <row r="228" spans="1:25" ht="33" hidden="1" customHeight="1" x14ac:dyDescent="0.25">
      <c r="A228" s="236">
        <f t="shared" si="12"/>
        <v>181</v>
      </c>
      <c r="B228" s="207">
        <v>423000</v>
      </c>
      <c r="C228" s="237" t="s">
        <v>857</v>
      </c>
      <c r="D228" s="215" t="e">
        <f>+Programska_aktivnost!D260+Sheet1!D228+#REF!+Sheet2!D228</f>
        <v>#REF!</v>
      </c>
      <c r="E228" s="214" t="e">
        <f>+Programska_aktivnost!E260+Sheet1!E228+#REF!+Sheet2!E228</f>
        <v>#REF!</v>
      </c>
      <c r="F228" s="215" t="e">
        <f>+Programska_aktivnost!F260+Sheet1!F228+#REF!+Sheet2!F228</f>
        <v>#REF!</v>
      </c>
      <c r="G228" s="214" t="e">
        <f>+Programska_aktivnost!G260+Sheet1!G228+#REF!+Sheet2!G228</f>
        <v>#REF!</v>
      </c>
      <c r="H228" s="213" t="e">
        <f>+Programska_aktivnost!H260+Sheet1!H228+#REF!+Sheet2!H228</f>
        <v>#REF!</v>
      </c>
      <c r="I228" s="214" t="e">
        <f>+Programska_aktivnost!I260+Sheet1!I228+#REF!+Sheet2!I228</f>
        <v>#REF!</v>
      </c>
      <c r="J228" s="215" t="e">
        <f>+Programska_aktivnost!J260+Sheet1!J228+#REF!+Sheet2!J228</f>
        <v>#REF!</v>
      </c>
      <c r="K228" s="214" t="e">
        <f>+Programska_aktivnost!K260+Sheet1!K228+#REF!+Sheet2!K228</f>
        <v>#REF!</v>
      </c>
      <c r="L228" s="215" t="e">
        <f>+Programska_aktivnost!L260+Sheet1!L228+#REF!+Sheet2!L228</f>
        <v>#REF!</v>
      </c>
      <c r="M228" s="214" t="e">
        <f>+Programska_aktivnost!M260+Sheet1!M228+#REF!+Sheet2!M228</f>
        <v>#REF!</v>
      </c>
      <c r="N228" s="215" t="e">
        <f t="shared" si="14"/>
        <v>#REF!</v>
      </c>
      <c r="O228" s="214" t="e">
        <f t="shared" si="14"/>
        <v>#REF!</v>
      </c>
      <c r="V228" s="10"/>
      <c r="W228" s="10"/>
      <c r="X228" s="10"/>
      <c r="Y228" s="201" t="e">
        <f t="shared" si="13"/>
        <v>#REF!</v>
      </c>
    </row>
    <row r="229" spans="1:25" ht="33" hidden="1" customHeight="1" x14ac:dyDescent="0.25">
      <c r="A229" s="238">
        <f t="shared" si="12"/>
        <v>182</v>
      </c>
      <c r="B229" s="208">
        <v>423100</v>
      </c>
      <c r="C229" s="239" t="s">
        <v>212</v>
      </c>
      <c r="D229" s="287" t="e">
        <f>+Programska_aktivnost!D261+Sheet1!D229+#REF!+Sheet2!D229</f>
        <v>#REF!</v>
      </c>
      <c r="E229" s="277" t="e">
        <f>+Programska_aktivnost!E261+Sheet1!E229+#REF!+Sheet2!E229</f>
        <v>#REF!</v>
      </c>
      <c r="F229" s="287" t="e">
        <f>+Programska_aktivnost!F261+Sheet1!F229+#REF!+Sheet2!F229</f>
        <v>#REF!</v>
      </c>
      <c r="G229" s="277" t="e">
        <f>+Programska_aktivnost!G261+Sheet1!G229+#REF!+Sheet2!G229</f>
        <v>#REF!</v>
      </c>
      <c r="H229" s="288" t="e">
        <f>+Programska_aktivnost!H261+Sheet1!H229+#REF!+Sheet2!H229</f>
        <v>#REF!</v>
      </c>
      <c r="I229" s="289" t="e">
        <f>+Programska_aktivnost!I261+Sheet1!I229+#REF!+Sheet2!I229</f>
        <v>#REF!</v>
      </c>
      <c r="J229" s="287" t="e">
        <f>+Programska_aktivnost!J261+Sheet1!J229+#REF!+Sheet2!J229</f>
        <v>#REF!</v>
      </c>
      <c r="K229" s="277" t="e">
        <f>+Programska_aktivnost!K261+Sheet1!K229+#REF!+Sheet2!K229</f>
        <v>#REF!</v>
      </c>
      <c r="L229" s="287" t="e">
        <f>+Programska_aktivnost!L261+Sheet1!L229+#REF!+Sheet2!L229</f>
        <v>#REF!</v>
      </c>
      <c r="M229" s="277" t="e">
        <f>+Programska_aktivnost!M261+Sheet1!M229+#REF!+Sheet2!M229</f>
        <v>#REF!</v>
      </c>
      <c r="N229" s="287" t="e">
        <f t="shared" si="14"/>
        <v>#REF!</v>
      </c>
      <c r="O229" s="277" t="e">
        <f t="shared" si="14"/>
        <v>#REF!</v>
      </c>
      <c r="V229" s="10"/>
      <c r="W229" s="10"/>
      <c r="X229" s="10"/>
      <c r="Y229" s="201" t="e">
        <f t="shared" si="13"/>
        <v>#REF!</v>
      </c>
    </row>
    <row r="230" spans="1:25" ht="33" hidden="1" customHeight="1" x14ac:dyDescent="0.25">
      <c r="A230" s="238">
        <f t="shared" si="12"/>
        <v>183</v>
      </c>
      <c r="B230" s="208">
        <v>423200</v>
      </c>
      <c r="C230" s="239" t="s">
        <v>213</v>
      </c>
      <c r="D230" s="287" t="e">
        <f>+Programska_aktivnost!D262+Sheet1!D230+#REF!+Sheet2!D230</f>
        <v>#REF!</v>
      </c>
      <c r="E230" s="277" t="e">
        <f>+Programska_aktivnost!E262+Sheet1!E230+#REF!+Sheet2!E230</f>
        <v>#REF!</v>
      </c>
      <c r="F230" s="287" t="e">
        <f>+Programska_aktivnost!F262+Sheet1!F230+#REF!+Sheet2!F230</f>
        <v>#REF!</v>
      </c>
      <c r="G230" s="277" t="e">
        <f>+Programska_aktivnost!G262+Sheet1!G230+#REF!+Sheet2!G230</f>
        <v>#REF!</v>
      </c>
      <c r="H230" s="288" t="e">
        <f>+Programska_aktivnost!H262+Sheet1!H230+#REF!+Sheet2!H230</f>
        <v>#REF!</v>
      </c>
      <c r="I230" s="289" t="e">
        <f>+Programska_aktivnost!I262+Sheet1!I230+#REF!+Sheet2!I230</f>
        <v>#REF!</v>
      </c>
      <c r="J230" s="287" t="e">
        <f>+Programska_aktivnost!J262+Sheet1!J230+#REF!+Sheet2!J230</f>
        <v>#REF!</v>
      </c>
      <c r="K230" s="277" t="e">
        <f>+Programska_aktivnost!K262+Sheet1!K230+#REF!+Sheet2!K230</f>
        <v>#REF!</v>
      </c>
      <c r="L230" s="287" t="e">
        <f>+Programska_aktivnost!L262+Sheet1!L230+#REF!+Sheet2!L230</f>
        <v>#REF!</v>
      </c>
      <c r="M230" s="277" t="e">
        <f>+Programska_aktivnost!M262+Sheet1!M230+#REF!+Sheet2!M230</f>
        <v>#REF!</v>
      </c>
      <c r="N230" s="287" t="e">
        <f t="shared" si="14"/>
        <v>#REF!</v>
      </c>
      <c r="O230" s="277" t="e">
        <f t="shared" si="14"/>
        <v>#REF!</v>
      </c>
      <c r="V230" s="10"/>
      <c r="W230" s="10"/>
      <c r="X230" s="10"/>
      <c r="Y230" s="201" t="e">
        <f t="shared" si="13"/>
        <v>#REF!</v>
      </c>
    </row>
    <row r="231" spans="1:25" ht="33" hidden="1" customHeight="1" x14ac:dyDescent="0.25">
      <c r="A231" s="238">
        <f t="shared" si="12"/>
        <v>184</v>
      </c>
      <c r="B231" s="208">
        <v>423300</v>
      </c>
      <c r="C231" s="239" t="s">
        <v>214</v>
      </c>
      <c r="D231" s="287" t="e">
        <f>+Programska_aktivnost!D263+Sheet1!D231+#REF!+Sheet2!D231</f>
        <v>#REF!</v>
      </c>
      <c r="E231" s="277" t="e">
        <f>+Programska_aktivnost!E263+Sheet1!E231+#REF!+Sheet2!E231</f>
        <v>#REF!</v>
      </c>
      <c r="F231" s="287" t="e">
        <f>+Programska_aktivnost!F263+Sheet1!F231+#REF!+Sheet2!F231</f>
        <v>#REF!</v>
      </c>
      <c r="G231" s="277" t="e">
        <f>+Programska_aktivnost!G263+Sheet1!G231+#REF!+Sheet2!G231</f>
        <v>#REF!</v>
      </c>
      <c r="H231" s="288" t="e">
        <f>+Programska_aktivnost!H263+Sheet1!H231+#REF!+Sheet2!H231</f>
        <v>#REF!</v>
      </c>
      <c r="I231" s="289" t="e">
        <f>+Programska_aktivnost!I263+Sheet1!I231+#REF!+Sheet2!I231</f>
        <v>#REF!</v>
      </c>
      <c r="J231" s="287" t="e">
        <f>+Programska_aktivnost!J263+Sheet1!J231+#REF!+Sheet2!J231</f>
        <v>#REF!</v>
      </c>
      <c r="K231" s="277" t="e">
        <f>+Programska_aktivnost!K263+Sheet1!K231+#REF!+Sheet2!K231</f>
        <v>#REF!</v>
      </c>
      <c r="L231" s="287" t="e">
        <f>+Programska_aktivnost!L263+Sheet1!L231+#REF!+Sheet2!L231</f>
        <v>#REF!</v>
      </c>
      <c r="M231" s="277" t="e">
        <f>+Programska_aktivnost!M263+Sheet1!M231+#REF!+Sheet2!M231</f>
        <v>#REF!</v>
      </c>
      <c r="N231" s="287" t="e">
        <f t="shared" si="14"/>
        <v>#REF!</v>
      </c>
      <c r="O231" s="277" t="e">
        <f t="shared" si="14"/>
        <v>#REF!</v>
      </c>
      <c r="V231" s="10"/>
      <c r="W231" s="10"/>
      <c r="X231" s="10"/>
      <c r="Y231" s="201" t="e">
        <f t="shared" si="13"/>
        <v>#REF!</v>
      </c>
    </row>
    <row r="232" spans="1:25" ht="33" hidden="1" customHeight="1" x14ac:dyDescent="0.25">
      <c r="A232" s="238">
        <f t="shared" si="12"/>
        <v>185</v>
      </c>
      <c r="B232" s="208">
        <v>423400</v>
      </c>
      <c r="C232" s="239" t="s">
        <v>215</v>
      </c>
      <c r="D232" s="287" t="e">
        <f>+Programska_aktivnost!D264+Sheet1!D232+#REF!+Sheet2!D232</f>
        <v>#REF!</v>
      </c>
      <c r="E232" s="277" t="e">
        <f>+Programska_aktivnost!E264+Sheet1!E232+#REF!+Sheet2!E232</f>
        <v>#REF!</v>
      </c>
      <c r="F232" s="287" t="e">
        <f>+Programska_aktivnost!F264+Sheet1!F232+#REF!+Sheet2!F232</f>
        <v>#REF!</v>
      </c>
      <c r="G232" s="277" t="e">
        <f>+Programska_aktivnost!G264+Sheet1!G232+#REF!+Sheet2!G232</f>
        <v>#REF!</v>
      </c>
      <c r="H232" s="288" t="e">
        <f>+Programska_aktivnost!H264+Sheet1!H232+#REF!+Sheet2!H232</f>
        <v>#REF!</v>
      </c>
      <c r="I232" s="289" t="e">
        <f>+Programska_aktivnost!I264+Sheet1!I232+#REF!+Sheet2!I232</f>
        <v>#REF!</v>
      </c>
      <c r="J232" s="287" t="e">
        <f>+Programska_aktivnost!J264+Sheet1!J232+#REF!+Sheet2!J232</f>
        <v>#REF!</v>
      </c>
      <c r="K232" s="277" t="e">
        <f>+Programska_aktivnost!K264+Sheet1!K232+#REF!+Sheet2!K232</f>
        <v>#REF!</v>
      </c>
      <c r="L232" s="287" t="e">
        <f>+Programska_aktivnost!L264+Sheet1!L232+#REF!+Sheet2!L232</f>
        <v>#REF!</v>
      </c>
      <c r="M232" s="277" t="e">
        <f>+Programska_aktivnost!M264+Sheet1!M232+#REF!+Sheet2!M232</f>
        <v>#REF!</v>
      </c>
      <c r="N232" s="287" t="e">
        <f t="shared" si="14"/>
        <v>#REF!</v>
      </c>
      <c r="O232" s="277" t="e">
        <f t="shared" si="14"/>
        <v>#REF!</v>
      </c>
      <c r="V232" s="10"/>
      <c r="W232" s="10"/>
      <c r="X232" s="10"/>
      <c r="Y232" s="201" t="e">
        <f t="shared" si="13"/>
        <v>#REF!</v>
      </c>
    </row>
    <row r="233" spans="1:25" ht="33" hidden="1" customHeight="1" x14ac:dyDescent="0.25">
      <c r="A233" s="238">
        <f t="shared" si="12"/>
        <v>186</v>
      </c>
      <c r="B233" s="208">
        <v>423500</v>
      </c>
      <c r="C233" s="239" t="s">
        <v>216</v>
      </c>
      <c r="D233" s="287" t="e">
        <f>+Programska_aktivnost!D265+Sheet1!D233+#REF!+Sheet2!D233</f>
        <v>#REF!</v>
      </c>
      <c r="E233" s="277" t="e">
        <f>+Programska_aktivnost!E265+Sheet1!E233+#REF!+Sheet2!E233</f>
        <v>#REF!</v>
      </c>
      <c r="F233" s="287" t="e">
        <f>+Programska_aktivnost!F265+Sheet1!F233+#REF!+Sheet2!F233</f>
        <v>#REF!</v>
      </c>
      <c r="G233" s="277" t="e">
        <f>+Programska_aktivnost!G265+Sheet1!G233+#REF!+Sheet2!G233</f>
        <v>#REF!</v>
      </c>
      <c r="H233" s="288" t="e">
        <f>+Programska_aktivnost!H265+Sheet1!H233+#REF!+Sheet2!H233</f>
        <v>#REF!</v>
      </c>
      <c r="I233" s="289" t="e">
        <f>+Programska_aktivnost!I265+Sheet1!I233+#REF!+Sheet2!I233</f>
        <v>#REF!</v>
      </c>
      <c r="J233" s="287" t="e">
        <f>+Programska_aktivnost!J265+Sheet1!J233+#REF!+Sheet2!J233</f>
        <v>#REF!</v>
      </c>
      <c r="K233" s="277" t="e">
        <f>+Programska_aktivnost!K265+Sheet1!K233+#REF!+Sheet2!K233</f>
        <v>#REF!</v>
      </c>
      <c r="L233" s="287" t="e">
        <f>+Programska_aktivnost!L265+Sheet1!L233+#REF!+Sheet2!L233</f>
        <v>#REF!</v>
      </c>
      <c r="M233" s="277" t="e">
        <f>+Programska_aktivnost!M265+Sheet1!M233+#REF!+Sheet2!M233</f>
        <v>#REF!</v>
      </c>
      <c r="N233" s="287" t="e">
        <f t="shared" si="14"/>
        <v>#REF!</v>
      </c>
      <c r="O233" s="277" t="e">
        <f t="shared" si="14"/>
        <v>#REF!</v>
      </c>
      <c r="V233" s="10"/>
      <c r="W233" s="10"/>
      <c r="X233" s="10"/>
      <c r="Y233" s="201" t="e">
        <f t="shared" si="13"/>
        <v>#REF!</v>
      </c>
    </row>
    <row r="234" spans="1:25" ht="33" hidden="1" customHeight="1" x14ac:dyDescent="0.25">
      <c r="A234" s="238">
        <f t="shared" si="12"/>
        <v>187</v>
      </c>
      <c r="B234" s="208">
        <v>423600</v>
      </c>
      <c r="C234" s="239" t="s">
        <v>217</v>
      </c>
      <c r="D234" s="287" t="e">
        <f>+Programska_aktivnost!#REF!+Sheet1!D234+#REF!+Sheet2!D234</f>
        <v>#REF!</v>
      </c>
      <c r="E234" s="277" t="e">
        <f>+Programska_aktivnost!#REF!+Sheet1!E234+#REF!+Sheet2!E234</f>
        <v>#REF!</v>
      </c>
      <c r="F234" s="287" t="e">
        <f>+Programska_aktivnost!#REF!+Sheet1!F234+#REF!+Sheet2!F234</f>
        <v>#REF!</v>
      </c>
      <c r="G234" s="277" t="e">
        <f>+Programska_aktivnost!#REF!+Sheet1!G234+#REF!+Sheet2!G234</f>
        <v>#REF!</v>
      </c>
      <c r="H234" s="288" t="e">
        <f>+Programska_aktivnost!#REF!+Sheet1!H234+#REF!+Sheet2!H234</f>
        <v>#REF!</v>
      </c>
      <c r="I234" s="289" t="e">
        <f>+Programska_aktivnost!#REF!+Sheet1!I234+#REF!+Sheet2!I234</f>
        <v>#REF!</v>
      </c>
      <c r="J234" s="287" t="e">
        <f>+Programska_aktivnost!#REF!+Sheet1!J234+#REF!+Sheet2!J234</f>
        <v>#REF!</v>
      </c>
      <c r="K234" s="277" t="e">
        <f>+Programska_aktivnost!#REF!+Sheet1!K234+#REF!+Sheet2!K234</f>
        <v>#REF!</v>
      </c>
      <c r="L234" s="287" t="e">
        <f>+Programska_aktivnost!#REF!+Sheet1!L234+#REF!+Sheet2!L234</f>
        <v>#REF!</v>
      </c>
      <c r="M234" s="277" t="e">
        <f>+Programska_aktivnost!#REF!+Sheet1!M234+#REF!+Sheet2!M234</f>
        <v>#REF!</v>
      </c>
      <c r="N234" s="287" t="e">
        <f t="shared" si="14"/>
        <v>#REF!</v>
      </c>
      <c r="O234" s="277" t="e">
        <f t="shared" si="14"/>
        <v>#REF!</v>
      </c>
      <c r="V234" s="10"/>
      <c r="W234" s="10"/>
      <c r="X234" s="10"/>
      <c r="Y234" s="201" t="e">
        <f t="shared" si="13"/>
        <v>#REF!</v>
      </c>
    </row>
    <row r="235" spans="1:25" ht="33" hidden="1" customHeight="1" x14ac:dyDescent="0.25">
      <c r="A235" s="238">
        <f t="shared" si="12"/>
        <v>188</v>
      </c>
      <c r="B235" s="208">
        <v>423700</v>
      </c>
      <c r="C235" s="239" t="s">
        <v>218</v>
      </c>
      <c r="D235" s="287" t="e">
        <f>+Programska_aktivnost!D266+Sheet1!D235+#REF!+Sheet2!D235</f>
        <v>#REF!</v>
      </c>
      <c r="E235" s="277" t="e">
        <f>+Programska_aktivnost!E266+Sheet1!E235+#REF!+Sheet2!E235</f>
        <v>#REF!</v>
      </c>
      <c r="F235" s="287" t="e">
        <f>+Programska_aktivnost!F266+Sheet1!F235+#REF!+Sheet2!F235</f>
        <v>#REF!</v>
      </c>
      <c r="G235" s="277" t="e">
        <f>+Programska_aktivnost!G266+Sheet1!G235+#REF!+Sheet2!G235</f>
        <v>#REF!</v>
      </c>
      <c r="H235" s="288" t="e">
        <f>+Programska_aktivnost!H266+Sheet1!H235+#REF!+Sheet2!H235</f>
        <v>#REF!</v>
      </c>
      <c r="I235" s="289" t="e">
        <f>+Programska_aktivnost!I266+Sheet1!I235+#REF!+Sheet2!I235</f>
        <v>#REF!</v>
      </c>
      <c r="J235" s="287" t="e">
        <f>+Programska_aktivnost!J266+Sheet1!J235+#REF!+Sheet2!J235</f>
        <v>#REF!</v>
      </c>
      <c r="K235" s="277" t="e">
        <f>+Programska_aktivnost!K266+Sheet1!K235+#REF!+Sheet2!K235</f>
        <v>#REF!</v>
      </c>
      <c r="L235" s="287" t="e">
        <f>+Programska_aktivnost!L266+Sheet1!L235+#REF!+Sheet2!L235</f>
        <v>#REF!</v>
      </c>
      <c r="M235" s="277" t="e">
        <f>+Programska_aktivnost!M266+Sheet1!M235+#REF!+Sheet2!M235</f>
        <v>#REF!</v>
      </c>
      <c r="N235" s="287" t="e">
        <f t="shared" si="14"/>
        <v>#REF!</v>
      </c>
      <c r="O235" s="277" t="e">
        <f t="shared" si="14"/>
        <v>#REF!</v>
      </c>
      <c r="V235" s="10"/>
      <c r="W235" s="10"/>
      <c r="X235" s="10"/>
      <c r="Y235" s="201" t="e">
        <f t="shared" si="13"/>
        <v>#REF!</v>
      </c>
    </row>
    <row r="236" spans="1:25" ht="33" hidden="1" customHeight="1" x14ac:dyDescent="0.25">
      <c r="A236" s="238">
        <f t="shared" si="12"/>
        <v>189</v>
      </c>
      <c r="B236" s="208">
        <v>423900</v>
      </c>
      <c r="C236" s="239" t="s">
        <v>351</v>
      </c>
      <c r="D236" s="287" t="e">
        <f>+Programska_aktivnost!D277+Sheet1!D236+#REF!+Sheet2!D236</f>
        <v>#REF!</v>
      </c>
      <c r="E236" s="277" t="e">
        <f>+Programska_aktivnost!E277+Sheet1!E236+#REF!+Sheet2!E236</f>
        <v>#REF!</v>
      </c>
      <c r="F236" s="287" t="e">
        <f>+Programska_aktivnost!F277+Sheet1!F236+#REF!+Sheet2!F236</f>
        <v>#REF!</v>
      </c>
      <c r="G236" s="277" t="e">
        <f>+Programska_aktivnost!G277+Sheet1!G236+#REF!+Sheet2!G236</f>
        <v>#REF!</v>
      </c>
      <c r="H236" s="288" t="e">
        <f>+Programska_aktivnost!H277+Sheet1!H236+#REF!+Sheet2!H236</f>
        <v>#REF!</v>
      </c>
      <c r="I236" s="289" t="e">
        <f>+Programska_aktivnost!I277+Sheet1!I236+#REF!+Sheet2!I236</f>
        <v>#REF!</v>
      </c>
      <c r="J236" s="287" t="e">
        <f>+Programska_aktivnost!J277+Sheet1!J236+#REF!+Sheet2!J236</f>
        <v>#REF!</v>
      </c>
      <c r="K236" s="277" t="e">
        <f>+Programska_aktivnost!K277+Sheet1!K236+#REF!+Sheet2!K236</f>
        <v>#REF!</v>
      </c>
      <c r="L236" s="287" t="e">
        <f>+Programska_aktivnost!L277+Sheet1!L236+#REF!+Sheet2!L236</f>
        <v>#REF!</v>
      </c>
      <c r="M236" s="277" t="e">
        <f>+Programska_aktivnost!M277+Sheet1!M236+#REF!+Sheet2!M236</f>
        <v>#REF!</v>
      </c>
      <c r="N236" s="287" t="e">
        <f t="shared" si="14"/>
        <v>#REF!</v>
      </c>
      <c r="O236" s="277" t="e">
        <f t="shared" si="14"/>
        <v>#REF!</v>
      </c>
      <c r="V236" s="10"/>
      <c r="W236" s="10"/>
      <c r="X236" s="10"/>
      <c r="Y236" s="201" t="e">
        <f t="shared" si="13"/>
        <v>#REF!</v>
      </c>
    </row>
    <row r="237" spans="1:25" ht="33" hidden="1" customHeight="1" x14ac:dyDescent="0.25">
      <c r="A237" s="236">
        <f t="shared" si="12"/>
        <v>190</v>
      </c>
      <c r="B237" s="207">
        <v>424000</v>
      </c>
      <c r="C237" s="237" t="s">
        <v>858</v>
      </c>
      <c r="D237" s="215" t="e">
        <f>+Programska_aktivnost!D278+Sheet1!D237+#REF!+Sheet2!D237</f>
        <v>#REF!</v>
      </c>
      <c r="E237" s="214" t="e">
        <f>+Programska_aktivnost!E278+Sheet1!E237+#REF!+Sheet2!E237</f>
        <v>#REF!</v>
      </c>
      <c r="F237" s="215" t="e">
        <f>+Programska_aktivnost!F278+Sheet1!F237+#REF!+Sheet2!F237</f>
        <v>#REF!</v>
      </c>
      <c r="G237" s="214" t="e">
        <f>+Programska_aktivnost!G278+Sheet1!G237+#REF!+Sheet2!G237</f>
        <v>#REF!</v>
      </c>
      <c r="H237" s="213" t="e">
        <f>+Programska_aktivnost!H278+Sheet1!H237+#REF!+Sheet2!H237</f>
        <v>#REF!</v>
      </c>
      <c r="I237" s="214" t="e">
        <f>+Programska_aktivnost!I278+Sheet1!I237+#REF!+Sheet2!I237</f>
        <v>#REF!</v>
      </c>
      <c r="J237" s="215" t="e">
        <f>+Programska_aktivnost!J278+Sheet1!J237+#REF!+Sheet2!J237</f>
        <v>#REF!</v>
      </c>
      <c r="K237" s="214" t="e">
        <f>+Programska_aktivnost!K278+Sheet1!K237+#REF!+Sheet2!K237</f>
        <v>#REF!</v>
      </c>
      <c r="L237" s="215" t="e">
        <f>+Programska_aktivnost!L278+Sheet1!L237+#REF!+Sheet2!L237</f>
        <v>#REF!</v>
      </c>
      <c r="M237" s="214" t="e">
        <f>+Programska_aktivnost!M278+Sheet1!M237+#REF!+Sheet2!M237</f>
        <v>#REF!</v>
      </c>
      <c r="N237" s="215" t="e">
        <f t="shared" si="14"/>
        <v>#REF!</v>
      </c>
      <c r="O237" s="214" t="e">
        <f t="shared" si="14"/>
        <v>#REF!</v>
      </c>
      <c r="V237" s="10"/>
      <c r="W237" s="10"/>
      <c r="X237" s="10"/>
      <c r="Y237" s="201" t="e">
        <f t="shared" si="13"/>
        <v>#REF!</v>
      </c>
    </row>
    <row r="238" spans="1:25" ht="33" hidden="1" customHeight="1" x14ac:dyDescent="0.25">
      <c r="A238" s="238">
        <f t="shared" si="12"/>
        <v>191</v>
      </c>
      <c r="B238" s="208">
        <v>424100</v>
      </c>
      <c r="C238" s="239" t="s">
        <v>219</v>
      </c>
      <c r="D238" s="287" t="e">
        <f>+Programska_aktivnost!D279+Sheet1!D238+#REF!+Sheet2!D238</f>
        <v>#REF!</v>
      </c>
      <c r="E238" s="277" t="e">
        <f>+Programska_aktivnost!E279+Sheet1!E238+#REF!+Sheet2!E238</f>
        <v>#REF!</v>
      </c>
      <c r="F238" s="287" t="e">
        <f>+Programska_aktivnost!F279+Sheet1!F238+#REF!+Sheet2!F238</f>
        <v>#REF!</v>
      </c>
      <c r="G238" s="277" t="e">
        <f>+Programska_aktivnost!G279+Sheet1!G238+#REF!+Sheet2!G238</f>
        <v>#REF!</v>
      </c>
      <c r="H238" s="288" t="e">
        <f>+Programska_aktivnost!H279+Sheet1!H238+#REF!+Sheet2!H238</f>
        <v>#REF!</v>
      </c>
      <c r="I238" s="289" t="e">
        <f>+Programska_aktivnost!I279+Sheet1!I238+#REF!+Sheet2!I238</f>
        <v>#REF!</v>
      </c>
      <c r="J238" s="287" t="e">
        <f>+Programska_aktivnost!J279+Sheet1!J238+#REF!+Sheet2!J238</f>
        <v>#REF!</v>
      </c>
      <c r="K238" s="277" t="e">
        <f>+Programska_aktivnost!K279+Sheet1!K238+#REF!+Sheet2!K238</f>
        <v>#REF!</v>
      </c>
      <c r="L238" s="287" t="e">
        <f>+Programska_aktivnost!L279+Sheet1!L238+#REF!+Sheet2!L238</f>
        <v>#REF!</v>
      </c>
      <c r="M238" s="277" t="e">
        <f>+Programska_aktivnost!M279+Sheet1!M238+#REF!+Sheet2!M238</f>
        <v>#REF!</v>
      </c>
      <c r="N238" s="287" t="e">
        <f t="shared" si="14"/>
        <v>#REF!</v>
      </c>
      <c r="O238" s="277" t="e">
        <f t="shared" si="14"/>
        <v>#REF!</v>
      </c>
      <c r="V238" s="10"/>
      <c r="W238" s="10"/>
      <c r="X238" s="10"/>
      <c r="Y238" s="201" t="e">
        <f t="shared" si="13"/>
        <v>#REF!</v>
      </c>
    </row>
    <row r="239" spans="1:25" ht="33" hidden="1" customHeight="1" x14ac:dyDescent="0.25">
      <c r="A239" s="238">
        <f t="shared" si="12"/>
        <v>192</v>
      </c>
      <c r="B239" s="208">
        <v>424200</v>
      </c>
      <c r="C239" s="239" t="s">
        <v>220</v>
      </c>
      <c r="D239" s="287" t="e">
        <f>+Programska_aktivnost!D280+Sheet1!D239+#REF!+Sheet2!D239</f>
        <v>#REF!</v>
      </c>
      <c r="E239" s="277" t="e">
        <f>+Programska_aktivnost!E280+Sheet1!E239+#REF!+Sheet2!E239</f>
        <v>#REF!</v>
      </c>
      <c r="F239" s="287" t="e">
        <f>+Programska_aktivnost!F280+Sheet1!F239+#REF!+Sheet2!F239</f>
        <v>#REF!</v>
      </c>
      <c r="G239" s="277" t="e">
        <f>+Programska_aktivnost!G280+Sheet1!G239+#REF!+Sheet2!G239</f>
        <v>#REF!</v>
      </c>
      <c r="H239" s="288" t="e">
        <f>+Programska_aktivnost!H280+Sheet1!H239+#REF!+Sheet2!H239</f>
        <v>#REF!</v>
      </c>
      <c r="I239" s="289" t="e">
        <f>+Programska_aktivnost!I280+Sheet1!I239+#REF!+Sheet2!I239</f>
        <v>#REF!</v>
      </c>
      <c r="J239" s="287" t="e">
        <f>+Programska_aktivnost!J280+Sheet1!J239+#REF!+Sheet2!J239</f>
        <v>#REF!</v>
      </c>
      <c r="K239" s="277" t="e">
        <f>+Programska_aktivnost!K280+Sheet1!K239+#REF!+Sheet2!K239</f>
        <v>#REF!</v>
      </c>
      <c r="L239" s="287" t="e">
        <f>+Programska_aktivnost!L280+Sheet1!L239+#REF!+Sheet2!L239</f>
        <v>#REF!</v>
      </c>
      <c r="M239" s="277" t="e">
        <f>+Programska_aktivnost!M280+Sheet1!M239+#REF!+Sheet2!M239</f>
        <v>#REF!</v>
      </c>
      <c r="N239" s="287" t="e">
        <f t="shared" si="14"/>
        <v>#REF!</v>
      </c>
      <c r="O239" s="277" t="e">
        <f t="shared" si="14"/>
        <v>#REF!</v>
      </c>
      <c r="V239" s="10"/>
      <c r="W239" s="10"/>
      <c r="X239" s="10"/>
      <c r="Y239" s="201" t="e">
        <f t="shared" si="13"/>
        <v>#REF!</v>
      </c>
    </row>
    <row r="240" spans="1:25" ht="33" hidden="1" customHeight="1" x14ac:dyDescent="0.25">
      <c r="A240" s="238">
        <f t="shared" si="12"/>
        <v>193</v>
      </c>
      <c r="B240" s="208">
        <v>424300</v>
      </c>
      <c r="C240" s="239" t="s">
        <v>221</v>
      </c>
      <c r="D240" s="287" t="e">
        <f>+Programska_aktivnost!D281+Sheet1!D240+#REF!+Sheet2!D240</f>
        <v>#REF!</v>
      </c>
      <c r="E240" s="277" t="e">
        <f>+Programska_aktivnost!E281+Sheet1!E240+#REF!+Sheet2!E240</f>
        <v>#REF!</v>
      </c>
      <c r="F240" s="287" t="e">
        <f>+Programska_aktivnost!F281+Sheet1!F240+#REF!+Sheet2!F240</f>
        <v>#REF!</v>
      </c>
      <c r="G240" s="277" t="e">
        <f>+Programska_aktivnost!G281+Sheet1!G240+#REF!+Sheet2!G240</f>
        <v>#REF!</v>
      </c>
      <c r="H240" s="288" t="e">
        <f>+Programska_aktivnost!H281+Sheet1!H240+#REF!+Sheet2!H240</f>
        <v>#REF!</v>
      </c>
      <c r="I240" s="289" t="e">
        <f>+Programska_aktivnost!I281+Sheet1!I240+#REF!+Sheet2!I240</f>
        <v>#REF!</v>
      </c>
      <c r="J240" s="287" t="e">
        <f>+Programska_aktivnost!J281+Sheet1!J240+#REF!+Sheet2!J240</f>
        <v>#REF!</v>
      </c>
      <c r="K240" s="277" t="e">
        <f>+Programska_aktivnost!K281+Sheet1!K240+#REF!+Sheet2!K240</f>
        <v>#REF!</v>
      </c>
      <c r="L240" s="287" t="e">
        <f>+Programska_aktivnost!L281+Sheet1!L240+#REF!+Sheet2!L240</f>
        <v>#REF!</v>
      </c>
      <c r="M240" s="277" t="e">
        <f>+Programska_aktivnost!M281+Sheet1!M240+#REF!+Sheet2!M240</f>
        <v>#REF!</v>
      </c>
      <c r="N240" s="287" t="e">
        <f t="shared" si="14"/>
        <v>#REF!</v>
      </c>
      <c r="O240" s="277" t="e">
        <f t="shared" si="14"/>
        <v>#REF!</v>
      </c>
      <c r="V240" s="10"/>
      <c r="W240" s="10"/>
      <c r="X240" s="10"/>
      <c r="Y240" s="201" t="e">
        <f t="shared" si="13"/>
        <v>#REF!</v>
      </c>
    </row>
    <row r="241" spans="1:25" ht="33" hidden="1" customHeight="1" x14ac:dyDescent="0.25">
      <c r="A241" s="238">
        <f t="shared" si="12"/>
        <v>194</v>
      </c>
      <c r="B241" s="208">
        <v>424400</v>
      </c>
      <c r="C241" s="239" t="s">
        <v>222</v>
      </c>
      <c r="D241" s="287" t="e">
        <f>+Programska_aktivnost!#REF!+Sheet1!D241+#REF!+Sheet2!D241</f>
        <v>#REF!</v>
      </c>
      <c r="E241" s="277" t="e">
        <f>+Programska_aktivnost!#REF!+Sheet1!E241+#REF!+Sheet2!E241</f>
        <v>#REF!</v>
      </c>
      <c r="F241" s="287" t="e">
        <f>+Programska_aktivnost!#REF!+Sheet1!F241+#REF!+Sheet2!F241</f>
        <v>#REF!</v>
      </c>
      <c r="G241" s="277" t="e">
        <f>+Programska_aktivnost!#REF!+Sheet1!G241+#REF!+Sheet2!G241</f>
        <v>#REF!</v>
      </c>
      <c r="H241" s="288" t="e">
        <f>+Programska_aktivnost!#REF!+Sheet1!H241+#REF!+Sheet2!H241</f>
        <v>#REF!</v>
      </c>
      <c r="I241" s="289" t="e">
        <f>+Programska_aktivnost!#REF!+Sheet1!I241+#REF!+Sheet2!I241</f>
        <v>#REF!</v>
      </c>
      <c r="J241" s="287" t="e">
        <f>+Programska_aktivnost!#REF!+Sheet1!J241+#REF!+Sheet2!J241</f>
        <v>#REF!</v>
      </c>
      <c r="K241" s="277" t="e">
        <f>+Programska_aktivnost!#REF!+Sheet1!K241+#REF!+Sheet2!K241</f>
        <v>#REF!</v>
      </c>
      <c r="L241" s="287" t="e">
        <f>+Programska_aktivnost!#REF!+Sheet1!L241+#REF!+Sheet2!L241</f>
        <v>#REF!</v>
      </c>
      <c r="M241" s="277" t="e">
        <f>+Programska_aktivnost!#REF!+Sheet1!M241+#REF!+Sheet2!M241</f>
        <v>#REF!</v>
      </c>
      <c r="N241" s="287" t="e">
        <f t="shared" si="14"/>
        <v>#REF!</v>
      </c>
      <c r="O241" s="277" t="e">
        <f t="shared" si="14"/>
        <v>#REF!</v>
      </c>
      <c r="V241" s="10"/>
      <c r="W241" s="10"/>
      <c r="X241" s="10"/>
      <c r="Y241" s="201" t="e">
        <f t="shared" si="13"/>
        <v>#REF!</v>
      </c>
    </row>
    <row r="242" spans="1:25" ht="33" hidden="1" customHeight="1" x14ac:dyDescent="0.25">
      <c r="A242" s="238">
        <f t="shared" si="12"/>
        <v>195</v>
      </c>
      <c r="B242" s="208">
        <v>424500</v>
      </c>
      <c r="C242" s="239" t="s">
        <v>223</v>
      </c>
      <c r="D242" s="287" t="e">
        <f>+Programska_aktivnost!D282+Sheet1!D242+#REF!+Sheet2!D242</f>
        <v>#REF!</v>
      </c>
      <c r="E242" s="277" t="e">
        <f>+Programska_aktivnost!E282+Sheet1!E242+#REF!+Sheet2!E242</f>
        <v>#REF!</v>
      </c>
      <c r="F242" s="287" t="e">
        <f>+Programska_aktivnost!F282+Sheet1!F242+#REF!+Sheet2!F242</f>
        <v>#REF!</v>
      </c>
      <c r="G242" s="277" t="e">
        <f>+Programska_aktivnost!G282+Sheet1!G242+#REF!+Sheet2!G242</f>
        <v>#REF!</v>
      </c>
      <c r="H242" s="288" t="e">
        <f>+Programska_aktivnost!H282+Sheet1!H242+#REF!+Sheet2!H242</f>
        <v>#REF!</v>
      </c>
      <c r="I242" s="289" t="e">
        <f>+Programska_aktivnost!I282+Sheet1!I242+#REF!+Sheet2!I242</f>
        <v>#REF!</v>
      </c>
      <c r="J242" s="287" t="e">
        <f>+Programska_aktivnost!J282+Sheet1!J242+#REF!+Sheet2!J242</f>
        <v>#REF!</v>
      </c>
      <c r="K242" s="277" t="e">
        <f>+Programska_aktivnost!K282+Sheet1!K242+#REF!+Sheet2!K242</f>
        <v>#REF!</v>
      </c>
      <c r="L242" s="287" t="e">
        <f>+Programska_aktivnost!L282+Sheet1!L242+#REF!+Sheet2!L242</f>
        <v>#REF!</v>
      </c>
      <c r="M242" s="277" t="e">
        <f>+Programska_aktivnost!M282+Sheet1!M242+#REF!+Sheet2!M242</f>
        <v>#REF!</v>
      </c>
      <c r="N242" s="287" t="e">
        <f t="shared" si="14"/>
        <v>#REF!</v>
      </c>
      <c r="O242" s="277" t="e">
        <f t="shared" si="14"/>
        <v>#REF!</v>
      </c>
      <c r="V242" s="10"/>
      <c r="W242" s="10"/>
      <c r="X242" s="10"/>
      <c r="Y242" s="201" t="e">
        <f t="shared" si="13"/>
        <v>#REF!</v>
      </c>
    </row>
    <row r="243" spans="1:25" ht="33" hidden="1" customHeight="1" x14ac:dyDescent="0.25">
      <c r="A243" s="238">
        <f t="shared" si="12"/>
        <v>196</v>
      </c>
      <c r="B243" s="208">
        <v>424600</v>
      </c>
      <c r="C243" s="239" t="s">
        <v>224</v>
      </c>
      <c r="D243" s="287" t="e">
        <f>+Programska_aktivnost!D283+Sheet1!D243+#REF!+Sheet2!D243</f>
        <v>#REF!</v>
      </c>
      <c r="E243" s="277" t="e">
        <f>+Programska_aktivnost!E283+Sheet1!E243+#REF!+Sheet2!E243</f>
        <v>#REF!</v>
      </c>
      <c r="F243" s="287" t="e">
        <f>+Programska_aktivnost!F283+Sheet1!F243+#REF!+Sheet2!F243</f>
        <v>#REF!</v>
      </c>
      <c r="G243" s="277" t="e">
        <f>+Programska_aktivnost!G283+Sheet1!G243+#REF!+Sheet2!G243</f>
        <v>#REF!</v>
      </c>
      <c r="H243" s="288" t="e">
        <f>+Programska_aktivnost!H283+Sheet1!H243+#REF!+Sheet2!H243</f>
        <v>#REF!</v>
      </c>
      <c r="I243" s="289" t="e">
        <f>+Programska_aktivnost!I283+Sheet1!I243+#REF!+Sheet2!I243</f>
        <v>#REF!</v>
      </c>
      <c r="J243" s="287" t="e">
        <f>+Programska_aktivnost!J283+Sheet1!J243+#REF!+Sheet2!J243</f>
        <v>#REF!</v>
      </c>
      <c r="K243" s="277" t="e">
        <f>+Programska_aktivnost!K283+Sheet1!K243+#REF!+Sheet2!K243</f>
        <v>#REF!</v>
      </c>
      <c r="L243" s="287" t="e">
        <f>+Programska_aktivnost!L283+Sheet1!L243+#REF!+Sheet2!L243</f>
        <v>#REF!</v>
      </c>
      <c r="M243" s="277" t="e">
        <f>+Programska_aktivnost!M283+Sheet1!M243+#REF!+Sheet2!M243</f>
        <v>#REF!</v>
      </c>
      <c r="N243" s="287" t="e">
        <f t="shared" si="14"/>
        <v>#REF!</v>
      </c>
      <c r="O243" s="277" t="e">
        <f t="shared" si="14"/>
        <v>#REF!</v>
      </c>
      <c r="V243" s="10"/>
      <c r="W243" s="10"/>
      <c r="X243" s="10"/>
      <c r="Y243" s="201" t="e">
        <f t="shared" si="13"/>
        <v>#REF!</v>
      </c>
    </row>
    <row r="244" spans="1:25" ht="33" hidden="1" customHeight="1" x14ac:dyDescent="0.25">
      <c r="A244" s="238">
        <f t="shared" si="12"/>
        <v>197</v>
      </c>
      <c r="B244" s="208">
        <v>424900</v>
      </c>
      <c r="C244" s="239" t="s">
        <v>225</v>
      </c>
      <c r="D244" s="287" t="e">
        <f>+Programska_aktivnost!D285+Sheet1!D244+#REF!+Sheet2!D244</f>
        <v>#REF!</v>
      </c>
      <c r="E244" s="277" t="e">
        <f>+Programska_aktivnost!E285+Sheet1!E244+#REF!+Sheet2!E244</f>
        <v>#REF!</v>
      </c>
      <c r="F244" s="287" t="e">
        <f>+Programska_aktivnost!F285+Sheet1!F244+#REF!+Sheet2!F244</f>
        <v>#REF!</v>
      </c>
      <c r="G244" s="277" t="e">
        <f>+Programska_aktivnost!G285+Sheet1!G244+#REF!+Sheet2!G244</f>
        <v>#REF!</v>
      </c>
      <c r="H244" s="288" t="e">
        <f>+Programska_aktivnost!H285+Sheet1!H244+#REF!+Sheet2!H244</f>
        <v>#REF!</v>
      </c>
      <c r="I244" s="289" t="e">
        <f>+Programska_aktivnost!I285+Sheet1!I244+#REF!+Sheet2!I244</f>
        <v>#REF!</v>
      </c>
      <c r="J244" s="287" t="e">
        <f>+Programska_aktivnost!J285+Sheet1!J244+#REF!+Sheet2!J244</f>
        <v>#REF!</v>
      </c>
      <c r="K244" s="277" t="e">
        <f>+Programska_aktivnost!K285+Sheet1!K244+#REF!+Sheet2!K244</f>
        <v>#REF!</v>
      </c>
      <c r="L244" s="287" t="e">
        <f>+Programska_aktivnost!L285+Sheet1!L244+#REF!+Sheet2!L244</f>
        <v>#REF!</v>
      </c>
      <c r="M244" s="277" t="e">
        <f>+Programska_aktivnost!M285+Sheet1!M244+#REF!+Sheet2!M244</f>
        <v>#REF!</v>
      </c>
      <c r="N244" s="287" t="e">
        <f t="shared" si="14"/>
        <v>#REF!</v>
      </c>
      <c r="O244" s="277" t="e">
        <f t="shared" si="14"/>
        <v>#REF!</v>
      </c>
      <c r="V244" s="10"/>
      <c r="W244" s="10"/>
      <c r="X244" s="10"/>
      <c r="Y244" s="201" t="e">
        <f t="shared" si="13"/>
        <v>#REF!</v>
      </c>
    </row>
    <row r="245" spans="1:25" ht="33" hidden="1" customHeight="1" x14ac:dyDescent="0.25">
      <c r="A245" s="236">
        <f t="shared" si="12"/>
        <v>198</v>
      </c>
      <c r="B245" s="207">
        <v>425000</v>
      </c>
      <c r="C245" s="237" t="s">
        <v>859</v>
      </c>
      <c r="D245" s="215" t="e">
        <f>+Programska_aktivnost!D286+Sheet1!D245+#REF!+Sheet2!D245</f>
        <v>#REF!</v>
      </c>
      <c r="E245" s="214" t="e">
        <f>+Programska_aktivnost!E286+Sheet1!E245+#REF!+Sheet2!E245</f>
        <v>#REF!</v>
      </c>
      <c r="F245" s="215" t="e">
        <f>+Programska_aktivnost!F286+Sheet1!F245+#REF!+Sheet2!F245</f>
        <v>#REF!</v>
      </c>
      <c r="G245" s="214" t="e">
        <f>+Programska_aktivnost!G286+Sheet1!G245+#REF!+Sheet2!G245</f>
        <v>#REF!</v>
      </c>
      <c r="H245" s="213" t="e">
        <f>+Programska_aktivnost!H286+Sheet1!H245+#REF!+Sheet2!H245</f>
        <v>#REF!</v>
      </c>
      <c r="I245" s="214" t="e">
        <f>+Programska_aktivnost!I286+Sheet1!I245+#REF!+Sheet2!I245</f>
        <v>#REF!</v>
      </c>
      <c r="J245" s="215" t="e">
        <f>+Programska_aktivnost!J286+Sheet1!J245+#REF!+Sheet2!J245</f>
        <v>#REF!</v>
      </c>
      <c r="K245" s="214" t="e">
        <f>+Programska_aktivnost!K286+Sheet1!K245+#REF!+Sheet2!K245</f>
        <v>#REF!</v>
      </c>
      <c r="L245" s="215" t="e">
        <f>+Programska_aktivnost!L286+Sheet1!L245+#REF!+Sheet2!L245</f>
        <v>#REF!</v>
      </c>
      <c r="M245" s="214" t="e">
        <f>+Programska_aktivnost!M286+Sheet1!M245+#REF!+Sheet2!M245</f>
        <v>#REF!</v>
      </c>
      <c r="N245" s="215" t="e">
        <f t="shared" si="14"/>
        <v>#REF!</v>
      </c>
      <c r="O245" s="214" t="e">
        <f t="shared" si="14"/>
        <v>#REF!</v>
      </c>
      <c r="V245" s="10"/>
      <c r="W245" s="10"/>
      <c r="X245" s="10"/>
      <c r="Y245" s="201" t="e">
        <f t="shared" si="13"/>
        <v>#REF!</v>
      </c>
    </row>
    <row r="246" spans="1:25" ht="33" hidden="1" customHeight="1" x14ac:dyDescent="0.25">
      <c r="A246" s="238">
        <f t="shared" si="12"/>
        <v>199</v>
      </c>
      <c r="B246" s="208">
        <v>425100</v>
      </c>
      <c r="C246" s="239" t="s">
        <v>226</v>
      </c>
      <c r="D246" s="287" t="e">
        <f>+Programska_aktivnost!D288+Sheet1!D246+#REF!+Sheet2!D246</f>
        <v>#REF!</v>
      </c>
      <c r="E246" s="277" t="e">
        <f>+Programska_aktivnost!E288+Sheet1!E246+#REF!+Sheet2!E246</f>
        <v>#REF!</v>
      </c>
      <c r="F246" s="287" t="e">
        <f>+Programska_aktivnost!F288+Sheet1!F246+#REF!+Sheet2!F246</f>
        <v>#REF!</v>
      </c>
      <c r="G246" s="277" t="e">
        <f>+Programska_aktivnost!G288+Sheet1!G246+#REF!+Sheet2!G246</f>
        <v>#REF!</v>
      </c>
      <c r="H246" s="288" t="e">
        <f>+Programska_aktivnost!H288+Sheet1!H246+#REF!+Sheet2!H246</f>
        <v>#REF!</v>
      </c>
      <c r="I246" s="289" t="e">
        <f>+Programska_aktivnost!I288+Sheet1!I246+#REF!+Sheet2!I246</f>
        <v>#REF!</v>
      </c>
      <c r="J246" s="287" t="e">
        <f>+Programska_aktivnost!J288+Sheet1!J246+#REF!+Sheet2!J246</f>
        <v>#REF!</v>
      </c>
      <c r="K246" s="277" t="e">
        <f>+Programska_aktivnost!K288+Sheet1!K246+#REF!+Sheet2!K246</f>
        <v>#REF!</v>
      </c>
      <c r="L246" s="287" t="e">
        <f>+Programska_aktivnost!L288+Sheet1!L246+#REF!+Sheet2!L246</f>
        <v>#REF!</v>
      </c>
      <c r="M246" s="277" t="e">
        <f>+Programska_aktivnost!M288+Sheet1!M246+#REF!+Sheet2!M246</f>
        <v>#REF!</v>
      </c>
      <c r="N246" s="287" t="e">
        <f t="shared" si="14"/>
        <v>#REF!</v>
      </c>
      <c r="O246" s="277" t="e">
        <f t="shared" si="14"/>
        <v>#REF!</v>
      </c>
      <c r="V246" s="10"/>
      <c r="W246" s="10"/>
      <c r="X246" s="10"/>
      <c r="Y246" s="201" t="e">
        <f t="shared" si="13"/>
        <v>#REF!</v>
      </c>
    </row>
    <row r="247" spans="1:25" ht="33" hidden="1" customHeight="1" x14ac:dyDescent="0.25">
      <c r="A247" s="238">
        <f t="shared" si="12"/>
        <v>200</v>
      </c>
      <c r="B247" s="208">
        <v>425200</v>
      </c>
      <c r="C247" s="239" t="s">
        <v>227</v>
      </c>
      <c r="D247" s="287" t="e">
        <f>+Programska_aktivnost!D299+Sheet1!D247+#REF!+Sheet2!D247</f>
        <v>#REF!</v>
      </c>
      <c r="E247" s="277" t="e">
        <f>+Programska_aktivnost!E299+Sheet1!E247+#REF!+Sheet2!E247</f>
        <v>#REF!</v>
      </c>
      <c r="F247" s="287" t="e">
        <f>+Programska_aktivnost!F299+Sheet1!F247+#REF!+Sheet2!F247</f>
        <v>#REF!</v>
      </c>
      <c r="G247" s="277" t="e">
        <f>+Programska_aktivnost!G299+Sheet1!G247+#REF!+Sheet2!G247</f>
        <v>#REF!</v>
      </c>
      <c r="H247" s="288" t="e">
        <f>+Programska_aktivnost!H299+Sheet1!H247+#REF!+Sheet2!H247</f>
        <v>#REF!</v>
      </c>
      <c r="I247" s="289" t="e">
        <f>+Programska_aktivnost!I299+Sheet1!I247+#REF!+Sheet2!I247</f>
        <v>#REF!</v>
      </c>
      <c r="J247" s="287" t="e">
        <f>+Programska_aktivnost!J299+Sheet1!J247+#REF!+Sheet2!J247</f>
        <v>#REF!</v>
      </c>
      <c r="K247" s="277" t="e">
        <f>+Programska_aktivnost!K299+Sheet1!K247+#REF!+Sheet2!K247</f>
        <v>#REF!</v>
      </c>
      <c r="L247" s="287" t="e">
        <f>+Programska_aktivnost!L299+Sheet1!L247+#REF!+Sheet2!L247</f>
        <v>#REF!</v>
      </c>
      <c r="M247" s="277" t="e">
        <f>+Programska_aktivnost!M299+Sheet1!M247+#REF!+Sheet2!M247</f>
        <v>#REF!</v>
      </c>
      <c r="N247" s="287" t="e">
        <f t="shared" si="14"/>
        <v>#REF!</v>
      </c>
      <c r="O247" s="277" t="e">
        <f t="shared" si="14"/>
        <v>#REF!</v>
      </c>
      <c r="V247" s="10"/>
      <c r="W247" s="10"/>
      <c r="X247" s="10"/>
      <c r="Y247" s="201" t="e">
        <f t="shared" si="13"/>
        <v>#REF!</v>
      </c>
    </row>
    <row r="248" spans="1:25" ht="33" hidden="1" customHeight="1" x14ac:dyDescent="0.25">
      <c r="A248" s="236">
        <f t="shared" ref="A248:A311" si="15">A247+1</f>
        <v>201</v>
      </c>
      <c r="B248" s="207">
        <v>426000</v>
      </c>
      <c r="C248" s="237" t="s">
        <v>860</v>
      </c>
      <c r="D248" s="215" t="e">
        <f>+Programska_aktivnost!D302+Sheet1!D248+#REF!+Sheet2!D248</f>
        <v>#REF!</v>
      </c>
      <c r="E248" s="214" t="e">
        <f>+Programska_aktivnost!E302+Sheet1!E248+#REF!+Sheet2!E248</f>
        <v>#REF!</v>
      </c>
      <c r="F248" s="215" t="e">
        <f>+Programska_aktivnost!F302+Sheet1!F248+#REF!+Sheet2!F248</f>
        <v>#REF!</v>
      </c>
      <c r="G248" s="214" t="e">
        <f>+Programska_aktivnost!G302+Sheet1!G248+#REF!+Sheet2!G248</f>
        <v>#REF!</v>
      </c>
      <c r="H248" s="213" t="e">
        <f>+Programska_aktivnost!H302+Sheet1!H248+#REF!+Sheet2!H248</f>
        <v>#REF!</v>
      </c>
      <c r="I248" s="214" t="e">
        <f>+Programska_aktivnost!I302+Sheet1!I248+#REF!+Sheet2!I248</f>
        <v>#REF!</v>
      </c>
      <c r="J248" s="215" t="e">
        <f>+Programska_aktivnost!J302+Sheet1!J248+#REF!+Sheet2!J248</f>
        <v>#REF!</v>
      </c>
      <c r="K248" s="214" t="e">
        <f>+Programska_aktivnost!K302+Sheet1!K248+#REF!+Sheet2!K248</f>
        <v>#REF!</v>
      </c>
      <c r="L248" s="215" t="e">
        <f>+Programska_aktivnost!L302+Sheet1!L248+#REF!+Sheet2!L248</f>
        <v>#REF!</v>
      </c>
      <c r="M248" s="214" t="e">
        <f>+Programska_aktivnost!M302+Sheet1!M248+#REF!+Sheet2!M248</f>
        <v>#REF!</v>
      </c>
      <c r="N248" s="215" t="e">
        <f t="shared" si="14"/>
        <v>#REF!</v>
      </c>
      <c r="O248" s="214" t="e">
        <f t="shared" si="14"/>
        <v>#REF!</v>
      </c>
      <c r="V248" s="10"/>
      <c r="W248" s="10"/>
      <c r="X248" s="10"/>
      <c r="Y248" s="201" t="e">
        <f t="shared" ref="Y248:Y311" si="16">SUM(D248:O248)</f>
        <v>#REF!</v>
      </c>
    </row>
    <row r="249" spans="1:25" ht="33" hidden="1" customHeight="1" x14ac:dyDescent="0.25">
      <c r="A249" s="238">
        <f t="shared" si="15"/>
        <v>202</v>
      </c>
      <c r="B249" s="208">
        <v>426100</v>
      </c>
      <c r="C249" s="239" t="s">
        <v>228</v>
      </c>
      <c r="D249" s="287" t="e">
        <f>+Programska_aktivnost!D303+Sheet1!D249+#REF!+Sheet2!D249</f>
        <v>#REF!</v>
      </c>
      <c r="E249" s="277" t="e">
        <f>+Programska_aktivnost!E303+Sheet1!E249+#REF!+Sheet2!E249</f>
        <v>#REF!</v>
      </c>
      <c r="F249" s="287" t="e">
        <f>+Programska_aktivnost!F303+Sheet1!F249+#REF!+Sheet2!F249</f>
        <v>#REF!</v>
      </c>
      <c r="G249" s="277" t="e">
        <f>+Programska_aktivnost!G303+Sheet1!G249+#REF!+Sheet2!G249</f>
        <v>#REF!</v>
      </c>
      <c r="H249" s="288" t="e">
        <f>+Programska_aktivnost!H303+Sheet1!H249+#REF!+Sheet2!H249</f>
        <v>#REF!</v>
      </c>
      <c r="I249" s="289" t="e">
        <f>+Programska_aktivnost!I303+Sheet1!I249+#REF!+Sheet2!I249</f>
        <v>#REF!</v>
      </c>
      <c r="J249" s="287" t="e">
        <f>+Programska_aktivnost!J303+Sheet1!J249+#REF!+Sheet2!J249</f>
        <v>#REF!</v>
      </c>
      <c r="K249" s="277" t="e">
        <f>+Programska_aktivnost!K303+Sheet1!K249+#REF!+Sheet2!K249</f>
        <v>#REF!</v>
      </c>
      <c r="L249" s="287" t="e">
        <f>+Programska_aktivnost!L303+Sheet1!L249+#REF!+Sheet2!L249</f>
        <v>#REF!</v>
      </c>
      <c r="M249" s="277" t="e">
        <f>+Programska_aktivnost!M303+Sheet1!M249+#REF!+Sheet2!M249</f>
        <v>#REF!</v>
      </c>
      <c r="N249" s="287" t="e">
        <f t="shared" si="14"/>
        <v>#REF!</v>
      </c>
      <c r="O249" s="277" t="e">
        <f t="shared" si="14"/>
        <v>#REF!</v>
      </c>
      <c r="V249" s="10"/>
      <c r="W249" s="10"/>
      <c r="X249" s="10"/>
      <c r="Y249" s="201" t="e">
        <f t="shared" si="16"/>
        <v>#REF!</v>
      </c>
    </row>
    <row r="250" spans="1:25" ht="33" hidden="1" customHeight="1" x14ac:dyDescent="0.25">
      <c r="A250" s="238">
        <f t="shared" si="15"/>
        <v>203</v>
      </c>
      <c r="B250" s="208">
        <v>426200</v>
      </c>
      <c r="C250" s="239" t="s">
        <v>229</v>
      </c>
      <c r="D250" s="287" t="e">
        <f>+Programska_aktivnost!D316+Sheet1!D250+#REF!+Sheet2!D250</f>
        <v>#REF!</v>
      </c>
      <c r="E250" s="277" t="e">
        <f>+Programska_aktivnost!E316+Sheet1!E250+#REF!+Sheet2!E250</f>
        <v>#REF!</v>
      </c>
      <c r="F250" s="287" t="e">
        <f>+Programska_aktivnost!F316+Sheet1!F250+#REF!+Sheet2!F250</f>
        <v>#REF!</v>
      </c>
      <c r="G250" s="277" t="e">
        <f>+Programska_aktivnost!G316+Sheet1!G250+#REF!+Sheet2!G250</f>
        <v>#REF!</v>
      </c>
      <c r="H250" s="288" t="e">
        <f>+Programska_aktivnost!H316+Sheet1!H250+#REF!+Sheet2!H250</f>
        <v>#REF!</v>
      </c>
      <c r="I250" s="289" t="e">
        <f>+Programska_aktivnost!I316+Sheet1!I250+#REF!+Sheet2!I250</f>
        <v>#REF!</v>
      </c>
      <c r="J250" s="287" t="e">
        <f>+Programska_aktivnost!J316+Sheet1!J250+#REF!+Sheet2!J250</f>
        <v>#REF!</v>
      </c>
      <c r="K250" s="277" t="e">
        <f>+Programska_aktivnost!K316+Sheet1!K250+#REF!+Sheet2!K250</f>
        <v>#REF!</v>
      </c>
      <c r="L250" s="287" t="e">
        <f>+Programska_aktivnost!L316+Sheet1!L250+#REF!+Sheet2!L250</f>
        <v>#REF!</v>
      </c>
      <c r="M250" s="277" t="e">
        <f>+Programska_aktivnost!M316+Sheet1!M250+#REF!+Sheet2!M250</f>
        <v>#REF!</v>
      </c>
      <c r="N250" s="287" t="e">
        <f t="shared" si="14"/>
        <v>#REF!</v>
      </c>
      <c r="O250" s="277" t="e">
        <f t="shared" si="14"/>
        <v>#REF!</v>
      </c>
      <c r="V250" s="10"/>
      <c r="W250" s="10"/>
      <c r="X250" s="10"/>
      <c r="Y250" s="201" t="e">
        <f t="shared" si="16"/>
        <v>#REF!</v>
      </c>
    </row>
    <row r="251" spans="1:25" ht="33" hidden="1" customHeight="1" x14ac:dyDescent="0.25">
      <c r="A251" s="238">
        <f t="shared" si="15"/>
        <v>204</v>
      </c>
      <c r="B251" s="208">
        <v>426300</v>
      </c>
      <c r="C251" s="239" t="s">
        <v>230</v>
      </c>
      <c r="D251" s="287" t="e">
        <f>+Programska_aktivnost!D317+Sheet1!D251+#REF!+Sheet2!D251</f>
        <v>#REF!</v>
      </c>
      <c r="E251" s="277" t="e">
        <f>+Programska_aktivnost!E317+Sheet1!E251+#REF!+Sheet2!E251</f>
        <v>#REF!</v>
      </c>
      <c r="F251" s="287" t="e">
        <f>+Programska_aktivnost!F317+Sheet1!F251+#REF!+Sheet2!F251</f>
        <v>#REF!</v>
      </c>
      <c r="G251" s="277" t="e">
        <f>+Programska_aktivnost!G317+Sheet1!G251+#REF!+Sheet2!G251</f>
        <v>#REF!</v>
      </c>
      <c r="H251" s="288" t="e">
        <f>+Programska_aktivnost!H317+Sheet1!H251+#REF!+Sheet2!H251</f>
        <v>#REF!</v>
      </c>
      <c r="I251" s="289" t="e">
        <f>+Programska_aktivnost!I317+Sheet1!I251+#REF!+Sheet2!I251</f>
        <v>#REF!</v>
      </c>
      <c r="J251" s="287" t="e">
        <f>+Programska_aktivnost!J317+Sheet1!J251+#REF!+Sheet2!J251</f>
        <v>#REF!</v>
      </c>
      <c r="K251" s="277" t="e">
        <f>+Programska_aktivnost!K317+Sheet1!K251+#REF!+Sheet2!K251</f>
        <v>#REF!</v>
      </c>
      <c r="L251" s="287" t="e">
        <f>+Programska_aktivnost!L317+Sheet1!L251+#REF!+Sheet2!L251</f>
        <v>#REF!</v>
      </c>
      <c r="M251" s="277" t="e">
        <f>+Programska_aktivnost!M317+Sheet1!M251+#REF!+Sheet2!M251</f>
        <v>#REF!</v>
      </c>
      <c r="N251" s="287" t="e">
        <f t="shared" si="14"/>
        <v>#REF!</v>
      </c>
      <c r="O251" s="277" t="e">
        <f t="shared" si="14"/>
        <v>#REF!</v>
      </c>
      <c r="V251" s="10"/>
      <c r="W251" s="10"/>
      <c r="X251" s="10"/>
      <c r="Y251" s="201" t="e">
        <f t="shared" si="16"/>
        <v>#REF!</v>
      </c>
    </row>
    <row r="252" spans="1:25" ht="33" hidden="1" customHeight="1" x14ac:dyDescent="0.25">
      <c r="A252" s="238">
        <f t="shared" si="15"/>
        <v>205</v>
      </c>
      <c r="B252" s="208">
        <v>426400</v>
      </c>
      <c r="C252" s="239" t="s">
        <v>231</v>
      </c>
      <c r="D252" s="287" t="e">
        <f>+Programska_aktivnost!D318+Sheet1!D252+#REF!+Sheet2!D252</f>
        <v>#REF!</v>
      </c>
      <c r="E252" s="277" t="e">
        <f>+Programska_aktivnost!E318+Sheet1!E252+#REF!+Sheet2!E252</f>
        <v>#REF!</v>
      </c>
      <c r="F252" s="287" t="e">
        <f>+Programska_aktivnost!F318+Sheet1!F252+#REF!+Sheet2!F252</f>
        <v>#REF!</v>
      </c>
      <c r="G252" s="277" t="e">
        <f>+Programska_aktivnost!G318+Sheet1!G252+#REF!+Sheet2!G252</f>
        <v>#REF!</v>
      </c>
      <c r="H252" s="288" t="e">
        <f>+Programska_aktivnost!H318+Sheet1!H252+#REF!+Sheet2!H252</f>
        <v>#REF!</v>
      </c>
      <c r="I252" s="289" t="e">
        <f>+Programska_aktivnost!I318+Sheet1!I252+#REF!+Sheet2!I252</f>
        <v>#REF!</v>
      </c>
      <c r="J252" s="287" t="e">
        <f>+Programska_aktivnost!J318+Sheet1!J252+#REF!+Sheet2!J252</f>
        <v>#REF!</v>
      </c>
      <c r="K252" s="277" t="e">
        <f>+Programska_aktivnost!K318+Sheet1!K252+#REF!+Sheet2!K252</f>
        <v>#REF!</v>
      </c>
      <c r="L252" s="287" t="e">
        <f>+Programska_aktivnost!L318+Sheet1!L252+#REF!+Sheet2!L252</f>
        <v>#REF!</v>
      </c>
      <c r="M252" s="277" t="e">
        <f>+Programska_aktivnost!M318+Sheet1!M252+#REF!+Sheet2!M252</f>
        <v>#REF!</v>
      </c>
      <c r="N252" s="287" t="e">
        <f t="shared" si="14"/>
        <v>#REF!</v>
      </c>
      <c r="O252" s="277" t="e">
        <f t="shared" si="14"/>
        <v>#REF!</v>
      </c>
      <c r="V252" s="10"/>
      <c r="W252" s="10"/>
      <c r="X252" s="10"/>
      <c r="Y252" s="201" t="e">
        <f t="shared" si="16"/>
        <v>#REF!</v>
      </c>
    </row>
    <row r="253" spans="1:25" ht="33" hidden="1" customHeight="1" x14ac:dyDescent="0.25">
      <c r="A253" s="238">
        <f t="shared" si="15"/>
        <v>206</v>
      </c>
      <c r="B253" s="208">
        <v>426500</v>
      </c>
      <c r="C253" s="239" t="s">
        <v>232</v>
      </c>
      <c r="D253" s="287" t="e">
        <f>+Programska_aktivnost!D319+Sheet1!D253+#REF!+Sheet2!D253</f>
        <v>#REF!</v>
      </c>
      <c r="E253" s="277" t="e">
        <f>+Programska_aktivnost!E319+Sheet1!E253+#REF!+Sheet2!E253</f>
        <v>#REF!</v>
      </c>
      <c r="F253" s="287" t="e">
        <f>+Programska_aktivnost!F319+Sheet1!F253+#REF!+Sheet2!F253</f>
        <v>#REF!</v>
      </c>
      <c r="G253" s="277" t="e">
        <f>+Programska_aktivnost!G319+Sheet1!G253+#REF!+Sheet2!G253</f>
        <v>#REF!</v>
      </c>
      <c r="H253" s="288" t="e">
        <f>+Programska_aktivnost!H319+Sheet1!H253+#REF!+Sheet2!H253</f>
        <v>#REF!</v>
      </c>
      <c r="I253" s="289" t="e">
        <f>+Programska_aktivnost!I319+Sheet1!I253+#REF!+Sheet2!I253</f>
        <v>#REF!</v>
      </c>
      <c r="J253" s="287" t="e">
        <f>+Programska_aktivnost!J319+Sheet1!J253+#REF!+Sheet2!J253</f>
        <v>#REF!</v>
      </c>
      <c r="K253" s="277" t="e">
        <f>+Programska_aktivnost!K319+Sheet1!K253+#REF!+Sheet2!K253</f>
        <v>#REF!</v>
      </c>
      <c r="L253" s="287" t="e">
        <f>+Programska_aktivnost!L319+Sheet1!L253+#REF!+Sheet2!L253</f>
        <v>#REF!</v>
      </c>
      <c r="M253" s="277" t="e">
        <f>+Programska_aktivnost!M319+Sheet1!M253+#REF!+Sheet2!M253</f>
        <v>#REF!</v>
      </c>
      <c r="N253" s="287" t="e">
        <f t="shared" si="14"/>
        <v>#REF!</v>
      </c>
      <c r="O253" s="277" t="e">
        <f t="shared" si="14"/>
        <v>#REF!</v>
      </c>
      <c r="V253" s="10"/>
      <c r="W253" s="10"/>
      <c r="X253" s="10"/>
      <c r="Y253" s="201" t="e">
        <f t="shared" si="16"/>
        <v>#REF!</v>
      </c>
    </row>
    <row r="254" spans="1:25" ht="33" hidden="1" customHeight="1" x14ac:dyDescent="0.25">
      <c r="A254" s="238">
        <f t="shared" si="15"/>
        <v>207</v>
      </c>
      <c r="B254" s="208">
        <v>426600</v>
      </c>
      <c r="C254" s="239" t="s">
        <v>233</v>
      </c>
      <c r="D254" s="287" t="e">
        <f>+Programska_aktivnost!D320+Sheet1!D254+#REF!+Sheet2!D254</f>
        <v>#REF!</v>
      </c>
      <c r="E254" s="277" t="e">
        <f>+Programska_aktivnost!E320+Sheet1!E254+#REF!+Sheet2!E254</f>
        <v>#REF!</v>
      </c>
      <c r="F254" s="287" t="e">
        <f>+Programska_aktivnost!F320+Sheet1!F254+#REF!+Sheet2!F254</f>
        <v>#REF!</v>
      </c>
      <c r="G254" s="277" t="e">
        <f>+Programska_aktivnost!G320+Sheet1!G254+#REF!+Sheet2!G254</f>
        <v>#REF!</v>
      </c>
      <c r="H254" s="288" t="e">
        <f>+Programska_aktivnost!H320+Sheet1!H254+#REF!+Sheet2!H254</f>
        <v>#REF!</v>
      </c>
      <c r="I254" s="289" t="e">
        <f>+Programska_aktivnost!I320+Sheet1!I254+#REF!+Sheet2!I254</f>
        <v>#REF!</v>
      </c>
      <c r="J254" s="287" t="e">
        <f>+Programska_aktivnost!J320+Sheet1!J254+#REF!+Sheet2!J254</f>
        <v>#REF!</v>
      </c>
      <c r="K254" s="277" t="e">
        <f>+Programska_aktivnost!K320+Sheet1!K254+#REF!+Sheet2!K254</f>
        <v>#REF!</v>
      </c>
      <c r="L254" s="287" t="e">
        <f>+Programska_aktivnost!L320+Sheet1!L254+#REF!+Sheet2!L254</f>
        <v>#REF!</v>
      </c>
      <c r="M254" s="277" t="e">
        <f>+Programska_aktivnost!M320+Sheet1!M254+#REF!+Sheet2!M254</f>
        <v>#REF!</v>
      </c>
      <c r="N254" s="287" t="e">
        <f t="shared" si="14"/>
        <v>#REF!</v>
      </c>
      <c r="O254" s="277" t="e">
        <f t="shared" si="14"/>
        <v>#REF!</v>
      </c>
      <c r="V254" s="10"/>
      <c r="W254" s="10"/>
      <c r="X254" s="10"/>
      <c r="Y254" s="201" t="e">
        <f t="shared" si="16"/>
        <v>#REF!</v>
      </c>
    </row>
    <row r="255" spans="1:25" ht="33" hidden="1" customHeight="1" x14ac:dyDescent="0.25">
      <c r="A255" s="238">
        <f t="shared" si="15"/>
        <v>208</v>
      </c>
      <c r="B255" s="208">
        <v>426700</v>
      </c>
      <c r="C255" s="239" t="s">
        <v>234</v>
      </c>
      <c r="D255" s="287" t="e">
        <f>+Programska_aktivnost!D321+Sheet1!D255+#REF!+Sheet2!D255</f>
        <v>#REF!</v>
      </c>
      <c r="E255" s="277" t="e">
        <f>+Programska_aktivnost!E321+Sheet1!E255+#REF!+Sheet2!E255</f>
        <v>#REF!</v>
      </c>
      <c r="F255" s="287" t="e">
        <f>+Programska_aktivnost!F321+Sheet1!F255+#REF!+Sheet2!F255</f>
        <v>#REF!</v>
      </c>
      <c r="G255" s="277" t="e">
        <f>+Programska_aktivnost!G321+Sheet1!G255+#REF!+Sheet2!G255</f>
        <v>#REF!</v>
      </c>
      <c r="H255" s="288" t="e">
        <f>+Programska_aktivnost!H321+Sheet1!H255+#REF!+Sheet2!H255</f>
        <v>#REF!</v>
      </c>
      <c r="I255" s="289" t="e">
        <f>+Programska_aktivnost!I321+Sheet1!I255+#REF!+Sheet2!I255</f>
        <v>#REF!</v>
      </c>
      <c r="J255" s="287" t="e">
        <f>+Programska_aktivnost!J321+Sheet1!J255+#REF!+Sheet2!J255</f>
        <v>#REF!</v>
      </c>
      <c r="K255" s="277" t="e">
        <f>+Programska_aktivnost!K321+Sheet1!K255+#REF!+Sheet2!K255</f>
        <v>#REF!</v>
      </c>
      <c r="L255" s="287" t="e">
        <f>+Programska_aktivnost!L321+Sheet1!L255+#REF!+Sheet2!L255</f>
        <v>#REF!</v>
      </c>
      <c r="M255" s="277" t="e">
        <f>+Programska_aktivnost!M321+Sheet1!M255+#REF!+Sheet2!M255</f>
        <v>#REF!</v>
      </c>
      <c r="N255" s="287" t="e">
        <f t="shared" si="14"/>
        <v>#REF!</v>
      </c>
      <c r="O255" s="277" t="e">
        <f t="shared" si="14"/>
        <v>#REF!</v>
      </c>
      <c r="V255" s="10"/>
      <c r="W255" s="10"/>
      <c r="X255" s="10"/>
      <c r="Y255" s="201" t="e">
        <f t="shared" si="16"/>
        <v>#REF!</v>
      </c>
    </row>
    <row r="256" spans="1:25" ht="33" hidden="1" customHeight="1" x14ac:dyDescent="0.25">
      <c r="A256" s="238">
        <f t="shared" si="15"/>
        <v>209</v>
      </c>
      <c r="B256" s="208">
        <v>426800</v>
      </c>
      <c r="C256" s="239" t="s">
        <v>235</v>
      </c>
      <c r="D256" s="287" t="e">
        <f>+Programska_aktivnost!#REF!+Sheet1!D256+#REF!+Sheet2!D256</f>
        <v>#REF!</v>
      </c>
      <c r="E256" s="277" t="e">
        <f>+Programska_aktivnost!#REF!+Sheet1!E256+#REF!+Sheet2!E256</f>
        <v>#REF!</v>
      </c>
      <c r="F256" s="287" t="e">
        <f>+Programska_aktivnost!#REF!+Sheet1!F256+#REF!+Sheet2!F256</f>
        <v>#REF!</v>
      </c>
      <c r="G256" s="277" t="e">
        <f>+Programska_aktivnost!#REF!+Sheet1!G256+#REF!+Sheet2!G256</f>
        <v>#REF!</v>
      </c>
      <c r="H256" s="288" t="e">
        <f>+Programska_aktivnost!#REF!+Sheet1!H256+#REF!+Sheet2!H256</f>
        <v>#REF!</v>
      </c>
      <c r="I256" s="289" t="e">
        <f>+Programska_aktivnost!#REF!+Sheet1!I256+#REF!+Sheet2!I256</f>
        <v>#REF!</v>
      </c>
      <c r="J256" s="287" t="e">
        <f>+Programska_aktivnost!#REF!+Sheet1!J256+#REF!+Sheet2!J256</f>
        <v>#REF!</v>
      </c>
      <c r="K256" s="277" t="e">
        <f>+Programska_aktivnost!#REF!+Sheet1!K256+#REF!+Sheet2!K256</f>
        <v>#REF!</v>
      </c>
      <c r="L256" s="287" t="e">
        <f>+Programska_aktivnost!#REF!+Sheet1!L256+#REF!+Sheet2!L256</f>
        <v>#REF!</v>
      </c>
      <c r="M256" s="277" t="e">
        <f>+Programska_aktivnost!#REF!+Sheet1!M256+#REF!+Sheet2!M256</f>
        <v>#REF!</v>
      </c>
      <c r="N256" s="287" t="e">
        <f t="shared" si="14"/>
        <v>#REF!</v>
      </c>
      <c r="O256" s="277" t="e">
        <f t="shared" si="14"/>
        <v>#REF!</v>
      </c>
      <c r="V256" s="10"/>
      <c r="W256" s="10"/>
      <c r="X256" s="10"/>
      <c r="Y256" s="201" t="e">
        <f t="shared" si="16"/>
        <v>#REF!</v>
      </c>
    </row>
    <row r="257" spans="1:25" ht="33" hidden="1" customHeight="1" x14ac:dyDescent="0.25">
      <c r="A257" s="238">
        <f t="shared" si="15"/>
        <v>210</v>
      </c>
      <c r="B257" s="208">
        <v>426900</v>
      </c>
      <c r="C257" s="239" t="s">
        <v>236</v>
      </c>
      <c r="D257" s="287" t="e">
        <f>+Programska_aktivnost!#REF!+Sheet1!D257+#REF!+Sheet2!D257</f>
        <v>#REF!</v>
      </c>
      <c r="E257" s="277" t="e">
        <f>+Programska_aktivnost!#REF!+Sheet1!E257+#REF!+Sheet2!E257</f>
        <v>#REF!</v>
      </c>
      <c r="F257" s="287" t="e">
        <f>+Programska_aktivnost!#REF!+Sheet1!F257+#REF!+Sheet2!F257</f>
        <v>#REF!</v>
      </c>
      <c r="G257" s="277" t="e">
        <f>+Programska_aktivnost!#REF!+Sheet1!G257+#REF!+Sheet2!G257</f>
        <v>#REF!</v>
      </c>
      <c r="H257" s="288" t="e">
        <f>+Programska_aktivnost!#REF!+Sheet1!H257+#REF!+Sheet2!H257</f>
        <v>#REF!</v>
      </c>
      <c r="I257" s="289" t="e">
        <f>+Programska_aktivnost!#REF!+Sheet1!I257+#REF!+Sheet2!I257</f>
        <v>#REF!</v>
      </c>
      <c r="J257" s="287" t="e">
        <f>+Programska_aktivnost!#REF!+Sheet1!J257+#REF!+Sheet2!J257</f>
        <v>#REF!</v>
      </c>
      <c r="K257" s="277" t="e">
        <f>+Programska_aktivnost!#REF!+Sheet1!K257+#REF!+Sheet2!K257</f>
        <v>#REF!</v>
      </c>
      <c r="L257" s="287" t="e">
        <f>+Programska_aktivnost!#REF!+Sheet1!L257+#REF!+Sheet2!L257</f>
        <v>#REF!</v>
      </c>
      <c r="M257" s="277" t="e">
        <f>+Programska_aktivnost!#REF!+Sheet1!M257+#REF!+Sheet2!M257</f>
        <v>#REF!</v>
      </c>
      <c r="N257" s="287" t="e">
        <f t="shared" si="14"/>
        <v>#REF!</v>
      </c>
      <c r="O257" s="277" t="e">
        <f t="shared" si="14"/>
        <v>#REF!</v>
      </c>
      <c r="V257" s="10"/>
      <c r="W257" s="10"/>
      <c r="X257" s="10"/>
      <c r="Y257" s="201" t="e">
        <f t="shared" si="16"/>
        <v>#REF!</v>
      </c>
    </row>
    <row r="258" spans="1:25" ht="38.25" hidden="1" x14ac:dyDescent="0.25">
      <c r="A258" s="236">
        <f t="shared" si="15"/>
        <v>211</v>
      </c>
      <c r="B258" s="207">
        <v>430000</v>
      </c>
      <c r="C258" s="237" t="s">
        <v>861</v>
      </c>
      <c r="D258" s="215" t="e">
        <f>+Programska_aktivnost!D323+Sheet1!D258+#REF!+Sheet2!D258</f>
        <v>#REF!</v>
      </c>
      <c r="E258" s="214" t="e">
        <f>+Programska_aktivnost!E323+Sheet1!E258+#REF!+Sheet2!E258</f>
        <v>#REF!</v>
      </c>
      <c r="F258" s="215" t="e">
        <f>+Programska_aktivnost!F323+Sheet1!F258+#REF!+Sheet2!F258</f>
        <v>#REF!</v>
      </c>
      <c r="G258" s="214" t="e">
        <f>+Programska_aktivnost!G323+Sheet1!G258+#REF!+Sheet2!G258</f>
        <v>#REF!</v>
      </c>
      <c r="H258" s="213" t="e">
        <f>+Programska_aktivnost!H323+Sheet1!H258+#REF!+Sheet2!H258</f>
        <v>#REF!</v>
      </c>
      <c r="I258" s="214" t="e">
        <f>+Programska_aktivnost!I323+Sheet1!I258+#REF!+Sheet2!I258</f>
        <v>#REF!</v>
      </c>
      <c r="J258" s="215" t="e">
        <f>+Programska_aktivnost!J323+Sheet1!J258+#REF!+Sheet2!J258</f>
        <v>#REF!</v>
      </c>
      <c r="K258" s="214" t="e">
        <f>+Programska_aktivnost!K323+Sheet1!K258+#REF!+Sheet2!K258</f>
        <v>#REF!</v>
      </c>
      <c r="L258" s="215" t="e">
        <f>+Programska_aktivnost!L323+Sheet1!L258+#REF!+Sheet2!L258</f>
        <v>#REF!</v>
      </c>
      <c r="M258" s="214" t="e">
        <f>+Programska_aktivnost!M323+Sheet1!M258+#REF!+Sheet2!M258</f>
        <v>#REF!</v>
      </c>
      <c r="N258" s="215" t="e">
        <f t="shared" si="14"/>
        <v>#REF!</v>
      </c>
      <c r="O258" s="214" t="e">
        <f t="shared" si="14"/>
        <v>#REF!</v>
      </c>
      <c r="V258" s="10"/>
      <c r="W258" s="10"/>
      <c r="X258" s="10"/>
      <c r="Y258" s="201" t="e">
        <f t="shared" si="16"/>
        <v>#REF!</v>
      </c>
    </row>
    <row r="259" spans="1:25" ht="33" hidden="1" customHeight="1" x14ac:dyDescent="0.25">
      <c r="A259" s="236">
        <f t="shared" si="15"/>
        <v>212</v>
      </c>
      <c r="B259" s="207">
        <v>431000</v>
      </c>
      <c r="C259" s="237" t="s">
        <v>862</v>
      </c>
      <c r="D259" s="215" t="e">
        <f>+Programska_aktivnost!D324+Sheet1!D259+#REF!+Sheet2!D259</f>
        <v>#REF!</v>
      </c>
      <c r="E259" s="214" t="e">
        <f>+Programska_aktivnost!E324+Sheet1!E259+#REF!+Sheet2!E259</f>
        <v>#REF!</v>
      </c>
      <c r="F259" s="215" t="e">
        <f>+Programska_aktivnost!F324+Sheet1!F259+#REF!+Sheet2!F259</f>
        <v>#REF!</v>
      </c>
      <c r="G259" s="214" t="e">
        <f>+Programska_aktivnost!G324+Sheet1!G259+#REF!+Sheet2!G259</f>
        <v>#REF!</v>
      </c>
      <c r="H259" s="213" t="e">
        <f>+Programska_aktivnost!H324+Sheet1!H259+#REF!+Sheet2!H259</f>
        <v>#REF!</v>
      </c>
      <c r="I259" s="214" t="e">
        <f>+Programska_aktivnost!I324+Sheet1!I259+#REF!+Sheet2!I259</f>
        <v>#REF!</v>
      </c>
      <c r="J259" s="215" t="e">
        <f>+Programska_aktivnost!J324+Sheet1!J259+#REF!+Sheet2!J259</f>
        <v>#REF!</v>
      </c>
      <c r="K259" s="214" t="e">
        <f>+Programska_aktivnost!K324+Sheet1!K259+#REF!+Sheet2!K259</f>
        <v>#REF!</v>
      </c>
      <c r="L259" s="215" t="e">
        <f>+Programska_aktivnost!L324+Sheet1!L259+#REF!+Sheet2!L259</f>
        <v>#REF!</v>
      </c>
      <c r="M259" s="214" t="e">
        <f>+Programska_aktivnost!M324+Sheet1!M259+#REF!+Sheet2!M259</f>
        <v>#REF!</v>
      </c>
      <c r="N259" s="215" t="e">
        <f t="shared" si="14"/>
        <v>#REF!</v>
      </c>
      <c r="O259" s="214" t="e">
        <f t="shared" si="14"/>
        <v>#REF!</v>
      </c>
      <c r="V259" s="10"/>
      <c r="W259" s="10"/>
      <c r="X259" s="10"/>
      <c r="Y259" s="201" t="e">
        <f t="shared" si="16"/>
        <v>#REF!</v>
      </c>
    </row>
    <row r="260" spans="1:25" ht="33" hidden="1" customHeight="1" x14ac:dyDescent="0.25">
      <c r="A260" s="238">
        <f t="shared" si="15"/>
        <v>213</v>
      </c>
      <c r="B260" s="208">
        <v>431100</v>
      </c>
      <c r="C260" s="239" t="s">
        <v>1363</v>
      </c>
      <c r="D260" s="287" t="e">
        <f>+Programska_aktivnost!D325+Sheet1!D260+#REF!+Sheet2!D260</f>
        <v>#REF!</v>
      </c>
      <c r="E260" s="277" t="e">
        <f>+Programska_aktivnost!E325+Sheet1!E260+#REF!+Sheet2!E260</f>
        <v>#REF!</v>
      </c>
      <c r="F260" s="287" t="e">
        <f>+Programska_aktivnost!F325+Sheet1!F260+#REF!+Sheet2!F260</f>
        <v>#REF!</v>
      </c>
      <c r="G260" s="277" t="e">
        <f>+Programska_aktivnost!G325+Sheet1!G260+#REF!+Sheet2!G260</f>
        <v>#REF!</v>
      </c>
      <c r="H260" s="288" t="e">
        <f>+Programska_aktivnost!H325+Sheet1!H260+#REF!+Sheet2!H260</f>
        <v>#REF!</v>
      </c>
      <c r="I260" s="289" t="e">
        <f>+Programska_aktivnost!I325+Sheet1!I260+#REF!+Sheet2!I260</f>
        <v>#REF!</v>
      </c>
      <c r="J260" s="287" t="e">
        <f>+Programska_aktivnost!J325+Sheet1!J260+#REF!+Sheet2!J260</f>
        <v>#REF!</v>
      </c>
      <c r="K260" s="277" t="e">
        <f>+Programska_aktivnost!K325+Sheet1!K260+#REF!+Sheet2!K260</f>
        <v>#REF!</v>
      </c>
      <c r="L260" s="287" t="e">
        <f>+Programska_aktivnost!L325+Sheet1!L260+#REF!+Sheet2!L260</f>
        <v>#REF!</v>
      </c>
      <c r="M260" s="277" t="e">
        <f>+Programska_aktivnost!M325+Sheet1!M260+#REF!+Sheet2!M260</f>
        <v>#REF!</v>
      </c>
      <c r="N260" s="287" t="e">
        <f t="shared" si="14"/>
        <v>#REF!</v>
      </c>
      <c r="O260" s="277" t="e">
        <f t="shared" si="14"/>
        <v>#REF!</v>
      </c>
      <c r="V260" s="10"/>
      <c r="W260" s="10"/>
      <c r="X260" s="10"/>
      <c r="Y260" s="201" t="e">
        <f t="shared" si="16"/>
        <v>#REF!</v>
      </c>
    </row>
    <row r="261" spans="1:25" ht="33" hidden="1" customHeight="1" x14ac:dyDescent="0.25">
      <c r="A261" s="238">
        <f t="shared" si="15"/>
        <v>214</v>
      </c>
      <c r="B261" s="208">
        <v>431200</v>
      </c>
      <c r="C261" s="239" t="s">
        <v>237</v>
      </c>
      <c r="D261" s="287" t="e">
        <f>+Programska_aktivnost!D326+Sheet1!D261+#REF!+Sheet2!D261</f>
        <v>#REF!</v>
      </c>
      <c r="E261" s="277" t="e">
        <f>+Programska_aktivnost!E326+Sheet1!E261+#REF!+Sheet2!E261</f>
        <v>#REF!</v>
      </c>
      <c r="F261" s="287" t="e">
        <f>+Programska_aktivnost!F326+Sheet1!F261+#REF!+Sheet2!F261</f>
        <v>#REF!</v>
      </c>
      <c r="G261" s="277" t="e">
        <f>+Programska_aktivnost!G326+Sheet1!G261+#REF!+Sheet2!G261</f>
        <v>#REF!</v>
      </c>
      <c r="H261" s="288" t="e">
        <f>+Programska_aktivnost!H326+Sheet1!H261+#REF!+Sheet2!H261</f>
        <v>#REF!</v>
      </c>
      <c r="I261" s="289" t="e">
        <f>+Programska_aktivnost!I326+Sheet1!I261+#REF!+Sheet2!I261</f>
        <v>#REF!</v>
      </c>
      <c r="J261" s="287" t="e">
        <f>+Programska_aktivnost!J326+Sheet1!J261+#REF!+Sheet2!J261</f>
        <v>#REF!</v>
      </c>
      <c r="K261" s="277" t="e">
        <f>+Programska_aktivnost!K326+Sheet1!K261+#REF!+Sheet2!K261</f>
        <v>#REF!</v>
      </c>
      <c r="L261" s="287" t="e">
        <f>+Programska_aktivnost!L326+Sheet1!L261+#REF!+Sheet2!L261</f>
        <v>#REF!</v>
      </c>
      <c r="M261" s="277" t="e">
        <f>+Programska_aktivnost!M326+Sheet1!M261+#REF!+Sheet2!M261</f>
        <v>#REF!</v>
      </c>
      <c r="N261" s="287" t="e">
        <f t="shared" si="14"/>
        <v>#REF!</v>
      </c>
      <c r="O261" s="277" t="e">
        <f t="shared" si="14"/>
        <v>#REF!</v>
      </c>
      <c r="V261" s="10"/>
      <c r="W261" s="10"/>
      <c r="X261" s="10"/>
      <c r="Y261" s="201" t="e">
        <f t="shared" si="16"/>
        <v>#REF!</v>
      </c>
    </row>
    <row r="262" spans="1:25" ht="33" hidden="1" customHeight="1" x14ac:dyDescent="0.25">
      <c r="A262" s="238">
        <f t="shared" si="15"/>
        <v>215</v>
      </c>
      <c r="B262" s="208">
        <v>431300</v>
      </c>
      <c r="C262" s="239" t="s">
        <v>238</v>
      </c>
      <c r="D262" s="287" t="e">
        <f>+Programska_aktivnost!D327+Sheet1!D262+#REF!+Sheet2!D262</f>
        <v>#REF!</v>
      </c>
      <c r="E262" s="277" t="e">
        <f>+Programska_aktivnost!E327+Sheet1!E262+#REF!+Sheet2!E262</f>
        <v>#REF!</v>
      </c>
      <c r="F262" s="287" t="e">
        <f>+Programska_aktivnost!F327+Sheet1!F262+#REF!+Sheet2!F262</f>
        <v>#REF!</v>
      </c>
      <c r="G262" s="277" t="e">
        <f>+Programska_aktivnost!G327+Sheet1!G262+#REF!+Sheet2!G262</f>
        <v>#REF!</v>
      </c>
      <c r="H262" s="288" t="e">
        <f>+Programska_aktivnost!H327+Sheet1!H262+#REF!+Sheet2!H262</f>
        <v>#REF!</v>
      </c>
      <c r="I262" s="289" t="e">
        <f>+Programska_aktivnost!I327+Sheet1!I262+#REF!+Sheet2!I262</f>
        <v>#REF!</v>
      </c>
      <c r="J262" s="287" t="e">
        <f>+Programska_aktivnost!J327+Sheet1!J262+#REF!+Sheet2!J262</f>
        <v>#REF!</v>
      </c>
      <c r="K262" s="277" t="e">
        <f>+Programska_aktivnost!K327+Sheet1!K262+#REF!+Sheet2!K262</f>
        <v>#REF!</v>
      </c>
      <c r="L262" s="287" t="e">
        <f>+Programska_aktivnost!L327+Sheet1!L262+#REF!+Sheet2!L262</f>
        <v>#REF!</v>
      </c>
      <c r="M262" s="277" t="e">
        <f>+Programska_aktivnost!M327+Sheet1!M262+#REF!+Sheet2!M262</f>
        <v>#REF!</v>
      </c>
      <c r="N262" s="287" t="e">
        <f t="shared" si="14"/>
        <v>#REF!</v>
      </c>
      <c r="O262" s="277" t="e">
        <f t="shared" si="14"/>
        <v>#REF!</v>
      </c>
      <c r="V262" s="10"/>
      <c r="W262" s="10"/>
      <c r="X262" s="10"/>
      <c r="Y262" s="201" t="e">
        <f t="shared" si="16"/>
        <v>#REF!</v>
      </c>
    </row>
    <row r="263" spans="1:25" ht="33" hidden="1" customHeight="1" x14ac:dyDescent="0.25">
      <c r="A263" s="236">
        <f t="shared" si="15"/>
        <v>216</v>
      </c>
      <c r="B263" s="207">
        <v>432000</v>
      </c>
      <c r="C263" s="237" t="s">
        <v>863</v>
      </c>
      <c r="D263" s="215" t="e">
        <f>+Programska_aktivnost!D328+Sheet1!D263+#REF!+Sheet2!D263</f>
        <v>#REF!</v>
      </c>
      <c r="E263" s="214" t="e">
        <f>+Programska_aktivnost!E328+Sheet1!E263+#REF!+Sheet2!E263</f>
        <v>#REF!</v>
      </c>
      <c r="F263" s="215" t="e">
        <f>+Programska_aktivnost!F328+Sheet1!F263+#REF!+Sheet2!F263</f>
        <v>#REF!</v>
      </c>
      <c r="G263" s="214" t="e">
        <f>+Programska_aktivnost!G328+Sheet1!G263+#REF!+Sheet2!G263</f>
        <v>#REF!</v>
      </c>
      <c r="H263" s="213" t="e">
        <f>+Programska_aktivnost!H328+Sheet1!H263+#REF!+Sheet2!H263</f>
        <v>#REF!</v>
      </c>
      <c r="I263" s="214" t="e">
        <f>+Programska_aktivnost!I328+Sheet1!I263+#REF!+Sheet2!I263</f>
        <v>#REF!</v>
      </c>
      <c r="J263" s="215" t="e">
        <f>+Programska_aktivnost!J328+Sheet1!J263+#REF!+Sheet2!J263</f>
        <v>#REF!</v>
      </c>
      <c r="K263" s="214" t="e">
        <f>+Programska_aktivnost!K328+Sheet1!K263+#REF!+Sheet2!K263</f>
        <v>#REF!</v>
      </c>
      <c r="L263" s="215" t="e">
        <f>+Programska_aktivnost!L328+Sheet1!L263+#REF!+Sheet2!L263</f>
        <v>#REF!</v>
      </c>
      <c r="M263" s="214" t="e">
        <f>+Programska_aktivnost!M328+Sheet1!M263+#REF!+Sheet2!M263</f>
        <v>#REF!</v>
      </c>
      <c r="N263" s="215" t="e">
        <f t="shared" si="14"/>
        <v>#REF!</v>
      </c>
      <c r="O263" s="214" t="e">
        <f t="shared" si="14"/>
        <v>#REF!</v>
      </c>
      <c r="V263" s="10"/>
      <c r="W263" s="10"/>
      <c r="X263" s="10"/>
      <c r="Y263" s="201" t="e">
        <f t="shared" si="16"/>
        <v>#REF!</v>
      </c>
    </row>
    <row r="264" spans="1:25" ht="33" hidden="1" customHeight="1" x14ac:dyDescent="0.25">
      <c r="A264" s="238">
        <f t="shared" si="15"/>
        <v>217</v>
      </c>
      <c r="B264" s="208">
        <v>432100</v>
      </c>
      <c r="C264" s="239" t="s">
        <v>1364</v>
      </c>
      <c r="D264" s="287" t="e">
        <f>+Programska_aktivnost!D329+Sheet1!D264+#REF!+Sheet2!D264</f>
        <v>#REF!</v>
      </c>
      <c r="E264" s="277" t="e">
        <f>+Programska_aktivnost!E329+Sheet1!E264+#REF!+Sheet2!E264</f>
        <v>#REF!</v>
      </c>
      <c r="F264" s="287" t="e">
        <f>+Programska_aktivnost!F329+Sheet1!F264+#REF!+Sheet2!F264</f>
        <v>#REF!</v>
      </c>
      <c r="G264" s="277" t="e">
        <f>+Programska_aktivnost!G329+Sheet1!G264+#REF!+Sheet2!G264</f>
        <v>#REF!</v>
      </c>
      <c r="H264" s="288" t="e">
        <f>+Programska_aktivnost!H329+Sheet1!H264+#REF!+Sheet2!H264</f>
        <v>#REF!</v>
      </c>
      <c r="I264" s="289" t="e">
        <f>+Programska_aktivnost!I329+Sheet1!I264+#REF!+Sheet2!I264</f>
        <v>#REF!</v>
      </c>
      <c r="J264" s="287" t="e">
        <f>+Programska_aktivnost!J329+Sheet1!J264+#REF!+Sheet2!J264</f>
        <v>#REF!</v>
      </c>
      <c r="K264" s="277" t="e">
        <f>+Programska_aktivnost!K329+Sheet1!K264+#REF!+Sheet2!K264</f>
        <v>#REF!</v>
      </c>
      <c r="L264" s="287" t="e">
        <f>+Programska_aktivnost!L329+Sheet1!L264+#REF!+Sheet2!L264</f>
        <v>#REF!</v>
      </c>
      <c r="M264" s="277" t="e">
        <f>+Programska_aktivnost!M329+Sheet1!M264+#REF!+Sheet2!M264</f>
        <v>#REF!</v>
      </c>
      <c r="N264" s="287" t="e">
        <f t="shared" si="14"/>
        <v>#REF!</v>
      </c>
      <c r="O264" s="277" t="e">
        <f t="shared" si="14"/>
        <v>#REF!</v>
      </c>
      <c r="V264" s="10"/>
      <c r="W264" s="10"/>
      <c r="X264" s="10"/>
      <c r="Y264" s="201" t="e">
        <f t="shared" si="16"/>
        <v>#REF!</v>
      </c>
    </row>
    <row r="265" spans="1:25" ht="33" hidden="1" customHeight="1" x14ac:dyDescent="0.25">
      <c r="A265" s="236">
        <f t="shared" si="15"/>
        <v>218</v>
      </c>
      <c r="B265" s="207">
        <v>433000</v>
      </c>
      <c r="C265" s="237" t="s">
        <v>864</v>
      </c>
      <c r="D265" s="215" t="e">
        <f>+Programska_aktivnost!D330+Sheet1!D265+#REF!+Sheet2!D265</f>
        <v>#REF!</v>
      </c>
      <c r="E265" s="214" t="e">
        <f>+Programska_aktivnost!E330+Sheet1!E265+#REF!+Sheet2!E265</f>
        <v>#REF!</v>
      </c>
      <c r="F265" s="215" t="e">
        <f>+Programska_aktivnost!F330+Sheet1!F265+#REF!+Sheet2!F265</f>
        <v>#REF!</v>
      </c>
      <c r="G265" s="214" t="e">
        <f>+Programska_aktivnost!G330+Sheet1!G265+#REF!+Sheet2!G265</f>
        <v>#REF!</v>
      </c>
      <c r="H265" s="213" t="e">
        <f>+Programska_aktivnost!H330+Sheet1!H265+#REF!+Sheet2!H265</f>
        <v>#REF!</v>
      </c>
      <c r="I265" s="214" t="e">
        <f>+Programska_aktivnost!I330+Sheet1!I265+#REF!+Sheet2!I265</f>
        <v>#REF!</v>
      </c>
      <c r="J265" s="215" t="e">
        <f>+Programska_aktivnost!J330+Sheet1!J265+#REF!+Sheet2!J265</f>
        <v>#REF!</v>
      </c>
      <c r="K265" s="214" t="e">
        <f>+Programska_aktivnost!K330+Sheet1!K265+#REF!+Sheet2!K265</f>
        <v>#REF!</v>
      </c>
      <c r="L265" s="215" t="e">
        <f>+Programska_aktivnost!L330+Sheet1!L265+#REF!+Sheet2!L265</f>
        <v>#REF!</v>
      </c>
      <c r="M265" s="214" t="e">
        <f>+Programska_aktivnost!M330+Sheet1!M265+#REF!+Sheet2!M265</f>
        <v>#REF!</v>
      </c>
      <c r="N265" s="215" t="e">
        <f t="shared" si="14"/>
        <v>#REF!</v>
      </c>
      <c r="O265" s="214" t="e">
        <f t="shared" si="14"/>
        <v>#REF!</v>
      </c>
      <c r="V265" s="10"/>
      <c r="W265" s="10"/>
      <c r="X265" s="10"/>
      <c r="Y265" s="201" t="e">
        <f t="shared" si="16"/>
        <v>#REF!</v>
      </c>
    </row>
    <row r="266" spans="1:25" ht="33" hidden="1" customHeight="1" x14ac:dyDescent="0.25">
      <c r="A266" s="238">
        <f t="shared" si="15"/>
        <v>219</v>
      </c>
      <c r="B266" s="208">
        <v>433100</v>
      </c>
      <c r="C266" s="239" t="s">
        <v>1173</v>
      </c>
      <c r="D266" s="287" t="e">
        <f>+Programska_aktivnost!D331+Sheet1!D266+#REF!+Sheet2!D266</f>
        <v>#REF!</v>
      </c>
      <c r="E266" s="277" t="e">
        <f>+Programska_aktivnost!E331+Sheet1!E266+#REF!+Sheet2!E266</f>
        <v>#REF!</v>
      </c>
      <c r="F266" s="287" t="e">
        <f>+Programska_aktivnost!F331+Sheet1!F266+#REF!+Sheet2!F266</f>
        <v>#REF!</v>
      </c>
      <c r="G266" s="277" t="e">
        <f>+Programska_aktivnost!G331+Sheet1!G266+#REF!+Sheet2!G266</f>
        <v>#REF!</v>
      </c>
      <c r="H266" s="288" t="e">
        <f>+Programska_aktivnost!H331+Sheet1!H266+#REF!+Sheet2!H266</f>
        <v>#REF!</v>
      </c>
      <c r="I266" s="289" t="e">
        <f>+Programska_aktivnost!I331+Sheet1!I266+#REF!+Sheet2!I266</f>
        <v>#REF!</v>
      </c>
      <c r="J266" s="287" t="e">
        <f>+Programska_aktivnost!J331+Sheet1!J266+#REF!+Sheet2!J266</f>
        <v>#REF!</v>
      </c>
      <c r="K266" s="277" t="e">
        <f>+Programska_aktivnost!K331+Sheet1!K266+#REF!+Sheet2!K266</f>
        <v>#REF!</v>
      </c>
      <c r="L266" s="287" t="e">
        <f>+Programska_aktivnost!L331+Sheet1!L266+#REF!+Sheet2!L266</f>
        <v>#REF!</v>
      </c>
      <c r="M266" s="277" t="e">
        <f>+Programska_aktivnost!M331+Sheet1!M266+#REF!+Sheet2!M266</f>
        <v>#REF!</v>
      </c>
      <c r="N266" s="287" t="e">
        <f t="shared" si="14"/>
        <v>#REF!</v>
      </c>
      <c r="O266" s="277" t="e">
        <f t="shared" si="14"/>
        <v>#REF!</v>
      </c>
      <c r="V266" s="10"/>
      <c r="W266" s="10"/>
      <c r="X266" s="10"/>
      <c r="Y266" s="201" t="e">
        <f t="shared" si="16"/>
        <v>#REF!</v>
      </c>
    </row>
    <row r="267" spans="1:25" ht="33" hidden="1" customHeight="1" x14ac:dyDescent="0.25">
      <c r="A267" s="236">
        <f t="shared" si="15"/>
        <v>220</v>
      </c>
      <c r="B267" s="207">
        <v>434000</v>
      </c>
      <c r="C267" s="237" t="s">
        <v>865</v>
      </c>
      <c r="D267" s="215" t="e">
        <f>+Programska_aktivnost!D332+Sheet1!D267+#REF!+Sheet2!D267</f>
        <v>#REF!</v>
      </c>
      <c r="E267" s="214" t="e">
        <f>+Programska_aktivnost!E332+Sheet1!E267+#REF!+Sheet2!E267</f>
        <v>#REF!</v>
      </c>
      <c r="F267" s="215" t="e">
        <f>+Programska_aktivnost!F332+Sheet1!F267+#REF!+Sheet2!F267</f>
        <v>#REF!</v>
      </c>
      <c r="G267" s="214" t="e">
        <f>+Programska_aktivnost!G332+Sheet1!G267+#REF!+Sheet2!G267</f>
        <v>#REF!</v>
      </c>
      <c r="H267" s="213" t="e">
        <f>+Programska_aktivnost!H332+Sheet1!H267+#REF!+Sheet2!H267</f>
        <v>#REF!</v>
      </c>
      <c r="I267" s="214" t="e">
        <f>+Programska_aktivnost!I332+Sheet1!I267+#REF!+Sheet2!I267</f>
        <v>#REF!</v>
      </c>
      <c r="J267" s="215" t="e">
        <f>+Programska_aktivnost!J332+Sheet1!J267+#REF!+Sheet2!J267</f>
        <v>#REF!</v>
      </c>
      <c r="K267" s="214" t="e">
        <f>+Programska_aktivnost!K332+Sheet1!K267+#REF!+Sheet2!K267</f>
        <v>#REF!</v>
      </c>
      <c r="L267" s="215" t="e">
        <f>+Programska_aktivnost!L332+Sheet1!L267+#REF!+Sheet2!L267</f>
        <v>#REF!</v>
      </c>
      <c r="M267" s="214" t="e">
        <f>+Programska_aktivnost!M332+Sheet1!M267+#REF!+Sheet2!M267</f>
        <v>#REF!</v>
      </c>
      <c r="N267" s="215" t="e">
        <f t="shared" si="14"/>
        <v>#REF!</v>
      </c>
      <c r="O267" s="214" t="e">
        <f t="shared" si="14"/>
        <v>#REF!</v>
      </c>
      <c r="V267" s="10"/>
      <c r="W267" s="10"/>
      <c r="X267" s="10"/>
      <c r="Y267" s="201" t="e">
        <f t="shared" si="16"/>
        <v>#REF!</v>
      </c>
    </row>
    <row r="268" spans="1:25" ht="33" hidden="1" customHeight="1" x14ac:dyDescent="0.25">
      <c r="A268" s="238">
        <f t="shared" si="15"/>
        <v>221</v>
      </c>
      <c r="B268" s="208">
        <v>434100</v>
      </c>
      <c r="C268" s="239" t="s">
        <v>239</v>
      </c>
      <c r="D268" s="287" t="e">
        <f>+Programska_aktivnost!D333+Sheet1!D268+#REF!+Sheet2!D268</f>
        <v>#REF!</v>
      </c>
      <c r="E268" s="277" t="e">
        <f>+Programska_aktivnost!E333+Sheet1!E268+#REF!+Sheet2!E268</f>
        <v>#REF!</v>
      </c>
      <c r="F268" s="287" t="e">
        <f>+Programska_aktivnost!F333+Sheet1!F268+#REF!+Sheet2!F268</f>
        <v>#REF!</v>
      </c>
      <c r="G268" s="277" t="e">
        <f>+Programska_aktivnost!G333+Sheet1!G268+#REF!+Sheet2!G268</f>
        <v>#REF!</v>
      </c>
      <c r="H268" s="288" t="e">
        <f>+Programska_aktivnost!H333+Sheet1!H268+#REF!+Sheet2!H268</f>
        <v>#REF!</v>
      </c>
      <c r="I268" s="289" t="e">
        <f>+Programska_aktivnost!I333+Sheet1!I268+#REF!+Sheet2!I268</f>
        <v>#REF!</v>
      </c>
      <c r="J268" s="287" t="e">
        <f>+Programska_aktivnost!J333+Sheet1!J268+#REF!+Sheet2!J268</f>
        <v>#REF!</v>
      </c>
      <c r="K268" s="277" t="e">
        <f>+Programska_aktivnost!K333+Sheet1!K268+#REF!+Sheet2!K268</f>
        <v>#REF!</v>
      </c>
      <c r="L268" s="287" t="e">
        <f>+Programska_aktivnost!L333+Sheet1!L268+#REF!+Sheet2!L268</f>
        <v>#REF!</v>
      </c>
      <c r="M268" s="277" t="e">
        <f>+Programska_aktivnost!M333+Sheet1!M268+#REF!+Sheet2!M268</f>
        <v>#REF!</v>
      </c>
      <c r="N268" s="287" t="e">
        <f t="shared" si="14"/>
        <v>#REF!</v>
      </c>
      <c r="O268" s="277" t="e">
        <f t="shared" si="14"/>
        <v>#REF!</v>
      </c>
      <c r="V268" s="10"/>
      <c r="W268" s="10"/>
      <c r="X268" s="10"/>
      <c r="Y268" s="201" t="e">
        <f t="shared" si="16"/>
        <v>#REF!</v>
      </c>
    </row>
    <row r="269" spans="1:25" ht="33" hidden="1" customHeight="1" x14ac:dyDescent="0.25">
      <c r="A269" s="238">
        <f t="shared" si="15"/>
        <v>222</v>
      </c>
      <c r="B269" s="208">
        <v>434200</v>
      </c>
      <c r="C269" s="239" t="s">
        <v>240</v>
      </c>
      <c r="D269" s="287" t="e">
        <f>+Programska_aktivnost!D334+Sheet1!D269+#REF!+Sheet2!D269</f>
        <v>#REF!</v>
      </c>
      <c r="E269" s="277" t="e">
        <f>+Programska_aktivnost!E334+Sheet1!E269+#REF!+Sheet2!E269</f>
        <v>#REF!</v>
      </c>
      <c r="F269" s="287" t="e">
        <f>+Programska_aktivnost!F334+Sheet1!F269+#REF!+Sheet2!F269</f>
        <v>#REF!</v>
      </c>
      <c r="G269" s="277" t="e">
        <f>+Programska_aktivnost!G334+Sheet1!G269+#REF!+Sheet2!G269</f>
        <v>#REF!</v>
      </c>
      <c r="H269" s="288" t="e">
        <f>+Programska_aktivnost!H334+Sheet1!H269+#REF!+Sheet2!H269</f>
        <v>#REF!</v>
      </c>
      <c r="I269" s="289" t="e">
        <f>+Programska_aktivnost!I334+Sheet1!I269+#REF!+Sheet2!I269</f>
        <v>#REF!</v>
      </c>
      <c r="J269" s="287" t="e">
        <f>+Programska_aktivnost!J334+Sheet1!J269+#REF!+Sheet2!J269</f>
        <v>#REF!</v>
      </c>
      <c r="K269" s="277" t="e">
        <f>+Programska_aktivnost!K334+Sheet1!K269+#REF!+Sheet2!K269</f>
        <v>#REF!</v>
      </c>
      <c r="L269" s="287" t="e">
        <f>+Programska_aktivnost!L334+Sheet1!L269+#REF!+Sheet2!L269</f>
        <v>#REF!</v>
      </c>
      <c r="M269" s="277" t="e">
        <f>+Programska_aktivnost!M334+Sheet1!M269+#REF!+Sheet2!M269</f>
        <v>#REF!</v>
      </c>
      <c r="N269" s="287" t="e">
        <f t="shared" si="14"/>
        <v>#REF!</v>
      </c>
      <c r="O269" s="277" t="e">
        <f t="shared" si="14"/>
        <v>#REF!</v>
      </c>
      <c r="V269" s="10"/>
      <c r="W269" s="10"/>
      <c r="X269" s="10"/>
      <c r="Y269" s="201" t="e">
        <f t="shared" si="16"/>
        <v>#REF!</v>
      </c>
    </row>
    <row r="270" spans="1:25" ht="33" hidden="1" customHeight="1" x14ac:dyDescent="0.25">
      <c r="A270" s="238">
        <f t="shared" si="15"/>
        <v>223</v>
      </c>
      <c r="B270" s="208">
        <v>434300</v>
      </c>
      <c r="C270" s="239" t="s">
        <v>241</v>
      </c>
      <c r="D270" s="287" t="e">
        <f>+Programska_aktivnost!D335+Sheet1!D270+#REF!+Sheet2!D270</f>
        <v>#REF!</v>
      </c>
      <c r="E270" s="277" t="e">
        <f>+Programska_aktivnost!E335+Sheet1!E270+#REF!+Sheet2!E270</f>
        <v>#REF!</v>
      </c>
      <c r="F270" s="287" t="e">
        <f>+Programska_aktivnost!F335+Sheet1!F270+#REF!+Sheet2!F270</f>
        <v>#REF!</v>
      </c>
      <c r="G270" s="277" t="e">
        <f>+Programska_aktivnost!G335+Sheet1!G270+#REF!+Sheet2!G270</f>
        <v>#REF!</v>
      </c>
      <c r="H270" s="288" t="e">
        <f>+Programska_aktivnost!H335+Sheet1!H270+#REF!+Sheet2!H270</f>
        <v>#REF!</v>
      </c>
      <c r="I270" s="289" t="e">
        <f>+Programska_aktivnost!I335+Sheet1!I270+#REF!+Sheet2!I270</f>
        <v>#REF!</v>
      </c>
      <c r="J270" s="287" t="e">
        <f>+Programska_aktivnost!J335+Sheet1!J270+#REF!+Sheet2!J270</f>
        <v>#REF!</v>
      </c>
      <c r="K270" s="277" t="e">
        <f>+Programska_aktivnost!K335+Sheet1!K270+#REF!+Sheet2!K270</f>
        <v>#REF!</v>
      </c>
      <c r="L270" s="287" t="e">
        <f>+Programska_aktivnost!L335+Sheet1!L270+#REF!+Sheet2!L270</f>
        <v>#REF!</v>
      </c>
      <c r="M270" s="277" t="e">
        <f>+Programska_aktivnost!M335+Sheet1!M270+#REF!+Sheet2!M270</f>
        <v>#REF!</v>
      </c>
      <c r="N270" s="287" t="e">
        <f t="shared" si="14"/>
        <v>#REF!</v>
      </c>
      <c r="O270" s="277" t="e">
        <f t="shared" si="14"/>
        <v>#REF!</v>
      </c>
      <c r="V270" s="10"/>
      <c r="W270" s="10"/>
      <c r="X270" s="10"/>
      <c r="Y270" s="201" t="e">
        <f t="shared" si="16"/>
        <v>#REF!</v>
      </c>
    </row>
    <row r="271" spans="1:25" ht="33" hidden="1" customHeight="1" x14ac:dyDescent="0.25">
      <c r="A271" s="236">
        <f t="shared" si="15"/>
        <v>224</v>
      </c>
      <c r="B271" s="207">
        <v>435000</v>
      </c>
      <c r="C271" s="237" t="s">
        <v>866</v>
      </c>
      <c r="D271" s="215" t="e">
        <f>+Programska_aktivnost!D336+Sheet1!D271+#REF!+Sheet2!D271</f>
        <v>#REF!</v>
      </c>
      <c r="E271" s="214" t="e">
        <f>+Programska_aktivnost!E336+Sheet1!E271+#REF!+Sheet2!E271</f>
        <v>#REF!</v>
      </c>
      <c r="F271" s="215" t="e">
        <f>+Programska_aktivnost!F336+Sheet1!F271+#REF!+Sheet2!F271</f>
        <v>#REF!</v>
      </c>
      <c r="G271" s="214" t="e">
        <f>+Programska_aktivnost!G336+Sheet1!G271+#REF!+Sheet2!G271</f>
        <v>#REF!</v>
      </c>
      <c r="H271" s="213" t="e">
        <f>+Programska_aktivnost!H336+Sheet1!H271+#REF!+Sheet2!H271</f>
        <v>#REF!</v>
      </c>
      <c r="I271" s="214" t="e">
        <f>+Programska_aktivnost!I336+Sheet1!I271+#REF!+Sheet2!I271</f>
        <v>#REF!</v>
      </c>
      <c r="J271" s="215" t="e">
        <f>+Programska_aktivnost!J336+Sheet1!J271+#REF!+Sheet2!J271</f>
        <v>#REF!</v>
      </c>
      <c r="K271" s="214" t="e">
        <f>+Programska_aktivnost!K336+Sheet1!K271+#REF!+Sheet2!K271</f>
        <v>#REF!</v>
      </c>
      <c r="L271" s="215" t="e">
        <f>+Programska_aktivnost!L336+Sheet1!L271+#REF!+Sheet2!L271</f>
        <v>#REF!</v>
      </c>
      <c r="M271" s="214" t="e">
        <f>+Programska_aktivnost!M336+Sheet1!M271+#REF!+Sheet2!M271</f>
        <v>#REF!</v>
      </c>
      <c r="N271" s="215" t="e">
        <f t="shared" si="14"/>
        <v>#REF!</v>
      </c>
      <c r="O271" s="214" t="e">
        <f t="shared" si="14"/>
        <v>#REF!</v>
      </c>
      <c r="V271" s="10"/>
      <c r="W271" s="10"/>
      <c r="X271" s="10"/>
      <c r="Y271" s="201" t="e">
        <f t="shared" si="16"/>
        <v>#REF!</v>
      </c>
    </row>
    <row r="272" spans="1:25" ht="33" hidden="1" customHeight="1" x14ac:dyDescent="0.25">
      <c r="A272" s="238">
        <f t="shared" si="15"/>
        <v>225</v>
      </c>
      <c r="B272" s="208">
        <v>435100</v>
      </c>
      <c r="C272" s="239" t="s">
        <v>793</v>
      </c>
      <c r="D272" s="287" t="e">
        <f>+Programska_aktivnost!D337+Sheet1!D272+#REF!+Sheet2!D272</f>
        <v>#REF!</v>
      </c>
      <c r="E272" s="277" t="e">
        <f>+Programska_aktivnost!E337+Sheet1!E272+#REF!+Sheet2!E272</f>
        <v>#REF!</v>
      </c>
      <c r="F272" s="287" t="e">
        <f>+Programska_aktivnost!F337+Sheet1!F272+#REF!+Sheet2!F272</f>
        <v>#REF!</v>
      </c>
      <c r="G272" s="277" t="e">
        <f>+Programska_aktivnost!G337+Sheet1!G272+#REF!+Sheet2!G272</f>
        <v>#REF!</v>
      </c>
      <c r="H272" s="288" t="e">
        <f>+Programska_aktivnost!H337+Sheet1!H272+#REF!+Sheet2!H272</f>
        <v>#REF!</v>
      </c>
      <c r="I272" s="289" t="e">
        <f>+Programska_aktivnost!I337+Sheet1!I272+#REF!+Sheet2!I272</f>
        <v>#REF!</v>
      </c>
      <c r="J272" s="287" t="e">
        <f>+Programska_aktivnost!J337+Sheet1!J272+#REF!+Sheet2!J272</f>
        <v>#REF!</v>
      </c>
      <c r="K272" s="277" t="e">
        <f>+Programska_aktivnost!K337+Sheet1!K272+#REF!+Sheet2!K272</f>
        <v>#REF!</v>
      </c>
      <c r="L272" s="287" t="e">
        <f>+Programska_aktivnost!L337+Sheet1!L272+#REF!+Sheet2!L272</f>
        <v>#REF!</v>
      </c>
      <c r="M272" s="277" t="e">
        <f>+Programska_aktivnost!M337+Sheet1!M272+#REF!+Sheet2!M272</f>
        <v>#REF!</v>
      </c>
      <c r="N272" s="287" t="e">
        <f t="shared" si="14"/>
        <v>#REF!</v>
      </c>
      <c r="O272" s="277" t="e">
        <f t="shared" si="14"/>
        <v>#REF!</v>
      </c>
      <c r="V272" s="10"/>
      <c r="W272" s="10"/>
      <c r="X272" s="10"/>
      <c r="Y272" s="201" t="e">
        <f t="shared" si="16"/>
        <v>#REF!</v>
      </c>
    </row>
    <row r="273" spans="1:25" ht="38.25" hidden="1" x14ac:dyDescent="0.25">
      <c r="A273" s="236">
        <f t="shared" si="15"/>
        <v>226</v>
      </c>
      <c r="B273" s="207">
        <v>440000</v>
      </c>
      <c r="C273" s="237" t="s">
        <v>867</v>
      </c>
      <c r="D273" s="215" t="e">
        <f>+Programska_aktivnost!D338+Sheet1!D273+#REF!+Sheet2!D273</f>
        <v>#REF!</v>
      </c>
      <c r="E273" s="214" t="e">
        <f>+Programska_aktivnost!E338+Sheet1!E273+#REF!+Sheet2!E273</f>
        <v>#REF!</v>
      </c>
      <c r="F273" s="215" t="e">
        <f>+Programska_aktivnost!F338+Sheet1!F273+#REF!+Sheet2!F273</f>
        <v>#REF!</v>
      </c>
      <c r="G273" s="214" t="e">
        <f>+Programska_aktivnost!G338+Sheet1!G273+#REF!+Sheet2!G273</f>
        <v>#REF!</v>
      </c>
      <c r="H273" s="213" t="e">
        <f>+Programska_aktivnost!H338+Sheet1!H273+#REF!+Sheet2!H273</f>
        <v>#REF!</v>
      </c>
      <c r="I273" s="214" t="e">
        <f>+Programska_aktivnost!I338+Sheet1!I273+#REF!+Sheet2!I273</f>
        <v>#REF!</v>
      </c>
      <c r="J273" s="215" t="e">
        <f>+Programska_aktivnost!J338+Sheet1!J273+#REF!+Sheet2!J273</f>
        <v>#REF!</v>
      </c>
      <c r="K273" s="214" t="e">
        <f>+Programska_aktivnost!K338+Sheet1!K273+#REF!+Sheet2!K273</f>
        <v>#REF!</v>
      </c>
      <c r="L273" s="215" t="e">
        <f>+Programska_aktivnost!L338+Sheet1!L273+#REF!+Sheet2!L273</f>
        <v>#REF!</v>
      </c>
      <c r="M273" s="214" t="e">
        <f>+Programska_aktivnost!M338+Sheet1!M273+#REF!+Sheet2!M273</f>
        <v>#REF!</v>
      </c>
      <c r="N273" s="215" t="e">
        <f t="shared" si="14"/>
        <v>#REF!</v>
      </c>
      <c r="O273" s="214" t="e">
        <f t="shared" si="14"/>
        <v>#REF!</v>
      </c>
      <c r="V273" s="10"/>
      <c r="W273" s="10"/>
      <c r="X273" s="10"/>
      <c r="Y273" s="201" t="e">
        <f t="shared" si="16"/>
        <v>#REF!</v>
      </c>
    </row>
    <row r="274" spans="1:25" ht="33" hidden="1" customHeight="1" x14ac:dyDescent="0.25">
      <c r="A274" s="236">
        <f t="shared" si="15"/>
        <v>227</v>
      </c>
      <c r="B274" s="207">
        <v>441000</v>
      </c>
      <c r="C274" s="237" t="s">
        <v>868</v>
      </c>
      <c r="D274" s="215" t="e">
        <f>+Programska_aktivnost!D339+Sheet1!D274+#REF!+Sheet2!D274</f>
        <v>#REF!</v>
      </c>
      <c r="E274" s="214" t="e">
        <f>+Programska_aktivnost!E339+Sheet1!E274+#REF!+Sheet2!E274</f>
        <v>#REF!</v>
      </c>
      <c r="F274" s="215" t="e">
        <f>+Programska_aktivnost!F339+Sheet1!F274+#REF!+Sheet2!F274</f>
        <v>#REF!</v>
      </c>
      <c r="G274" s="214" t="e">
        <f>+Programska_aktivnost!G339+Sheet1!G274+#REF!+Sheet2!G274</f>
        <v>#REF!</v>
      </c>
      <c r="H274" s="213" t="e">
        <f>+Programska_aktivnost!H339+Sheet1!H274+#REF!+Sheet2!H274</f>
        <v>#REF!</v>
      </c>
      <c r="I274" s="214" t="e">
        <f>+Programska_aktivnost!I339+Sheet1!I274+#REF!+Sheet2!I274</f>
        <v>#REF!</v>
      </c>
      <c r="J274" s="215" t="e">
        <f>+Programska_aktivnost!J339+Sheet1!J274+#REF!+Sheet2!J274</f>
        <v>#REF!</v>
      </c>
      <c r="K274" s="214" t="e">
        <f>+Programska_aktivnost!K339+Sheet1!K274+#REF!+Sheet2!K274</f>
        <v>#REF!</v>
      </c>
      <c r="L274" s="215" t="e">
        <f>+Programska_aktivnost!L339+Sheet1!L274+#REF!+Sheet2!L274</f>
        <v>#REF!</v>
      </c>
      <c r="M274" s="214" t="e">
        <f>+Programska_aktivnost!M339+Sheet1!M274+#REF!+Sheet2!M274</f>
        <v>#REF!</v>
      </c>
      <c r="N274" s="215" t="e">
        <f t="shared" si="14"/>
        <v>#REF!</v>
      </c>
      <c r="O274" s="214" t="e">
        <f t="shared" si="14"/>
        <v>#REF!</v>
      </c>
      <c r="V274" s="10"/>
      <c r="W274" s="10"/>
      <c r="X274" s="10"/>
      <c r="Y274" s="201" t="e">
        <f t="shared" si="16"/>
        <v>#REF!</v>
      </c>
    </row>
    <row r="275" spans="1:25" ht="33" hidden="1" customHeight="1" x14ac:dyDescent="0.25">
      <c r="A275" s="238">
        <f t="shared" si="15"/>
        <v>228</v>
      </c>
      <c r="B275" s="208">
        <v>441100</v>
      </c>
      <c r="C275" s="239" t="s">
        <v>242</v>
      </c>
      <c r="D275" s="287" t="e">
        <f>+Programska_aktivnost!D340+Sheet1!D275+#REF!+Sheet2!D275</f>
        <v>#REF!</v>
      </c>
      <c r="E275" s="277" t="e">
        <f>+Programska_aktivnost!E340+Sheet1!E275+#REF!+Sheet2!E275</f>
        <v>#REF!</v>
      </c>
      <c r="F275" s="287" t="e">
        <f>+Programska_aktivnost!F340+Sheet1!F275+#REF!+Sheet2!F275</f>
        <v>#REF!</v>
      </c>
      <c r="G275" s="277" t="e">
        <f>+Programska_aktivnost!G340+Sheet1!G275+#REF!+Sheet2!G275</f>
        <v>#REF!</v>
      </c>
      <c r="H275" s="288" t="e">
        <f>+Programska_aktivnost!H340+Sheet1!H275+#REF!+Sheet2!H275</f>
        <v>#REF!</v>
      </c>
      <c r="I275" s="289" t="e">
        <f>+Programska_aktivnost!I340+Sheet1!I275+#REF!+Sheet2!I275</f>
        <v>#REF!</v>
      </c>
      <c r="J275" s="287" t="e">
        <f>+Programska_aktivnost!J340+Sheet1!J275+#REF!+Sheet2!J275</f>
        <v>#REF!</v>
      </c>
      <c r="K275" s="277" t="e">
        <f>+Programska_aktivnost!K340+Sheet1!K275+#REF!+Sheet2!K275</f>
        <v>#REF!</v>
      </c>
      <c r="L275" s="287" t="e">
        <f>+Programska_aktivnost!L340+Sheet1!L275+#REF!+Sheet2!L275</f>
        <v>#REF!</v>
      </c>
      <c r="M275" s="277" t="e">
        <f>+Programska_aktivnost!M340+Sheet1!M275+#REF!+Sheet2!M275</f>
        <v>#REF!</v>
      </c>
      <c r="N275" s="287" t="e">
        <f t="shared" ref="N275:O338" si="17">SUM(H275,J275,L275)</f>
        <v>#REF!</v>
      </c>
      <c r="O275" s="277" t="e">
        <f t="shared" si="17"/>
        <v>#REF!</v>
      </c>
      <c r="V275" s="10"/>
      <c r="W275" s="10"/>
      <c r="X275" s="10"/>
      <c r="Y275" s="201" t="e">
        <f t="shared" si="16"/>
        <v>#REF!</v>
      </c>
    </row>
    <row r="276" spans="1:25" ht="33" hidden="1" customHeight="1" x14ac:dyDescent="0.25">
      <c r="A276" s="238">
        <f t="shared" si="15"/>
        <v>229</v>
      </c>
      <c r="B276" s="208">
        <v>441200</v>
      </c>
      <c r="C276" s="239" t="s">
        <v>243</v>
      </c>
      <c r="D276" s="287" t="e">
        <f>+Programska_aktivnost!D341+Sheet1!D276+#REF!+Sheet2!D276</f>
        <v>#REF!</v>
      </c>
      <c r="E276" s="277" t="e">
        <f>+Programska_aktivnost!E341+Sheet1!E276+#REF!+Sheet2!E276</f>
        <v>#REF!</v>
      </c>
      <c r="F276" s="287" t="e">
        <f>+Programska_aktivnost!F341+Sheet1!F276+#REF!+Sheet2!F276</f>
        <v>#REF!</v>
      </c>
      <c r="G276" s="277" t="e">
        <f>+Programska_aktivnost!G341+Sheet1!G276+#REF!+Sheet2!G276</f>
        <v>#REF!</v>
      </c>
      <c r="H276" s="288" t="e">
        <f>+Programska_aktivnost!H341+Sheet1!H276+#REF!+Sheet2!H276</f>
        <v>#REF!</v>
      </c>
      <c r="I276" s="289" t="e">
        <f>+Programska_aktivnost!I341+Sheet1!I276+#REF!+Sheet2!I276</f>
        <v>#REF!</v>
      </c>
      <c r="J276" s="287" t="e">
        <f>+Programska_aktivnost!J341+Sheet1!J276+#REF!+Sheet2!J276</f>
        <v>#REF!</v>
      </c>
      <c r="K276" s="277" t="e">
        <f>+Programska_aktivnost!K341+Sheet1!K276+#REF!+Sheet2!K276</f>
        <v>#REF!</v>
      </c>
      <c r="L276" s="287" t="e">
        <f>+Programska_aktivnost!L341+Sheet1!L276+#REF!+Sheet2!L276</f>
        <v>#REF!</v>
      </c>
      <c r="M276" s="277" t="e">
        <f>+Programska_aktivnost!M341+Sheet1!M276+#REF!+Sheet2!M276</f>
        <v>#REF!</v>
      </c>
      <c r="N276" s="287" t="e">
        <f t="shared" si="17"/>
        <v>#REF!</v>
      </c>
      <c r="O276" s="277" t="e">
        <f t="shared" si="17"/>
        <v>#REF!</v>
      </c>
      <c r="V276" s="10"/>
      <c r="W276" s="10"/>
      <c r="X276" s="10"/>
      <c r="Y276" s="201" t="e">
        <f t="shared" si="16"/>
        <v>#REF!</v>
      </c>
    </row>
    <row r="277" spans="1:25" ht="33" hidden="1" customHeight="1" x14ac:dyDescent="0.25">
      <c r="A277" s="238">
        <f t="shared" si="15"/>
        <v>230</v>
      </c>
      <c r="B277" s="208">
        <v>441300</v>
      </c>
      <c r="C277" s="239" t="s">
        <v>111</v>
      </c>
      <c r="D277" s="287" t="e">
        <f>+Programska_aktivnost!D342+Sheet1!D277+#REF!+Sheet2!D277</f>
        <v>#REF!</v>
      </c>
      <c r="E277" s="277" t="e">
        <f>+Programska_aktivnost!E342+Sheet1!E277+#REF!+Sheet2!E277</f>
        <v>#REF!</v>
      </c>
      <c r="F277" s="287" t="e">
        <f>+Programska_aktivnost!F342+Sheet1!F277+#REF!+Sheet2!F277</f>
        <v>#REF!</v>
      </c>
      <c r="G277" s="277" t="e">
        <f>+Programska_aktivnost!G342+Sheet1!G277+#REF!+Sheet2!G277</f>
        <v>#REF!</v>
      </c>
      <c r="H277" s="288" t="e">
        <f>+Programska_aktivnost!H342+Sheet1!H277+#REF!+Sheet2!H277</f>
        <v>#REF!</v>
      </c>
      <c r="I277" s="289" t="e">
        <f>+Programska_aktivnost!I342+Sheet1!I277+#REF!+Sheet2!I277</f>
        <v>#REF!</v>
      </c>
      <c r="J277" s="287" t="e">
        <f>+Programska_aktivnost!J342+Sheet1!J277+#REF!+Sheet2!J277</f>
        <v>#REF!</v>
      </c>
      <c r="K277" s="277" t="e">
        <f>+Programska_aktivnost!K342+Sheet1!K277+#REF!+Sheet2!K277</f>
        <v>#REF!</v>
      </c>
      <c r="L277" s="287" t="e">
        <f>+Programska_aktivnost!L342+Sheet1!L277+#REF!+Sheet2!L277</f>
        <v>#REF!</v>
      </c>
      <c r="M277" s="277" t="e">
        <f>+Programska_aktivnost!M342+Sheet1!M277+#REF!+Sheet2!M277</f>
        <v>#REF!</v>
      </c>
      <c r="N277" s="287" t="e">
        <f t="shared" si="17"/>
        <v>#REF!</v>
      </c>
      <c r="O277" s="277" t="e">
        <f t="shared" si="17"/>
        <v>#REF!</v>
      </c>
      <c r="V277" s="10"/>
      <c r="W277" s="10"/>
      <c r="X277" s="10"/>
      <c r="Y277" s="201" t="e">
        <f t="shared" si="16"/>
        <v>#REF!</v>
      </c>
    </row>
    <row r="278" spans="1:25" ht="33" hidden="1" customHeight="1" x14ac:dyDescent="0.25">
      <c r="A278" s="238">
        <f t="shared" si="15"/>
        <v>231</v>
      </c>
      <c r="B278" s="208">
        <v>441400</v>
      </c>
      <c r="C278" s="239" t="s">
        <v>112</v>
      </c>
      <c r="D278" s="287" t="e">
        <f>+Programska_aktivnost!D343+Sheet1!D278+#REF!+Sheet2!D278</f>
        <v>#REF!</v>
      </c>
      <c r="E278" s="277" t="e">
        <f>+Programska_aktivnost!E343+Sheet1!E278+#REF!+Sheet2!E278</f>
        <v>#REF!</v>
      </c>
      <c r="F278" s="287" t="e">
        <f>+Programska_aktivnost!F343+Sheet1!F278+#REF!+Sheet2!F278</f>
        <v>#REF!</v>
      </c>
      <c r="G278" s="277" t="e">
        <f>+Programska_aktivnost!G343+Sheet1!G278+#REF!+Sheet2!G278</f>
        <v>#REF!</v>
      </c>
      <c r="H278" s="288" t="e">
        <f>+Programska_aktivnost!H343+Sheet1!H278+#REF!+Sheet2!H278</f>
        <v>#REF!</v>
      </c>
      <c r="I278" s="289" t="e">
        <f>+Programska_aktivnost!I343+Sheet1!I278+#REF!+Sheet2!I278</f>
        <v>#REF!</v>
      </c>
      <c r="J278" s="287" t="e">
        <f>+Programska_aktivnost!J343+Sheet1!J278+#REF!+Sheet2!J278</f>
        <v>#REF!</v>
      </c>
      <c r="K278" s="277" t="e">
        <f>+Programska_aktivnost!K343+Sheet1!K278+#REF!+Sheet2!K278</f>
        <v>#REF!</v>
      </c>
      <c r="L278" s="287" t="e">
        <f>+Programska_aktivnost!L343+Sheet1!L278+#REF!+Sheet2!L278</f>
        <v>#REF!</v>
      </c>
      <c r="M278" s="277" t="e">
        <f>+Programska_aktivnost!M343+Sheet1!M278+#REF!+Sheet2!M278</f>
        <v>#REF!</v>
      </c>
      <c r="N278" s="287" t="e">
        <f t="shared" si="17"/>
        <v>#REF!</v>
      </c>
      <c r="O278" s="277" t="e">
        <f t="shared" si="17"/>
        <v>#REF!</v>
      </c>
      <c r="V278" s="10"/>
      <c r="W278" s="10"/>
      <c r="X278" s="10"/>
      <c r="Y278" s="201" t="e">
        <f t="shared" si="16"/>
        <v>#REF!</v>
      </c>
    </row>
    <row r="279" spans="1:25" ht="33" hidden="1" customHeight="1" x14ac:dyDescent="0.25">
      <c r="A279" s="238">
        <f t="shared" si="15"/>
        <v>232</v>
      </c>
      <c r="B279" s="208">
        <v>441500</v>
      </c>
      <c r="C279" s="239" t="s">
        <v>113</v>
      </c>
      <c r="D279" s="287" t="e">
        <f>+Programska_aktivnost!D344+Sheet1!D279+#REF!+Sheet2!D279</f>
        <v>#REF!</v>
      </c>
      <c r="E279" s="277" t="e">
        <f>+Programska_aktivnost!E344+Sheet1!E279+#REF!+Sheet2!E279</f>
        <v>#REF!</v>
      </c>
      <c r="F279" s="287" t="e">
        <f>+Programska_aktivnost!F344+Sheet1!F279+#REF!+Sheet2!F279</f>
        <v>#REF!</v>
      </c>
      <c r="G279" s="277" t="e">
        <f>+Programska_aktivnost!G344+Sheet1!G279+#REF!+Sheet2!G279</f>
        <v>#REF!</v>
      </c>
      <c r="H279" s="288" t="e">
        <f>+Programska_aktivnost!H344+Sheet1!H279+#REF!+Sheet2!H279</f>
        <v>#REF!</v>
      </c>
      <c r="I279" s="289" t="e">
        <f>+Programska_aktivnost!I344+Sheet1!I279+#REF!+Sheet2!I279</f>
        <v>#REF!</v>
      </c>
      <c r="J279" s="287" t="e">
        <f>+Programska_aktivnost!J344+Sheet1!J279+#REF!+Sheet2!J279</f>
        <v>#REF!</v>
      </c>
      <c r="K279" s="277" t="e">
        <f>+Programska_aktivnost!K344+Sheet1!K279+#REF!+Sheet2!K279</f>
        <v>#REF!</v>
      </c>
      <c r="L279" s="287" t="e">
        <f>+Programska_aktivnost!L344+Sheet1!L279+#REF!+Sheet2!L279</f>
        <v>#REF!</v>
      </c>
      <c r="M279" s="277" t="e">
        <f>+Programska_aktivnost!M344+Sheet1!M279+#REF!+Sheet2!M279</f>
        <v>#REF!</v>
      </c>
      <c r="N279" s="287" t="e">
        <f t="shared" si="17"/>
        <v>#REF!</v>
      </c>
      <c r="O279" s="277" t="e">
        <f t="shared" si="17"/>
        <v>#REF!</v>
      </c>
      <c r="V279" s="10"/>
      <c r="W279" s="10"/>
      <c r="X279" s="10"/>
      <c r="Y279" s="201" t="e">
        <f t="shared" si="16"/>
        <v>#REF!</v>
      </c>
    </row>
    <row r="280" spans="1:25" ht="33" hidden="1" customHeight="1" x14ac:dyDescent="0.25">
      <c r="A280" s="238">
        <f t="shared" si="15"/>
        <v>233</v>
      </c>
      <c r="B280" s="208">
        <v>441600</v>
      </c>
      <c r="C280" s="239" t="s">
        <v>114</v>
      </c>
      <c r="D280" s="287" t="e">
        <f>+Programska_aktivnost!D345+Sheet1!D280+#REF!+Sheet2!D280</f>
        <v>#REF!</v>
      </c>
      <c r="E280" s="277" t="e">
        <f>+Programska_aktivnost!E345+Sheet1!E280+#REF!+Sheet2!E280</f>
        <v>#REF!</v>
      </c>
      <c r="F280" s="287" t="e">
        <f>+Programska_aktivnost!F345+Sheet1!F280+#REF!+Sheet2!F280</f>
        <v>#REF!</v>
      </c>
      <c r="G280" s="277" t="e">
        <f>+Programska_aktivnost!G345+Sheet1!G280+#REF!+Sheet2!G280</f>
        <v>#REF!</v>
      </c>
      <c r="H280" s="288" t="e">
        <f>+Programska_aktivnost!H345+Sheet1!H280+#REF!+Sheet2!H280</f>
        <v>#REF!</v>
      </c>
      <c r="I280" s="289" t="e">
        <f>+Programska_aktivnost!I345+Sheet1!I280+#REF!+Sheet2!I280</f>
        <v>#REF!</v>
      </c>
      <c r="J280" s="287" t="e">
        <f>+Programska_aktivnost!J345+Sheet1!J280+#REF!+Sheet2!J280</f>
        <v>#REF!</v>
      </c>
      <c r="K280" s="277" t="e">
        <f>+Programska_aktivnost!K345+Sheet1!K280+#REF!+Sheet2!K280</f>
        <v>#REF!</v>
      </c>
      <c r="L280" s="287" t="e">
        <f>+Programska_aktivnost!L345+Sheet1!L280+#REF!+Sheet2!L280</f>
        <v>#REF!</v>
      </c>
      <c r="M280" s="277" t="e">
        <f>+Programska_aktivnost!M345+Sheet1!M280+#REF!+Sheet2!M280</f>
        <v>#REF!</v>
      </c>
      <c r="N280" s="287" t="e">
        <f t="shared" si="17"/>
        <v>#REF!</v>
      </c>
      <c r="O280" s="277" t="e">
        <f t="shared" si="17"/>
        <v>#REF!</v>
      </c>
      <c r="V280" s="10"/>
      <c r="W280" s="10"/>
      <c r="X280" s="10"/>
      <c r="Y280" s="201" t="e">
        <f t="shared" si="16"/>
        <v>#REF!</v>
      </c>
    </row>
    <row r="281" spans="1:25" ht="33" hidden="1" customHeight="1" x14ac:dyDescent="0.25">
      <c r="A281" s="238">
        <f t="shared" si="15"/>
        <v>234</v>
      </c>
      <c r="B281" s="208">
        <v>441700</v>
      </c>
      <c r="C281" s="239" t="s">
        <v>115</v>
      </c>
      <c r="D281" s="287" t="e">
        <f>+Programska_aktivnost!D346+Sheet1!D281+#REF!+Sheet2!D281</f>
        <v>#REF!</v>
      </c>
      <c r="E281" s="277" t="e">
        <f>+Programska_aktivnost!E346+Sheet1!E281+#REF!+Sheet2!E281</f>
        <v>#REF!</v>
      </c>
      <c r="F281" s="287" t="e">
        <f>+Programska_aktivnost!F346+Sheet1!F281+#REF!+Sheet2!F281</f>
        <v>#REF!</v>
      </c>
      <c r="G281" s="277" t="e">
        <f>+Programska_aktivnost!G346+Sheet1!G281+#REF!+Sheet2!G281</f>
        <v>#REF!</v>
      </c>
      <c r="H281" s="288" t="e">
        <f>+Programska_aktivnost!H346+Sheet1!H281+#REF!+Sheet2!H281</f>
        <v>#REF!</v>
      </c>
      <c r="I281" s="289" t="e">
        <f>+Programska_aktivnost!I346+Sheet1!I281+#REF!+Sheet2!I281</f>
        <v>#REF!</v>
      </c>
      <c r="J281" s="287" t="e">
        <f>+Programska_aktivnost!J346+Sheet1!J281+#REF!+Sheet2!J281</f>
        <v>#REF!</v>
      </c>
      <c r="K281" s="277" t="e">
        <f>+Programska_aktivnost!K346+Sheet1!K281+#REF!+Sheet2!K281</f>
        <v>#REF!</v>
      </c>
      <c r="L281" s="287" t="e">
        <f>+Programska_aktivnost!L346+Sheet1!L281+#REF!+Sheet2!L281</f>
        <v>#REF!</v>
      </c>
      <c r="M281" s="277" t="e">
        <f>+Programska_aktivnost!M346+Sheet1!M281+#REF!+Sheet2!M281</f>
        <v>#REF!</v>
      </c>
      <c r="N281" s="287" t="e">
        <f t="shared" si="17"/>
        <v>#REF!</v>
      </c>
      <c r="O281" s="277" t="e">
        <f t="shared" si="17"/>
        <v>#REF!</v>
      </c>
      <c r="V281" s="10"/>
      <c r="W281" s="10"/>
      <c r="X281" s="10"/>
      <c r="Y281" s="201" t="e">
        <f t="shared" si="16"/>
        <v>#REF!</v>
      </c>
    </row>
    <row r="282" spans="1:25" ht="33" hidden="1" customHeight="1" x14ac:dyDescent="0.25">
      <c r="A282" s="238">
        <f t="shared" si="15"/>
        <v>235</v>
      </c>
      <c r="B282" s="208">
        <v>441800</v>
      </c>
      <c r="C282" s="239" t="s">
        <v>116</v>
      </c>
      <c r="D282" s="287" t="e">
        <f>+Programska_aktivnost!D347+Sheet1!D282+#REF!+Sheet2!D282</f>
        <v>#REF!</v>
      </c>
      <c r="E282" s="277" t="e">
        <f>+Programska_aktivnost!E347+Sheet1!E282+#REF!+Sheet2!E282</f>
        <v>#REF!</v>
      </c>
      <c r="F282" s="287" t="e">
        <f>+Programska_aktivnost!F347+Sheet1!F282+#REF!+Sheet2!F282</f>
        <v>#REF!</v>
      </c>
      <c r="G282" s="277" t="e">
        <f>+Programska_aktivnost!G347+Sheet1!G282+#REF!+Sheet2!G282</f>
        <v>#REF!</v>
      </c>
      <c r="H282" s="288" t="e">
        <f>+Programska_aktivnost!H347+Sheet1!H282+#REF!+Sheet2!H282</f>
        <v>#REF!</v>
      </c>
      <c r="I282" s="289" t="e">
        <f>+Programska_aktivnost!I347+Sheet1!I282+#REF!+Sheet2!I282</f>
        <v>#REF!</v>
      </c>
      <c r="J282" s="287" t="e">
        <f>+Programska_aktivnost!J347+Sheet1!J282+#REF!+Sheet2!J282</f>
        <v>#REF!</v>
      </c>
      <c r="K282" s="277" t="e">
        <f>+Programska_aktivnost!K347+Sheet1!K282+#REF!+Sheet2!K282</f>
        <v>#REF!</v>
      </c>
      <c r="L282" s="287" t="e">
        <f>+Programska_aktivnost!L347+Sheet1!L282+#REF!+Sheet2!L282</f>
        <v>#REF!</v>
      </c>
      <c r="M282" s="277" t="e">
        <f>+Programska_aktivnost!M347+Sheet1!M282+#REF!+Sheet2!M282</f>
        <v>#REF!</v>
      </c>
      <c r="N282" s="287" t="e">
        <f t="shared" si="17"/>
        <v>#REF!</v>
      </c>
      <c r="O282" s="277" t="e">
        <f t="shared" si="17"/>
        <v>#REF!</v>
      </c>
      <c r="V282" s="10"/>
      <c r="W282" s="10"/>
      <c r="X282" s="10"/>
      <c r="Y282" s="201" t="e">
        <f t="shared" si="16"/>
        <v>#REF!</v>
      </c>
    </row>
    <row r="283" spans="1:25" ht="33" hidden="1" customHeight="1" x14ac:dyDescent="0.25">
      <c r="A283" s="238">
        <f t="shared" si="15"/>
        <v>236</v>
      </c>
      <c r="B283" s="208">
        <v>441900</v>
      </c>
      <c r="C283" s="239" t="s">
        <v>117</v>
      </c>
      <c r="D283" s="287" t="e">
        <f>+Programska_aktivnost!D348+Sheet1!D283+#REF!+Sheet2!D283</f>
        <v>#REF!</v>
      </c>
      <c r="E283" s="277" t="e">
        <f>+Programska_aktivnost!E348+Sheet1!E283+#REF!+Sheet2!E283</f>
        <v>#REF!</v>
      </c>
      <c r="F283" s="287" t="e">
        <f>+Programska_aktivnost!F348+Sheet1!F283+#REF!+Sheet2!F283</f>
        <v>#REF!</v>
      </c>
      <c r="G283" s="277" t="e">
        <f>+Programska_aktivnost!G348+Sheet1!G283+#REF!+Sheet2!G283</f>
        <v>#REF!</v>
      </c>
      <c r="H283" s="288" t="e">
        <f>+Programska_aktivnost!H348+Sheet1!H283+#REF!+Sheet2!H283</f>
        <v>#REF!</v>
      </c>
      <c r="I283" s="289" t="e">
        <f>+Programska_aktivnost!I348+Sheet1!I283+#REF!+Sheet2!I283</f>
        <v>#REF!</v>
      </c>
      <c r="J283" s="287" t="e">
        <f>+Programska_aktivnost!J348+Sheet1!J283+#REF!+Sheet2!J283</f>
        <v>#REF!</v>
      </c>
      <c r="K283" s="277" t="e">
        <f>+Programska_aktivnost!K348+Sheet1!K283+#REF!+Sheet2!K283</f>
        <v>#REF!</v>
      </c>
      <c r="L283" s="287" t="e">
        <f>+Programska_aktivnost!L348+Sheet1!L283+#REF!+Sheet2!L283</f>
        <v>#REF!</v>
      </c>
      <c r="M283" s="277" t="e">
        <f>+Programska_aktivnost!M348+Sheet1!M283+#REF!+Sheet2!M283</f>
        <v>#REF!</v>
      </c>
      <c r="N283" s="287" t="e">
        <f t="shared" si="17"/>
        <v>#REF!</v>
      </c>
      <c r="O283" s="277" t="e">
        <f t="shared" si="17"/>
        <v>#REF!</v>
      </c>
      <c r="V283" s="10"/>
      <c r="W283" s="10"/>
      <c r="X283" s="10"/>
      <c r="Y283" s="201" t="e">
        <f t="shared" si="16"/>
        <v>#REF!</v>
      </c>
    </row>
    <row r="284" spans="1:25" ht="33" hidden="1" customHeight="1" x14ac:dyDescent="0.25">
      <c r="A284" s="236">
        <f t="shared" si="15"/>
        <v>237</v>
      </c>
      <c r="B284" s="207">
        <v>442000</v>
      </c>
      <c r="C284" s="237" t="s">
        <v>869</v>
      </c>
      <c r="D284" s="215" t="e">
        <f>+Programska_aktivnost!D349+Sheet1!D284+#REF!+Sheet2!D284</f>
        <v>#REF!</v>
      </c>
      <c r="E284" s="214" t="e">
        <f>+Programska_aktivnost!E349+Sheet1!E284+#REF!+Sheet2!E284</f>
        <v>#REF!</v>
      </c>
      <c r="F284" s="215" t="e">
        <f>+Programska_aktivnost!F349+Sheet1!F284+#REF!+Sheet2!F284</f>
        <v>#REF!</v>
      </c>
      <c r="G284" s="214" t="e">
        <f>+Programska_aktivnost!G349+Sheet1!G284+#REF!+Sheet2!G284</f>
        <v>#REF!</v>
      </c>
      <c r="H284" s="213" t="e">
        <f>+Programska_aktivnost!H349+Sheet1!H284+#REF!+Sheet2!H284</f>
        <v>#REF!</v>
      </c>
      <c r="I284" s="214" t="e">
        <f>+Programska_aktivnost!I349+Sheet1!I284+#REF!+Sheet2!I284</f>
        <v>#REF!</v>
      </c>
      <c r="J284" s="215" t="e">
        <f>+Programska_aktivnost!J349+Sheet1!J284+#REF!+Sheet2!J284</f>
        <v>#REF!</v>
      </c>
      <c r="K284" s="214" t="e">
        <f>+Programska_aktivnost!K349+Sheet1!K284+#REF!+Sheet2!K284</f>
        <v>#REF!</v>
      </c>
      <c r="L284" s="215" t="e">
        <f>+Programska_aktivnost!L349+Sheet1!L284+#REF!+Sheet2!L284</f>
        <v>#REF!</v>
      </c>
      <c r="M284" s="214" t="e">
        <f>+Programska_aktivnost!M349+Sheet1!M284+#REF!+Sheet2!M284</f>
        <v>#REF!</v>
      </c>
      <c r="N284" s="215" t="e">
        <f t="shared" si="17"/>
        <v>#REF!</v>
      </c>
      <c r="O284" s="214" t="e">
        <f t="shared" si="17"/>
        <v>#REF!</v>
      </c>
      <c r="V284" s="10"/>
      <c r="W284" s="10"/>
      <c r="X284" s="10"/>
      <c r="Y284" s="201" t="e">
        <f t="shared" si="16"/>
        <v>#REF!</v>
      </c>
    </row>
    <row r="285" spans="1:25" ht="51" hidden="1" x14ac:dyDescent="0.25">
      <c r="A285" s="238">
        <f t="shared" si="15"/>
        <v>238</v>
      </c>
      <c r="B285" s="208">
        <v>442100</v>
      </c>
      <c r="C285" s="239" t="s">
        <v>118</v>
      </c>
      <c r="D285" s="287" t="e">
        <f>+Programska_aktivnost!D350+Sheet1!D285+#REF!+Sheet2!D285</f>
        <v>#REF!</v>
      </c>
      <c r="E285" s="277" t="e">
        <f>+Programska_aktivnost!E350+Sheet1!E285+#REF!+Sheet2!E285</f>
        <v>#REF!</v>
      </c>
      <c r="F285" s="287" t="e">
        <f>+Programska_aktivnost!F350+Sheet1!F285+#REF!+Sheet2!F285</f>
        <v>#REF!</v>
      </c>
      <c r="G285" s="277" t="e">
        <f>+Programska_aktivnost!G350+Sheet1!G285+#REF!+Sheet2!G285</f>
        <v>#REF!</v>
      </c>
      <c r="H285" s="288" t="e">
        <f>+Programska_aktivnost!H350+Sheet1!H285+#REF!+Sheet2!H285</f>
        <v>#REF!</v>
      </c>
      <c r="I285" s="289" t="e">
        <f>+Programska_aktivnost!I350+Sheet1!I285+#REF!+Sheet2!I285</f>
        <v>#REF!</v>
      </c>
      <c r="J285" s="287" t="e">
        <f>+Programska_aktivnost!J350+Sheet1!J285+#REF!+Sheet2!J285</f>
        <v>#REF!</v>
      </c>
      <c r="K285" s="277" t="e">
        <f>+Programska_aktivnost!K350+Sheet1!K285+#REF!+Sheet2!K285</f>
        <v>#REF!</v>
      </c>
      <c r="L285" s="287" t="e">
        <f>+Programska_aktivnost!L350+Sheet1!L285+#REF!+Sheet2!L285</f>
        <v>#REF!</v>
      </c>
      <c r="M285" s="277" t="e">
        <f>+Programska_aktivnost!M350+Sheet1!M285+#REF!+Sheet2!M285</f>
        <v>#REF!</v>
      </c>
      <c r="N285" s="287" t="e">
        <f t="shared" si="17"/>
        <v>#REF!</v>
      </c>
      <c r="O285" s="277" t="e">
        <f t="shared" si="17"/>
        <v>#REF!</v>
      </c>
      <c r="V285" s="10"/>
      <c r="W285" s="10"/>
      <c r="X285" s="10"/>
      <c r="Y285" s="201" t="e">
        <f t="shared" si="16"/>
        <v>#REF!</v>
      </c>
    </row>
    <row r="286" spans="1:25" ht="33" hidden="1" customHeight="1" x14ac:dyDescent="0.25">
      <c r="A286" s="238">
        <f t="shared" si="15"/>
        <v>239</v>
      </c>
      <c r="B286" s="208">
        <v>442200</v>
      </c>
      <c r="C286" s="239" t="s">
        <v>119</v>
      </c>
      <c r="D286" s="287" t="e">
        <f>+Programska_aktivnost!D351+Sheet1!D286+#REF!+Sheet2!D286</f>
        <v>#REF!</v>
      </c>
      <c r="E286" s="277" t="e">
        <f>+Programska_aktivnost!E351+Sheet1!E286+#REF!+Sheet2!E286</f>
        <v>#REF!</v>
      </c>
      <c r="F286" s="287" t="e">
        <f>+Programska_aktivnost!F351+Sheet1!F286+#REF!+Sheet2!F286</f>
        <v>#REF!</v>
      </c>
      <c r="G286" s="277" t="e">
        <f>+Programska_aktivnost!G351+Sheet1!G286+#REF!+Sheet2!G286</f>
        <v>#REF!</v>
      </c>
      <c r="H286" s="288" t="e">
        <f>+Programska_aktivnost!H351+Sheet1!H286+#REF!+Sheet2!H286</f>
        <v>#REF!</v>
      </c>
      <c r="I286" s="289" t="e">
        <f>+Programska_aktivnost!I351+Sheet1!I286+#REF!+Sheet2!I286</f>
        <v>#REF!</v>
      </c>
      <c r="J286" s="287" t="e">
        <f>+Programska_aktivnost!J351+Sheet1!J286+#REF!+Sheet2!J286</f>
        <v>#REF!</v>
      </c>
      <c r="K286" s="277" t="e">
        <f>+Programska_aktivnost!K351+Sheet1!K286+#REF!+Sheet2!K286</f>
        <v>#REF!</v>
      </c>
      <c r="L286" s="287" t="e">
        <f>+Programska_aktivnost!L351+Sheet1!L286+#REF!+Sheet2!L286</f>
        <v>#REF!</v>
      </c>
      <c r="M286" s="277" t="e">
        <f>+Programska_aktivnost!M351+Sheet1!M286+#REF!+Sheet2!M286</f>
        <v>#REF!</v>
      </c>
      <c r="N286" s="287" t="e">
        <f t="shared" si="17"/>
        <v>#REF!</v>
      </c>
      <c r="O286" s="277" t="e">
        <f t="shared" si="17"/>
        <v>#REF!</v>
      </c>
      <c r="V286" s="10"/>
      <c r="W286" s="10"/>
      <c r="X286" s="10"/>
      <c r="Y286" s="201" t="e">
        <f t="shared" si="16"/>
        <v>#REF!</v>
      </c>
    </row>
    <row r="287" spans="1:25" ht="33" hidden="1" customHeight="1" x14ac:dyDescent="0.25">
      <c r="A287" s="238">
        <f t="shared" si="15"/>
        <v>240</v>
      </c>
      <c r="B287" s="208">
        <v>442300</v>
      </c>
      <c r="C287" s="239" t="s">
        <v>1605</v>
      </c>
      <c r="D287" s="287" t="e">
        <f>+Programska_aktivnost!D352+Sheet1!D287+#REF!+Sheet2!D287</f>
        <v>#REF!</v>
      </c>
      <c r="E287" s="277" t="e">
        <f>+Programska_aktivnost!E352+Sheet1!E287+#REF!+Sheet2!E287</f>
        <v>#REF!</v>
      </c>
      <c r="F287" s="287" t="e">
        <f>+Programska_aktivnost!F352+Sheet1!F287+#REF!+Sheet2!F287</f>
        <v>#REF!</v>
      </c>
      <c r="G287" s="277" t="e">
        <f>+Programska_aktivnost!G352+Sheet1!G287+#REF!+Sheet2!G287</f>
        <v>#REF!</v>
      </c>
      <c r="H287" s="288" t="e">
        <f>+Programska_aktivnost!H352+Sheet1!H287+#REF!+Sheet2!H287</f>
        <v>#REF!</v>
      </c>
      <c r="I287" s="289" t="e">
        <f>+Programska_aktivnost!I352+Sheet1!I287+#REF!+Sheet2!I287</f>
        <v>#REF!</v>
      </c>
      <c r="J287" s="287" t="e">
        <f>+Programska_aktivnost!J352+Sheet1!J287+#REF!+Sheet2!J287</f>
        <v>#REF!</v>
      </c>
      <c r="K287" s="277" t="e">
        <f>+Programska_aktivnost!K352+Sheet1!K287+#REF!+Sheet2!K287</f>
        <v>#REF!</v>
      </c>
      <c r="L287" s="287" t="e">
        <f>+Programska_aktivnost!L352+Sheet1!L287+#REF!+Sheet2!L287</f>
        <v>#REF!</v>
      </c>
      <c r="M287" s="277" t="e">
        <f>+Programska_aktivnost!M352+Sheet1!M287+#REF!+Sheet2!M287</f>
        <v>#REF!</v>
      </c>
      <c r="N287" s="287" t="e">
        <f t="shared" si="17"/>
        <v>#REF!</v>
      </c>
      <c r="O287" s="277" t="e">
        <f t="shared" si="17"/>
        <v>#REF!</v>
      </c>
      <c r="V287" s="10"/>
      <c r="W287" s="10"/>
      <c r="X287" s="10"/>
      <c r="Y287" s="201" t="e">
        <f t="shared" si="16"/>
        <v>#REF!</v>
      </c>
    </row>
    <row r="288" spans="1:25" ht="33" hidden="1" customHeight="1" x14ac:dyDescent="0.25">
      <c r="A288" s="238">
        <f t="shared" si="15"/>
        <v>241</v>
      </c>
      <c r="B288" s="208">
        <v>442400</v>
      </c>
      <c r="C288" s="239" t="s">
        <v>1606</v>
      </c>
      <c r="D288" s="287" t="e">
        <f>+Programska_aktivnost!D353+Sheet1!D288+#REF!+Sheet2!D288</f>
        <v>#REF!</v>
      </c>
      <c r="E288" s="277" t="e">
        <f>+Programska_aktivnost!E353+Sheet1!E288+#REF!+Sheet2!E288</f>
        <v>#REF!</v>
      </c>
      <c r="F288" s="287" t="e">
        <f>+Programska_aktivnost!F353+Sheet1!F288+#REF!+Sheet2!F288</f>
        <v>#REF!</v>
      </c>
      <c r="G288" s="277" t="e">
        <f>+Programska_aktivnost!G353+Sheet1!G288+#REF!+Sheet2!G288</f>
        <v>#REF!</v>
      </c>
      <c r="H288" s="288" t="e">
        <f>+Programska_aktivnost!H353+Sheet1!H288+#REF!+Sheet2!H288</f>
        <v>#REF!</v>
      </c>
      <c r="I288" s="289" t="e">
        <f>+Programska_aktivnost!I353+Sheet1!I288+#REF!+Sheet2!I288</f>
        <v>#REF!</v>
      </c>
      <c r="J288" s="287" t="e">
        <f>+Programska_aktivnost!J353+Sheet1!J288+#REF!+Sheet2!J288</f>
        <v>#REF!</v>
      </c>
      <c r="K288" s="277" t="e">
        <f>+Programska_aktivnost!K353+Sheet1!K288+#REF!+Sheet2!K288</f>
        <v>#REF!</v>
      </c>
      <c r="L288" s="287" t="e">
        <f>+Programska_aktivnost!L353+Sheet1!L288+#REF!+Sheet2!L288</f>
        <v>#REF!</v>
      </c>
      <c r="M288" s="277" t="e">
        <f>+Programska_aktivnost!M353+Sheet1!M288+#REF!+Sheet2!M288</f>
        <v>#REF!</v>
      </c>
      <c r="N288" s="287" t="e">
        <f t="shared" si="17"/>
        <v>#REF!</v>
      </c>
      <c r="O288" s="277" t="e">
        <f t="shared" si="17"/>
        <v>#REF!</v>
      </c>
      <c r="V288" s="10"/>
      <c r="W288" s="10"/>
      <c r="X288" s="10"/>
      <c r="Y288" s="201" t="e">
        <f t="shared" si="16"/>
        <v>#REF!</v>
      </c>
    </row>
    <row r="289" spans="1:25" ht="33" hidden="1" customHeight="1" x14ac:dyDescent="0.25">
      <c r="A289" s="238">
        <f t="shared" si="15"/>
        <v>242</v>
      </c>
      <c r="B289" s="208">
        <v>442500</v>
      </c>
      <c r="C289" s="239" t="s">
        <v>1607</v>
      </c>
      <c r="D289" s="287" t="e">
        <f>+Programska_aktivnost!D354+Sheet1!D289+#REF!+Sheet2!D289</f>
        <v>#REF!</v>
      </c>
      <c r="E289" s="277" t="e">
        <f>+Programska_aktivnost!E354+Sheet1!E289+#REF!+Sheet2!E289</f>
        <v>#REF!</v>
      </c>
      <c r="F289" s="287" t="e">
        <f>+Programska_aktivnost!F354+Sheet1!F289+#REF!+Sheet2!F289</f>
        <v>#REF!</v>
      </c>
      <c r="G289" s="277" t="e">
        <f>+Programska_aktivnost!G354+Sheet1!G289+#REF!+Sheet2!G289</f>
        <v>#REF!</v>
      </c>
      <c r="H289" s="288" t="e">
        <f>+Programska_aktivnost!H354+Sheet1!H289+#REF!+Sheet2!H289</f>
        <v>#REF!</v>
      </c>
      <c r="I289" s="289" t="e">
        <f>+Programska_aktivnost!I354+Sheet1!I289+#REF!+Sheet2!I289</f>
        <v>#REF!</v>
      </c>
      <c r="J289" s="287" t="e">
        <f>+Programska_aktivnost!J354+Sheet1!J289+#REF!+Sheet2!J289</f>
        <v>#REF!</v>
      </c>
      <c r="K289" s="277" t="e">
        <f>+Programska_aktivnost!K354+Sheet1!K289+#REF!+Sheet2!K289</f>
        <v>#REF!</v>
      </c>
      <c r="L289" s="287" t="e">
        <f>+Programska_aktivnost!L354+Sheet1!L289+#REF!+Sheet2!L289</f>
        <v>#REF!</v>
      </c>
      <c r="M289" s="277" t="e">
        <f>+Programska_aktivnost!M354+Sheet1!M289+#REF!+Sheet2!M289</f>
        <v>#REF!</v>
      </c>
      <c r="N289" s="287" t="e">
        <f t="shared" si="17"/>
        <v>#REF!</v>
      </c>
      <c r="O289" s="277" t="e">
        <f t="shared" si="17"/>
        <v>#REF!</v>
      </c>
      <c r="V289" s="10"/>
      <c r="W289" s="10"/>
      <c r="X289" s="10"/>
      <c r="Y289" s="201" t="e">
        <f t="shared" si="16"/>
        <v>#REF!</v>
      </c>
    </row>
    <row r="290" spans="1:25" ht="33" hidden="1" customHeight="1" x14ac:dyDescent="0.25">
      <c r="A290" s="238">
        <f t="shared" si="15"/>
        <v>243</v>
      </c>
      <c r="B290" s="208">
        <v>442600</v>
      </c>
      <c r="C290" s="239" t="s">
        <v>1608</v>
      </c>
      <c r="D290" s="287" t="e">
        <f>+Programska_aktivnost!D355+Sheet1!D290+#REF!+Sheet2!D290</f>
        <v>#REF!</v>
      </c>
      <c r="E290" s="277" t="e">
        <f>+Programska_aktivnost!E355+Sheet1!E290+#REF!+Sheet2!E290</f>
        <v>#REF!</v>
      </c>
      <c r="F290" s="287" t="e">
        <f>+Programska_aktivnost!F355+Sheet1!F290+#REF!+Sheet2!F290</f>
        <v>#REF!</v>
      </c>
      <c r="G290" s="277" t="e">
        <f>+Programska_aktivnost!G355+Sheet1!G290+#REF!+Sheet2!G290</f>
        <v>#REF!</v>
      </c>
      <c r="H290" s="288" t="e">
        <f>+Programska_aktivnost!H355+Sheet1!H290+#REF!+Sheet2!H290</f>
        <v>#REF!</v>
      </c>
      <c r="I290" s="289" t="e">
        <f>+Programska_aktivnost!I355+Sheet1!I290+#REF!+Sheet2!I290</f>
        <v>#REF!</v>
      </c>
      <c r="J290" s="287" t="e">
        <f>+Programska_aktivnost!J355+Sheet1!J290+#REF!+Sheet2!J290</f>
        <v>#REF!</v>
      </c>
      <c r="K290" s="277" t="e">
        <f>+Programska_aktivnost!K355+Sheet1!K290+#REF!+Sheet2!K290</f>
        <v>#REF!</v>
      </c>
      <c r="L290" s="287" t="e">
        <f>+Programska_aktivnost!L355+Sheet1!L290+#REF!+Sheet2!L290</f>
        <v>#REF!</v>
      </c>
      <c r="M290" s="277" t="e">
        <f>+Programska_aktivnost!M355+Sheet1!M290+#REF!+Sheet2!M290</f>
        <v>#REF!</v>
      </c>
      <c r="N290" s="287" t="e">
        <f t="shared" si="17"/>
        <v>#REF!</v>
      </c>
      <c r="O290" s="277" t="e">
        <f t="shared" si="17"/>
        <v>#REF!</v>
      </c>
      <c r="V290" s="10"/>
      <c r="W290" s="10"/>
      <c r="X290" s="10"/>
      <c r="Y290" s="201" t="e">
        <f t="shared" si="16"/>
        <v>#REF!</v>
      </c>
    </row>
    <row r="291" spans="1:25" ht="33" hidden="1" customHeight="1" x14ac:dyDescent="0.25">
      <c r="A291" s="236">
        <f t="shared" si="15"/>
        <v>244</v>
      </c>
      <c r="B291" s="207">
        <v>443000</v>
      </c>
      <c r="C291" s="237" t="s">
        <v>870</v>
      </c>
      <c r="D291" s="215" t="e">
        <f>+Programska_aktivnost!D356+Sheet1!D291+#REF!+Sheet2!D291</f>
        <v>#REF!</v>
      </c>
      <c r="E291" s="214" t="e">
        <f>+Programska_aktivnost!E356+Sheet1!E291+#REF!+Sheet2!E291</f>
        <v>#REF!</v>
      </c>
      <c r="F291" s="215" t="e">
        <f>+Programska_aktivnost!F356+Sheet1!F291+#REF!+Sheet2!F291</f>
        <v>#REF!</v>
      </c>
      <c r="G291" s="214" t="e">
        <f>+Programska_aktivnost!G356+Sheet1!G291+#REF!+Sheet2!G291</f>
        <v>#REF!</v>
      </c>
      <c r="H291" s="213" t="e">
        <f>+Programska_aktivnost!H356+Sheet1!H291+#REF!+Sheet2!H291</f>
        <v>#REF!</v>
      </c>
      <c r="I291" s="214" t="e">
        <f>+Programska_aktivnost!I356+Sheet1!I291+#REF!+Sheet2!I291</f>
        <v>#REF!</v>
      </c>
      <c r="J291" s="215" t="e">
        <f>+Programska_aktivnost!J356+Sheet1!J291+#REF!+Sheet2!J291</f>
        <v>#REF!</v>
      </c>
      <c r="K291" s="214" t="e">
        <f>+Programska_aktivnost!K356+Sheet1!K291+#REF!+Sheet2!K291</f>
        <v>#REF!</v>
      </c>
      <c r="L291" s="215" t="e">
        <f>+Programska_aktivnost!L356+Sheet1!L291+#REF!+Sheet2!L291</f>
        <v>#REF!</v>
      </c>
      <c r="M291" s="214" t="e">
        <f>+Programska_aktivnost!M356+Sheet1!M291+#REF!+Sheet2!M291</f>
        <v>#REF!</v>
      </c>
      <c r="N291" s="215" t="e">
        <f t="shared" si="17"/>
        <v>#REF!</v>
      </c>
      <c r="O291" s="214" t="e">
        <f t="shared" si="17"/>
        <v>#REF!</v>
      </c>
      <c r="V291" s="10"/>
      <c r="W291" s="10"/>
      <c r="X291" s="10"/>
      <c r="Y291" s="201" t="e">
        <f t="shared" si="16"/>
        <v>#REF!</v>
      </c>
    </row>
    <row r="292" spans="1:25" ht="33" hidden="1" customHeight="1" x14ac:dyDescent="0.25">
      <c r="A292" s="238">
        <f t="shared" si="15"/>
        <v>245</v>
      </c>
      <c r="B292" s="208">
        <v>443100</v>
      </c>
      <c r="C292" s="239" t="s">
        <v>794</v>
      </c>
      <c r="D292" s="287" t="e">
        <f>+Programska_aktivnost!D357+Sheet1!D292+#REF!+Sheet2!D292</f>
        <v>#REF!</v>
      </c>
      <c r="E292" s="277" t="e">
        <f>+Programska_aktivnost!E357+Sheet1!E292+#REF!+Sheet2!E292</f>
        <v>#REF!</v>
      </c>
      <c r="F292" s="287" t="e">
        <f>+Programska_aktivnost!F357+Sheet1!F292+#REF!+Sheet2!F292</f>
        <v>#REF!</v>
      </c>
      <c r="G292" s="277" t="e">
        <f>+Programska_aktivnost!G357+Sheet1!G292+#REF!+Sheet2!G292</f>
        <v>#REF!</v>
      </c>
      <c r="H292" s="288" t="e">
        <f>+Programska_aktivnost!H357+Sheet1!H292+#REF!+Sheet2!H292</f>
        <v>#REF!</v>
      </c>
      <c r="I292" s="289" t="e">
        <f>+Programska_aktivnost!I357+Sheet1!I292+#REF!+Sheet2!I292</f>
        <v>#REF!</v>
      </c>
      <c r="J292" s="287" t="e">
        <f>+Programska_aktivnost!J357+Sheet1!J292+#REF!+Sheet2!J292</f>
        <v>#REF!</v>
      </c>
      <c r="K292" s="277" t="e">
        <f>+Programska_aktivnost!K357+Sheet1!K292+#REF!+Sheet2!K292</f>
        <v>#REF!</v>
      </c>
      <c r="L292" s="287" t="e">
        <f>+Programska_aktivnost!L357+Sheet1!L292+#REF!+Sheet2!L292</f>
        <v>#REF!</v>
      </c>
      <c r="M292" s="277" t="e">
        <f>+Programska_aktivnost!M357+Sheet1!M292+#REF!+Sheet2!M292</f>
        <v>#REF!</v>
      </c>
      <c r="N292" s="287" t="e">
        <f t="shared" si="17"/>
        <v>#REF!</v>
      </c>
      <c r="O292" s="277" t="e">
        <f t="shared" si="17"/>
        <v>#REF!</v>
      </c>
      <c r="V292" s="10"/>
      <c r="W292" s="10"/>
      <c r="X292" s="10"/>
      <c r="Y292" s="201" t="e">
        <f t="shared" si="16"/>
        <v>#REF!</v>
      </c>
    </row>
    <row r="293" spans="1:25" ht="33" hidden="1" customHeight="1" x14ac:dyDescent="0.25">
      <c r="A293" s="236">
        <f t="shared" si="15"/>
        <v>246</v>
      </c>
      <c r="B293" s="207">
        <v>444000</v>
      </c>
      <c r="C293" s="237" t="s">
        <v>871</v>
      </c>
      <c r="D293" s="215" t="e">
        <f>+Programska_aktivnost!D358+Sheet1!D293+#REF!+Sheet2!D293</f>
        <v>#REF!</v>
      </c>
      <c r="E293" s="214" t="e">
        <f>+Programska_aktivnost!E358+Sheet1!E293+#REF!+Sheet2!E293</f>
        <v>#REF!</v>
      </c>
      <c r="F293" s="215" t="e">
        <f>+Programska_aktivnost!F358+Sheet1!F293+#REF!+Sheet2!F293</f>
        <v>#REF!</v>
      </c>
      <c r="G293" s="214" t="e">
        <f>+Programska_aktivnost!G358+Sheet1!G293+#REF!+Sheet2!G293</f>
        <v>#REF!</v>
      </c>
      <c r="H293" s="213" t="e">
        <f>+Programska_aktivnost!H358+Sheet1!H293+#REF!+Sheet2!H293</f>
        <v>#REF!</v>
      </c>
      <c r="I293" s="214" t="e">
        <f>+Programska_aktivnost!I358+Sheet1!I293+#REF!+Sheet2!I293</f>
        <v>#REF!</v>
      </c>
      <c r="J293" s="215" t="e">
        <f>+Programska_aktivnost!J358+Sheet1!J293+#REF!+Sheet2!J293</f>
        <v>#REF!</v>
      </c>
      <c r="K293" s="214" t="e">
        <f>+Programska_aktivnost!K358+Sheet1!K293+#REF!+Sheet2!K293</f>
        <v>#REF!</v>
      </c>
      <c r="L293" s="215" t="e">
        <f>+Programska_aktivnost!L358+Sheet1!L293+#REF!+Sheet2!L293</f>
        <v>#REF!</v>
      </c>
      <c r="M293" s="214" t="e">
        <f>+Programska_aktivnost!M358+Sheet1!M293+#REF!+Sheet2!M293</f>
        <v>#REF!</v>
      </c>
      <c r="N293" s="215" t="e">
        <f t="shared" si="17"/>
        <v>#REF!</v>
      </c>
      <c r="O293" s="214" t="e">
        <f t="shared" si="17"/>
        <v>#REF!</v>
      </c>
      <c r="V293" s="10"/>
      <c r="W293" s="10"/>
      <c r="X293" s="10"/>
      <c r="Y293" s="201" t="e">
        <f t="shared" si="16"/>
        <v>#REF!</v>
      </c>
    </row>
    <row r="294" spans="1:25" ht="33" hidden="1" customHeight="1" x14ac:dyDescent="0.25">
      <c r="A294" s="238">
        <f t="shared" si="15"/>
        <v>247</v>
      </c>
      <c r="B294" s="208">
        <v>444100</v>
      </c>
      <c r="C294" s="239" t="s">
        <v>1609</v>
      </c>
      <c r="D294" s="287" t="e">
        <f>+Programska_aktivnost!D359+Sheet1!D294+#REF!+Sheet2!D294</f>
        <v>#REF!</v>
      </c>
      <c r="E294" s="277" t="e">
        <f>+Programska_aktivnost!E359+Sheet1!E294+#REF!+Sheet2!E294</f>
        <v>#REF!</v>
      </c>
      <c r="F294" s="287" t="e">
        <f>+Programska_aktivnost!F359+Sheet1!F294+#REF!+Sheet2!F294</f>
        <v>#REF!</v>
      </c>
      <c r="G294" s="277" t="e">
        <f>+Programska_aktivnost!G359+Sheet1!G294+#REF!+Sheet2!G294</f>
        <v>#REF!</v>
      </c>
      <c r="H294" s="288" t="e">
        <f>+Programska_aktivnost!H359+Sheet1!H294+#REF!+Sheet2!H294</f>
        <v>#REF!</v>
      </c>
      <c r="I294" s="289" t="e">
        <f>+Programska_aktivnost!I359+Sheet1!I294+#REF!+Sheet2!I294</f>
        <v>#REF!</v>
      </c>
      <c r="J294" s="287" t="e">
        <f>+Programska_aktivnost!J359+Sheet1!J294+#REF!+Sheet2!J294</f>
        <v>#REF!</v>
      </c>
      <c r="K294" s="277" t="e">
        <f>+Programska_aktivnost!K359+Sheet1!K294+#REF!+Sheet2!K294</f>
        <v>#REF!</v>
      </c>
      <c r="L294" s="287" t="e">
        <f>+Programska_aktivnost!L359+Sheet1!L294+#REF!+Sheet2!L294</f>
        <v>#REF!</v>
      </c>
      <c r="M294" s="277" t="e">
        <f>+Programska_aktivnost!M359+Sheet1!M294+#REF!+Sheet2!M294</f>
        <v>#REF!</v>
      </c>
      <c r="N294" s="287" t="e">
        <f t="shared" si="17"/>
        <v>#REF!</v>
      </c>
      <c r="O294" s="277" t="e">
        <f t="shared" si="17"/>
        <v>#REF!</v>
      </c>
      <c r="V294" s="10"/>
      <c r="W294" s="10"/>
      <c r="X294" s="10"/>
      <c r="Y294" s="201" t="e">
        <f t="shared" si="16"/>
        <v>#REF!</v>
      </c>
    </row>
    <row r="295" spans="1:25" ht="33" hidden="1" customHeight="1" x14ac:dyDescent="0.25">
      <c r="A295" s="238">
        <f t="shared" si="15"/>
        <v>248</v>
      </c>
      <c r="B295" s="208">
        <v>444200</v>
      </c>
      <c r="C295" s="239" t="s">
        <v>1610</v>
      </c>
      <c r="D295" s="287" t="e">
        <f>+Programska_aktivnost!D360+Sheet1!D295+#REF!+Sheet2!D295</f>
        <v>#REF!</v>
      </c>
      <c r="E295" s="277" t="e">
        <f>+Programska_aktivnost!E360+Sheet1!E295+#REF!+Sheet2!E295</f>
        <v>#REF!</v>
      </c>
      <c r="F295" s="287" t="e">
        <f>+Programska_aktivnost!F360+Sheet1!F295+#REF!+Sheet2!F295</f>
        <v>#REF!</v>
      </c>
      <c r="G295" s="277" t="e">
        <f>+Programska_aktivnost!G360+Sheet1!G295+#REF!+Sheet2!G295</f>
        <v>#REF!</v>
      </c>
      <c r="H295" s="288" t="e">
        <f>+Programska_aktivnost!H360+Sheet1!H295+#REF!+Sheet2!H295</f>
        <v>#REF!</v>
      </c>
      <c r="I295" s="289" t="e">
        <f>+Programska_aktivnost!I360+Sheet1!I295+#REF!+Sheet2!I295</f>
        <v>#REF!</v>
      </c>
      <c r="J295" s="287" t="e">
        <f>+Programska_aktivnost!J360+Sheet1!J295+#REF!+Sheet2!J295</f>
        <v>#REF!</v>
      </c>
      <c r="K295" s="277" t="e">
        <f>+Programska_aktivnost!K360+Sheet1!K295+#REF!+Sheet2!K295</f>
        <v>#REF!</v>
      </c>
      <c r="L295" s="287" t="e">
        <f>+Programska_aktivnost!L360+Sheet1!L295+#REF!+Sheet2!L295</f>
        <v>#REF!</v>
      </c>
      <c r="M295" s="277" t="e">
        <f>+Programska_aktivnost!M360+Sheet1!M295+#REF!+Sheet2!M295</f>
        <v>#REF!</v>
      </c>
      <c r="N295" s="287" t="e">
        <f t="shared" si="17"/>
        <v>#REF!</v>
      </c>
      <c r="O295" s="277" t="e">
        <f t="shared" si="17"/>
        <v>#REF!</v>
      </c>
      <c r="V295" s="10"/>
      <c r="W295" s="10"/>
      <c r="X295" s="10"/>
      <c r="Y295" s="201" t="e">
        <f t="shared" si="16"/>
        <v>#REF!</v>
      </c>
    </row>
    <row r="296" spans="1:25" ht="33" hidden="1" customHeight="1" x14ac:dyDescent="0.25">
      <c r="A296" s="238">
        <f t="shared" si="15"/>
        <v>249</v>
      </c>
      <c r="B296" s="208">
        <v>444300</v>
      </c>
      <c r="C296" s="239" t="s">
        <v>120</v>
      </c>
      <c r="D296" s="287" t="e">
        <f>+Programska_aktivnost!D361+Sheet1!D296+#REF!+Sheet2!D296</f>
        <v>#REF!</v>
      </c>
      <c r="E296" s="277" t="e">
        <f>+Programska_aktivnost!E361+Sheet1!E296+#REF!+Sheet2!E296</f>
        <v>#REF!</v>
      </c>
      <c r="F296" s="287" t="e">
        <f>+Programska_aktivnost!F361+Sheet1!F296+#REF!+Sheet2!F296</f>
        <v>#REF!</v>
      </c>
      <c r="G296" s="277" t="e">
        <f>+Programska_aktivnost!G361+Sheet1!G296+#REF!+Sheet2!G296</f>
        <v>#REF!</v>
      </c>
      <c r="H296" s="288" t="e">
        <f>+Programska_aktivnost!H361+Sheet1!H296+#REF!+Sheet2!H296</f>
        <v>#REF!</v>
      </c>
      <c r="I296" s="289" t="e">
        <f>+Programska_aktivnost!I361+Sheet1!I296+#REF!+Sheet2!I296</f>
        <v>#REF!</v>
      </c>
      <c r="J296" s="287" t="e">
        <f>+Programska_aktivnost!J361+Sheet1!J296+#REF!+Sheet2!J296</f>
        <v>#REF!</v>
      </c>
      <c r="K296" s="277" t="e">
        <f>+Programska_aktivnost!K361+Sheet1!K296+#REF!+Sheet2!K296</f>
        <v>#REF!</v>
      </c>
      <c r="L296" s="287" t="e">
        <f>+Programska_aktivnost!L361+Sheet1!L296+#REF!+Sheet2!L296</f>
        <v>#REF!</v>
      </c>
      <c r="M296" s="277" t="e">
        <f>+Programska_aktivnost!M361+Sheet1!M296+#REF!+Sheet2!M296</f>
        <v>#REF!</v>
      </c>
      <c r="N296" s="287" t="e">
        <f t="shared" si="17"/>
        <v>#REF!</v>
      </c>
      <c r="O296" s="277" t="e">
        <f t="shared" si="17"/>
        <v>#REF!</v>
      </c>
      <c r="V296" s="10"/>
      <c r="W296" s="10"/>
      <c r="X296" s="10"/>
      <c r="Y296" s="201" t="e">
        <f t="shared" si="16"/>
        <v>#REF!</v>
      </c>
    </row>
    <row r="297" spans="1:25" ht="33" hidden="1" customHeight="1" x14ac:dyDescent="0.25">
      <c r="A297" s="236">
        <f t="shared" si="15"/>
        <v>250</v>
      </c>
      <c r="B297" s="207">
        <v>450000</v>
      </c>
      <c r="C297" s="237" t="s">
        <v>872</v>
      </c>
      <c r="D297" s="215" t="e">
        <f>+Programska_aktivnost!D362+Sheet1!D297+#REF!+Sheet2!D297</f>
        <v>#REF!</v>
      </c>
      <c r="E297" s="214" t="e">
        <f>+Programska_aktivnost!E362+Sheet1!E297+#REF!+Sheet2!E297</f>
        <v>#REF!</v>
      </c>
      <c r="F297" s="215" t="e">
        <f>+Programska_aktivnost!F362+Sheet1!F297+#REF!+Sheet2!F297</f>
        <v>#REF!</v>
      </c>
      <c r="G297" s="214" t="e">
        <f>+Programska_aktivnost!G362+Sheet1!G297+#REF!+Sheet2!G297</f>
        <v>#REF!</v>
      </c>
      <c r="H297" s="213" t="e">
        <f>+Programska_aktivnost!H362+Sheet1!H297+#REF!+Sheet2!H297</f>
        <v>#REF!</v>
      </c>
      <c r="I297" s="214" t="e">
        <f>+Programska_aktivnost!I362+Sheet1!I297+#REF!+Sheet2!I297</f>
        <v>#REF!</v>
      </c>
      <c r="J297" s="215" t="e">
        <f>+Programska_aktivnost!J362+Sheet1!J297+#REF!+Sheet2!J297</f>
        <v>#REF!</v>
      </c>
      <c r="K297" s="214" t="e">
        <f>+Programska_aktivnost!K362+Sheet1!K297+#REF!+Sheet2!K297</f>
        <v>#REF!</v>
      </c>
      <c r="L297" s="215" t="e">
        <f>+Programska_aktivnost!L362+Sheet1!L297+#REF!+Sheet2!L297</f>
        <v>#REF!</v>
      </c>
      <c r="M297" s="214" t="e">
        <f>+Programska_aktivnost!M362+Sheet1!M297+#REF!+Sheet2!M297</f>
        <v>#REF!</v>
      </c>
      <c r="N297" s="215" t="e">
        <f t="shared" si="17"/>
        <v>#REF!</v>
      </c>
      <c r="O297" s="214" t="e">
        <f t="shared" si="17"/>
        <v>#REF!</v>
      </c>
      <c r="V297" s="10"/>
      <c r="W297" s="10"/>
      <c r="X297" s="10"/>
      <c r="Y297" s="201" t="e">
        <f t="shared" si="16"/>
        <v>#REF!</v>
      </c>
    </row>
    <row r="298" spans="1:25" ht="38.25" hidden="1" x14ac:dyDescent="0.25">
      <c r="A298" s="236">
        <f t="shared" si="15"/>
        <v>251</v>
      </c>
      <c r="B298" s="207">
        <v>451000</v>
      </c>
      <c r="C298" s="237" t="s">
        <v>873</v>
      </c>
      <c r="D298" s="215" t="e">
        <f>+Programska_aktivnost!D363+Sheet1!D298+#REF!+Sheet2!D298</f>
        <v>#REF!</v>
      </c>
      <c r="E298" s="214" t="e">
        <f>+Programska_aktivnost!E363+Sheet1!E298+#REF!+Sheet2!E298</f>
        <v>#REF!</v>
      </c>
      <c r="F298" s="215" t="e">
        <f>+Programska_aktivnost!F363+Sheet1!F298+#REF!+Sheet2!F298</f>
        <v>#REF!</v>
      </c>
      <c r="G298" s="214" t="e">
        <f>+Programska_aktivnost!G363+Sheet1!G298+#REF!+Sheet2!G298</f>
        <v>#REF!</v>
      </c>
      <c r="H298" s="213" t="e">
        <f>+Programska_aktivnost!H363+Sheet1!H298+#REF!+Sheet2!H298</f>
        <v>#REF!</v>
      </c>
      <c r="I298" s="214" t="e">
        <f>+Programska_aktivnost!I363+Sheet1!I298+#REF!+Sheet2!I298</f>
        <v>#REF!</v>
      </c>
      <c r="J298" s="215" t="e">
        <f>+Programska_aktivnost!J363+Sheet1!J298+#REF!+Sheet2!J298</f>
        <v>#REF!</v>
      </c>
      <c r="K298" s="214" t="e">
        <f>+Programska_aktivnost!K363+Sheet1!K298+#REF!+Sheet2!K298</f>
        <v>#REF!</v>
      </c>
      <c r="L298" s="215" t="e">
        <f>+Programska_aktivnost!L363+Sheet1!L298+#REF!+Sheet2!L298</f>
        <v>#REF!</v>
      </c>
      <c r="M298" s="214" t="e">
        <f>+Programska_aktivnost!M363+Sheet1!M298+#REF!+Sheet2!M298</f>
        <v>#REF!</v>
      </c>
      <c r="N298" s="215" t="e">
        <f t="shared" si="17"/>
        <v>#REF!</v>
      </c>
      <c r="O298" s="214" t="e">
        <f t="shared" si="17"/>
        <v>#REF!</v>
      </c>
      <c r="V298" s="10"/>
      <c r="W298" s="10"/>
      <c r="X298" s="10"/>
      <c r="Y298" s="201" t="e">
        <f t="shared" si="16"/>
        <v>#REF!</v>
      </c>
    </row>
    <row r="299" spans="1:25" ht="38.25" hidden="1" x14ac:dyDescent="0.25">
      <c r="A299" s="238">
        <f t="shared" si="15"/>
        <v>252</v>
      </c>
      <c r="B299" s="208">
        <v>451100</v>
      </c>
      <c r="C299" s="239" t="s">
        <v>1259</v>
      </c>
      <c r="D299" s="287" t="e">
        <f>+Programska_aktivnost!D364+Sheet1!D299+#REF!+Sheet2!D299</f>
        <v>#REF!</v>
      </c>
      <c r="E299" s="277" t="e">
        <f>+Programska_aktivnost!E364+Sheet1!E299+#REF!+Sheet2!E299</f>
        <v>#REF!</v>
      </c>
      <c r="F299" s="287" t="e">
        <f>+Programska_aktivnost!F364+Sheet1!F299+#REF!+Sheet2!F299</f>
        <v>#REF!</v>
      </c>
      <c r="G299" s="277" t="e">
        <f>+Programska_aktivnost!G364+Sheet1!G299+#REF!+Sheet2!G299</f>
        <v>#REF!</v>
      </c>
      <c r="H299" s="288" t="e">
        <f>+Programska_aktivnost!H364+Sheet1!H299+#REF!+Sheet2!H299</f>
        <v>#REF!</v>
      </c>
      <c r="I299" s="289" t="e">
        <f>+Programska_aktivnost!I364+Sheet1!I299+#REF!+Sheet2!I299</f>
        <v>#REF!</v>
      </c>
      <c r="J299" s="287" t="e">
        <f>+Programska_aktivnost!J364+Sheet1!J299+#REF!+Sheet2!J299</f>
        <v>#REF!</v>
      </c>
      <c r="K299" s="277" t="e">
        <f>+Programska_aktivnost!K364+Sheet1!K299+#REF!+Sheet2!K299</f>
        <v>#REF!</v>
      </c>
      <c r="L299" s="287" t="e">
        <f>+Programska_aktivnost!L364+Sheet1!L299+#REF!+Sheet2!L299</f>
        <v>#REF!</v>
      </c>
      <c r="M299" s="277" t="e">
        <f>+Programska_aktivnost!M364+Sheet1!M299+#REF!+Sheet2!M299</f>
        <v>#REF!</v>
      </c>
      <c r="N299" s="287" t="e">
        <f t="shared" si="17"/>
        <v>#REF!</v>
      </c>
      <c r="O299" s="277" t="e">
        <f t="shared" si="17"/>
        <v>#REF!</v>
      </c>
      <c r="V299" s="10"/>
      <c r="W299" s="10"/>
      <c r="X299" s="10"/>
      <c r="Y299" s="201" t="e">
        <f t="shared" si="16"/>
        <v>#REF!</v>
      </c>
    </row>
    <row r="300" spans="1:25" ht="38.25" hidden="1" x14ac:dyDescent="0.25">
      <c r="A300" s="238">
        <f t="shared" si="15"/>
        <v>253</v>
      </c>
      <c r="B300" s="208">
        <v>451200</v>
      </c>
      <c r="C300" s="239" t="s">
        <v>1137</v>
      </c>
      <c r="D300" s="287" t="e">
        <f>+Programska_aktivnost!D365+Sheet1!D300+#REF!+Sheet2!D300</f>
        <v>#REF!</v>
      </c>
      <c r="E300" s="277" t="e">
        <f>+Programska_aktivnost!E365+Sheet1!E300+#REF!+Sheet2!E300</f>
        <v>#REF!</v>
      </c>
      <c r="F300" s="287" t="e">
        <f>+Programska_aktivnost!F365+Sheet1!F300+#REF!+Sheet2!F300</f>
        <v>#REF!</v>
      </c>
      <c r="G300" s="277" t="e">
        <f>+Programska_aktivnost!G365+Sheet1!G300+#REF!+Sheet2!G300</f>
        <v>#REF!</v>
      </c>
      <c r="H300" s="288" t="e">
        <f>+Programska_aktivnost!H365+Sheet1!H300+#REF!+Sheet2!H300</f>
        <v>#REF!</v>
      </c>
      <c r="I300" s="289" t="e">
        <f>+Programska_aktivnost!I365+Sheet1!I300+#REF!+Sheet2!I300</f>
        <v>#REF!</v>
      </c>
      <c r="J300" s="287" t="e">
        <f>+Programska_aktivnost!J365+Sheet1!J300+#REF!+Sheet2!J300</f>
        <v>#REF!</v>
      </c>
      <c r="K300" s="277" t="e">
        <f>+Programska_aktivnost!K365+Sheet1!K300+#REF!+Sheet2!K300</f>
        <v>#REF!</v>
      </c>
      <c r="L300" s="287" t="e">
        <f>+Programska_aktivnost!L365+Sheet1!L300+#REF!+Sheet2!L300</f>
        <v>#REF!</v>
      </c>
      <c r="M300" s="277" t="e">
        <f>+Programska_aktivnost!M365+Sheet1!M300+#REF!+Sheet2!M300</f>
        <v>#REF!</v>
      </c>
      <c r="N300" s="287" t="e">
        <f t="shared" si="17"/>
        <v>#REF!</v>
      </c>
      <c r="O300" s="277" t="e">
        <f t="shared" si="17"/>
        <v>#REF!</v>
      </c>
      <c r="V300" s="10"/>
      <c r="W300" s="10"/>
      <c r="X300" s="10"/>
      <c r="Y300" s="201" t="e">
        <f t="shared" si="16"/>
        <v>#REF!</v>
      </c>
    </row>
    <row r="301" spans="1:25" ht="38.25" hidden="1" x14ac:dyDescent="0.25">
      <c r="A301" s="236">
        <f t="shared" si="15"/>
        <v>254</v>
      </c>
      <c r="B301" s="207">
        <v>452000</v>
      </c>
      <c r="C301" s="237" t="s">
        <v>874</v>
      </c>
      <c r="D301" s="215" t="e">
        <f>+Programska_aktivnost!D366+Sheet1!D301+#REF!+Sheet2!D301</f>
        <v>#REF!</v>
      </c>
      <c r="E301" s="214" t="e">
        <f>+Programska_aktivnost!E366+Sheet1!E301+#REF!+Sheet2!E301</f>
        <v>#REF!</v>
      </c>
      <c r="F301" s="215" t="e">
        <f>+Programska_aktivnost!F366+Sheet1!F301+#REF!+Sheet2!F301</f>
        <v>#REF!</v>
      </c>
      <c r="G301" s="214" t="e">
        <f>+Programska_aktivnost!G366+Sheet1!G301+#REF!+Sheet2!G301</f>
        <v>#REF!</v>
      </c>
      <c r="H301" s="213" t="e">
        <f>+Programska_aktivnost!H366+Sheet1!H301+#REF!+Sheet2!H301</f>
        <v>#REF!</v>
      </c>
      <c r="I301" s="214" t="e">
        <f>+Programska_aktivnost!I366+Sheet1!I301+#REF!+Sheet2!I301</f>
        <v>#REF!</v>
      </c>
      <c r="J301" s="215" t="e">
        <f>+Programska_aktivnost!J366+Sheet1!J301+#REF!+Sheet2!J301</f>
        <v>#REF!</v>
      </c>
      <c r="K301" s="214" t="e">
        <f>+Programska_aktivnost!K366+Sheet1!K301+#REF!+Sheet2!K301</f>
        <v>#REF!</v>
      </c>
      <c r="L301" s="215" t="e">
        <f>+Programska_aktivnost!L366+Sheet1!L301+#REF!+Sheet2!L301</f>
        <v>#REF!</v>
      </c>
      <c r="M301" s="214" t="e">
        <f>+Programska_aktivnost!M366+Sheet1!M301+#REF!+Sheet2!M301</f>
        <v>#REF!</v>
      </c>
      <c r="N301" s="215" t="e">
        <f t="shared" si="17"/>
        <v>#REF!</v>
      </c>
      <c r="O301" s="214" t="e">
        <f t="shared" si="17"/>
        <v>#REF!</v>
      </c>
      <c r="V301" s="10"/>
      <c r="W301" s="10"/>
      <c r="X301" s="10"/>
      <c r="Y301" s="201" t="e">
        <f t="shared" si="16"/>
        <v>#REF!</v>
      </c>
    </row>
    <row r="302" spans="1:25" ht="33" hidden="1" customHeight="1" x14ac:dyDescent="0.25">
      <c r="A302" s="238">
        <f t="shared" si="15"/>
        <v>255</v>
      </c>
      <c r="B302" s="208">
        <v>452100</v>
      </c>
      <c r="C302" s="239" t="s">
        <v>1611</v>
      </c>
      <c r="D302" s="287" t="e">
        <f>+Programska_aktivnost!D367+Sheet1!D302+#REF!+Sheet2!D302</f>
        <v>#REF!</v>
      </c>
      <c r="E302" s="277" t="e">
        <f>+Programska_aktivnost!E367+Sheet1!E302+#REF!+Sheet2!E302</f>
        <v>#REF!</v>
      </c>
      <c r="F302" s="287" t="e">
        <f>+Programska_aktivnost!F367+Sheet1!F302+#REF!+Sheet2!F302</f>
        <v>#REF!</v>
      </c>
      <c r="G302" s="277" t="e">
        <f>+Programska_aktivnost!G367+Sheet1!G302+#REF!+Sheet2!G302</f>
        <v>#REF!</v>
      </c>
      <c r="H302" s="288" t="e">
        <f>+Programska_aktivnost!H367+Sheet1!H302+#REF!+Sheet2!H302</f>
        <v>#REF!</v>
      </c>
      <c r="I302" s="289" t="e">
        <f>+Programska_aktivnost!I367+Sheet1!I302+#REF!+Sheet2!I302</f>
        <v>#REF!</v>
      </c>
      <c r="J302" s="287" t="e">
        <f>+Programska_aktivnost!J367+Sheet1!J302+#REF!+Sheet2!J302</f>
        <v>#REF!</v>
      </c>
      <c r="K302" s="277" t="e">
        <f>+Programska_aktivnost!K367+Sheet1!K302+#REF!+Sheet2!K302</f>
        <v>#REF!</v>
      </c>
      <c r="L302" s="287" t="e">
        <f>+Programska_aktivnost!L367+Sheet1!L302+#REF!+Sheet2!L302</f>
        <v>#REF!</v>
      </c>
      <c r="M302" s="277" t="e">
        <f>+Programska_aktivnost!M367+Sheet1!M302+#REF!+Sheet2!M302</f>
        <v>#REF!</v>
      </c>
      <c r="N302" s="287" t="e">
        <f t="shared" si="17"/>
        <v>#REF!</v>
      </c>
      <c r="O302" s="277" t="e">
        <f t="shared" si="17"/>
        <v>#REF!</v>
      </c>
      <c r="V302" s="10"/>
      <c r="W302" s="10"/>
      <c r="X302" s="10"/>
      <c r="Y302" s="201" t="e">
        <f t="shared" si="16"/>
        <v>#REF!</v>
      </c>
    </row>
    <row r="303" spans="1:25" ht="33" hidden="1" customHeight="1" x14ac:dyDescent="0.25">
      <c r="A303" s="238">
        <f t="shared" si="15"/>
        <v>256</v>
      </c>
      <c r="B303" s="208">
        <v>452200</v>
      </c>
      <c r="C303" s="239" t="s">
        <v>1612</v>
      </c>
      <c r="D303" s="287" t="e">
        <f>+Programska_aktivnost!D368+Sheet1!D303+#REF!+Sheet2!D303</f>
        <v>#REF!</v>
      </c>
      <c r="E303" s="277" t="e">
        <f>+Programska_aktivnost!E368+Sheet1!E303+#REF!+Sheet2!E303</f>
        <v>#REF!</v>
      </c>
      <c r="F303" s="287" t="e">
        <f>+Programska_aktivnost!F368+Sheet1!F303+#REF!+Sheet2!F303</f>
        <v>#REF!</v>
      </c>
      <c r="G303" s="277" t="e">
        <f>+Programska_aktivnost!G368+Sheet1!G303+#REF!+Sheet2!G303</f>
        <v>#REF!</v>
      </c>
      <c r="H303" s="288" t="e">
        <f>+Programska_aktivnost!H368+Sheet1!H303+#REF!+Sheet2!H303</f>
        <v>#REF!</v>
      </c>
      <c r="I303" s="289" t="e">
        <f>+Programska_aktivnost!I368+Sheet1!I303+#REF!+Sheet2!I303</f>
        <v>#REF!</v>
      </c>
      <c r="J303" s="287" t="e">
        <f>+Programska_aktivnost!J368+Sheet1!J303+#REF!+Sheet2!J303</f>
        <v>#REF!</v>
      </c>
      <c r="K303" s="277" t="e">
        <f>+Programska_aktivnost!K368+Sheet1!K303+#REF!+Sheet2!K303</f>
        <v>#REF!</v>
      </c>
      <c r="L303" s="287" t="e">
        <f>+Programska_aktivnost!L368+Sheet1!L303+#REF!+Sheet2!L303</f>
        <v>#REF!</v>
      </c>
      <c r="M303" s="277" t="e">
        <f>+Programska_aktivnost!M368+Sheet1!M303+#REF!+Sheet2!M303</f>
        <v>#REF!</v>
      </c>
      <c r="N303" s="287" t="e">
        <f t="shared" si="17"/>
        <v>#REF!</v>
      </c>
      <c r="O303" s="277" t="e">
        <f t="shared" si="17"/>
        <v>#REF!</v>
      </c>
      <c r="V303" s="10"/>
      <c r="W303" s="10"/>
      <c r="X303" s="10"/>
      <c r="Y303" s="201" t="e">
        <f t="shared" si="16"/>
        <v>#REF!</v>
      </c>
    </row>
    <row r="304" spans="1:25" ht="38.25" hidden="1" x14ac:dyDescent="0.25">
      <c r="A304" s="236">
        <f t="shared" si="15"/>
        <v>257</v>
      </c>
      <c r="B304" s="207">
        <v>453000</v>
      </c>
      <c r="C304" s="237" t="s">
        <v>875</v>
      </c>
      <c r="D304" s="215" t="e">
        <f>+Programska_aktivnost!D369+Sheet1!D304+#REF!+Sheet2!D304</f>
        <v>#REF!</v>
      </c>
      <c r="E304" s="214" t="e">
        <f>+Programska_aktivnost!E369+Sheet1!E304+#REF!+Sheet2!E304</f>
        <v>#REF!</v>
      </c>
      <c r="F304" s="215" t="e">
        <f>+Programska_aktivnost!F369+Sheet1!F304+#REF!+Sheet2!F304</f>
        <v>#REF!</v>
      </c>
      <c r="G304" s="214" t="e">
        <f>+Programska_aktivnost!G369+Sheet1!G304+#REF!+Sheet2!G304</f>
        <v>#REF!</v>
      </c>
      <c r="H304" s="213" t="e">
        <f>+Programska_aktivnost!H369+Sheet1!H304+#REF!+Sheet2!H304</f>
        <v>#REF!</v>
      </c>
      <c r="I304" s="214" t="e">
        <f>+Programska_aktivnost!I369+Sheet1!I304+#REF!+Sheet2!I304</f>
        <v>#REF!</v>
      </c>
      <c r="J304" s="215" t="e">
        <f>+Programska_aktivnost!J369+Sheet1!J304+#REF!+Sheet2!J304</f>
        <v>#REF!</v>
      </c>
      <c r="K304" s="214" t="e">
        <f>+Programska_aktivnost!K369+Sheet1!K304+#REF!+Sheet2!K304</f>
        <v>#REF!</v>
      </c>
      <c r="L304" s="215" t="e">
        <f>+Programska_aktivnost!L369+Sheet1!L304+#REF!+Sheet2!L304</f>
        <v>#REF!</v>
      </c>
      <c r="M304" s="214" t="e">
        <f>+Programska_aktivnost!M369+Sheet1!M304+#REF!+Sheet2!M304</f>
        <v>#REF!</v>
      </c>
      <c r="N304" s="215" t="e">
        <f t="shared" si="17"/>
        <v>#REF!</v>
      </c>
      <c r="O304" s="214" t="e">
        <f t="shared" si="17"/>
        <v>#REF!</v>
      </c>
      <c r="V304" s="10"/>
      <c r="W304" s="10"/>
      <c r="X304" s="10"/>
      <c r="Y304" s="201" t="e">
        <f t="shared" si="16"/>
        <v>#REF!</v>
      </c>
    </row>
    <row r="305" spans="1:25" ht="33" hidden="1" customHeight="1" x14ac:dyDescent="0.25">
      <c r="A305" s="238">
        <f t="shared" si="15"/>
        <v>258</v>
      </c>
      <c r="B305" s="208">
        <v>453100</v>
      </c>
      <c r="C305" s="239" t="s">
        <v>1613</v>
      </c>
      <c r="D305" s="287" t="e">
        <f>+Programska_aktivnost!D370+Sheet1!D305+#REF!+Sheet2!D305</f>
        <v>#REF!</v>
      </c>
      <c r="E305" s="277" t="e">
        <f>+Programska_aktivnost!E370+Sheet1!E305+#REF!+Sheet2!E305</f>
        <v>#REF!</v>
      </c>
      <c r="F305" s="287" t="e">
        <f>+Programska_aktivnost!F370+Sheet1!F305+#REF!+Sheet2!F305</f>
        <v>#REF!</v>
      </c>
      <c r="G305" s="277" t="e">
        <f>+Programska_aktivnost!G370+Sheet1!G305+#REF!+Sheet2!G305</f>
        <v>#REF!</v>
      </c>
      <c r="H305" s="288" t="e">
        <f>+Programska_aktivnost!H370+Sheet1!H305+#REF!+Sheet2!H305</f>
        <v>#REF!</v>
      </c>
      <c r="I305" s="289" t="e">
        <f>+Programska_aktivnost!I370+Sheet1!I305+#REF!+Sheet2!I305</f>
        <v>#REF!</v>
      </c>
      <c r="J305" s="287" t="e">
        <f>+Programska_aktivnost!J370+Sheet1!J305+#REF!+Sheet2!J305</f>
        <v>#REF!</v>
      </c>
      <c r="K305" s="277" t="e">
        <f>+Programska_aktivnost!K370+Sheet1!K305+#REF!+Sheet2!K305</f>
        <v>#REF!</v>
      </c>
      <c r="L305" s="287" t="e">
        <f>+Programska_aktivnost!L370+Sheet1!L305+#REF!+Sheet2!L305</f>
        <v>#REF!</v>
      </c>
      <c r="M305" s="277" t="e">
        <f>+Programska_aktivnost!M370+Sheet1!M305+#REF!+Sheet2!M305</f>
        <v>#REF!</v>
      </c>
      <c r="N305" s="287" t="e">
        <f t="shared" si="17"/>
        <v>#REF!</v>
      </c>
      <c r="O305" s="277" t="e">
        <f t="shared" si="17"/>
        <v>#REF!</v>
      </c>
      <c r="V305" s="10"/>
      <c r="W305" s="10"/>
      <c r="X305" s="10"/>
      <c r="Y305" s="201" t="e">
        <f t="shared" si="16"/>
        <v>#REF!</v>
      </c>
    </row>
    <row r="306" spans="1:25" ht="33" hidden="1" customHeight="1" x14ac:dyDescent="0.25">
      <c r="A306" s="238">
        <f t="shared" si="15"/>
        <v>259</v>
      </c>
      <c r="B306" s="208">
        <v>453200</v>
      </c>
      <c r="C306" s="239" t="s">
        <v>1614</v>
      </c>
      <c r="D306" s="287" t="e">
        <f>+Programska_aktivnost!D371+Sheet1!D306+#REF!+Sheet2!D306</f>
        <v>#REF!</v>
      </c>
      <c r="E306" s="277" t="e">
        <f>+Programska_aktivnost!E371+Sheet1!E306+#REF!+Sheet2!E306</f>
        <v>#REF!</v>
      </c>
      <c r="F306" s="287" t="e">
        <f>+Programska_aktivnost!F371+Sheet1!F306+#REF!+Sheet2!F306</f>
        <v>#REF!</v>
      </c>
      <c r="G306" s="277" t="e">
        <f>+Programska_aktivnost!G371+Sheet1!G306+#REF!+Sheet2!G306</f>
        <v>#REF!</v>
      </c>
      <c r="H306" s="288" t="e">
        <f>+Programska_aktivnost!H371+Sheet1!H306+#REF!+Sheet2!H306</f>
        <v>#REF!</v>
      </c>
      <c r="I306" s="289" t="e">
        <f>+Programska_aktivnost!I371+Sheet1!I306+#REF!+Sheet2!I306</f>
        <v>#REF!</v>
      </c>
      <c r="J306" s="287" t="e">
        <f>+Programska_aktivnost!J371+Sheet1!J306+#REF!+Sheet2!J306</f>
        <v>#REF!</v>
      </c>
      <c r="K306" s="277" t="e">
        <f>+Programska_aktivnost!K371+Sheet1!K306+#REF!+Sheet2!K306</f>
        <v>#REF!</v>
      </c>
      <c r="L306" s="287" t="e">
        <f>+Programska_aktivnost!L371+Sheet1!L306+#REF!+Sheet2!L306</f>
        <v>#REF!</v>
      </c>
      <c r="M306" s="277" t="e">
        <f>+Programska_aktivnost!M371+Sheet1!M306+#REF!+Sheet2!M306</f>
        <v>#REF!</v>
      </c>
      <c r="N306" s="287" t="e">
        <f t="shared" si="17"/>
        <v>#REF!</v>
      </c>
      <c r="O306" s="277" t="e">
        <f t="shared" si="17"/>
        <v>#REF!</v>
      </c>
      <c r="V306" s="10"/>
      <c r="W306" s="10"/>
      <c r="X306" s="10"/>
      <c r="Y306" s="201" t="e">
        <f t="shared" si="16"/>
        <v>#REF!</v>
      </c>
    </row>
    <row r="307" spans="1:25" ht="33" hidden="1" customHeight="1" x14ac:dyDescent="0.25">
      <c r="A307" s="236">
        <f t="shared" si="15"/>
        <v>260</v>
      </c>
      <c r="B307" s="207">
        <v>454000</v>
      </c>
      <c r="C307" s="237" t="s">
        <v>876</v>
      </c>
      <c r="D307" s="215" t="e">
        <f>+Programska_aktivnost!D372+Sheet1!D307+#REF!+Sheet2!D307</f>
        <v>#REF!</v>
      </c>
      <c r="E307" s="214" t="e">
        <f>+Programska_aktivnost!E372+Sheet1!E307+#REF!+Sheet2!E307</f>
        <v>#REF!</v>
      </c>
      <c r="F307" s="215" t="e">
        <f>+Programska_aktivnost!F372+Sheet1!F307+#REF!+Sheet2!F307</f>
        <v>#REF!</v>
      </c>
      <c r="G307" s="214" t="e">
        <f>+Programska_aktivnost!G372+Sheet1!G307+#REF!+Sheet2!G307</f>
        <v>#REF!</v>
      </c>
      <c r="H307" s="213" t="e">
        <f>+Programska_aktivnost!H372+Sheet1!H307+#REF!+Sheet2!H307</f>
        <v>#REF!</v>
      </c>
      <c r="I307" s="214" t="e">
        <f>+Programska_aktivnost!I372+Sheet1!I307+#REF!+Sheet2!I307</f>
        <v>#REF!</v>
      </c>
      <c r="J307" s="215" t="e">
        <f>+Programska_aktivnost!J372+Sheet1!J307+#REF!+Sheet2!J307</f>
        <v>#REF!</v>
      </c>
      <c r="K307" s="214" t="e">
        <f>+Programska_aktivnost!K372+Sheet1!K307+#REF!+Sheet2!K307</f>
        <v>#REF!</v>
      </c>
      <c r="L307" s="215" t="e">
        <f>+Programska_aktivnost!L372+Sheet1!L307+#REF!+Sheet2!L307</f>
        <v>#REF!</v>
      </c>
      <c r="M307" s="214" t="e">
        <f>+Programska_aktivnost!M372+Sheet1!M307+#REF!+Sheet2!M307</f>
        <v>#REF!</v>
      </c>
      <c r="N307" s="215" t="e">
        <f t="shared" si="17"/>
        <v>#REF!</v>
      </c>
      <c r="O307" s="214" t="e">
        <f t="shared" si="17"/>
        <v>#REF!</v>
      </c>
      <c r="V307" s="10"/>
      <c r="W307" s="10"/>
      <c r="X307" s="10"/>
      <c r="Y307" s="201" t="e">
        <f t="shared" si="16"/>
        <v>#REF!</v>
      </c>
    </row>
    <row r="308" spans="1:25" ht="33" hidden="1" customHeight="1" x14ac:dyDescent="0.25">
      <c r="A308" s="238">
        <f t="shared" si="15"/>
        <v>261</v>
      </c>
      <c r="B308" s="208">
        <v>454100</v>
      </c>
      <c r="C308" s="239" t="s">
        <v>1615</v>
      </c>
      <c r="D308" s="287" t="e">
        <f>+Programska_aktivnost!D373+Sheet1!D308+#REF!+Sheet2!D308</f>
        <v>#REF!</v>
      </c>
      <c r="E308" s="277" t="e">
        <f>+Programska_aktivnost!E373+Sheet1!E308+#REF!+Sheet2!E308</f>
        <v>#REF!</v>
      </c>
      <c r="F308" s="287" t="e">
        <f>+Programska_aktivnost!F373+Sheet1!F308+#REF!+Sheet2!F308</f>
        <v>#REF!</v>
      </c>
      <c r="G308" s="277" t="e">
        <f>+Programska_aktivnost!G373+Sheet1!G308+#REF!+Sheet2!G308</f>
        <v>#REF!</v>
      </c>
      <c r="H308" s="288" t="e">
        <f>+Programska_aktivnost!H373+Sheet1!H308+#REF!+Sheet2!H308</f>
        <v>#REF!</v>
      </c>
      <c r="I308" s="289" t="e">
        <f>+Programska_aktivnost!I373+Sheet1!I308+#REF!+Sheet2!I308</f>
        <v>#REF!</v>
      </c>
      <c r="J308" s="287" t="e">
        <f>+Programska_aktivnost!J373+Sheet1!J308+#REF!+Sheet2!J308</f>
        <v>#REF!</v>
      </c>
      <c r="K308" s="277" t="e">
        <f>+Programska_aktivnost!K373+Sheet1!K308+#REF!+Sheet2!K308</f>
        <v>#REF!</v>
      </c>
      <c r="L308" s="287" t="e">
        <f>+Programska_aktivnost!L373+Sheet1!L308+#REF!+Sheet2!L308</f>
        <v>#REF!</v>
      </c>
      <c r="M308" s="277" t="e">
        <f>+Programska_aktivnost!M373+Sheet1!M308+#REF!+Sheet2!M308</f>
        <v>#REF!</v>
      </c>
      <c r="N308" s="287" t="e">
        <f t="shared" si="17"/>
        <v>#REF!</v>
      </c>
      <c r="O308" s="277" t="e">
        <f t="shared" si="17"/>
        <v>#REF!</v>
      </c>
      <c r="V308" s="10"/>
      <c r="W308" s="10"/>
      <c r="X308" s="10"/>
      <c r="Y308" s="201" t="e">
        <f t="shared" si="16"/>
        <v>#REF!</v>
      </c>
    </row>
    <row r="309" spans="1:25" ht="33" hidden="1" customHeight="1" x14ac:dyDescent="0.25">
      <c r="A309" s="238">
        <f t="shared" si="15"/>
        <v>262</v>
      </c>
      <c r="B309" s="208">
        <v>454200</v>
      </c>
      <c r="C309" s="239" t="s">
        <v>1616</v>
      </c>
      <c r="D309" s="287" t="e">
        <f>+Programska_aktivnost!D374+Sheet1!D309+#REF!+Sheet2!D309</f>
        <v>#REF!</v>
      </c>
      <c r="E309" s="277" t="e">
        <f>+Programska_aktivnost!E374+Sheet1!E309+#REF!+Sheet2!E309</f>
        <v>#REF!</v>
      </c>
      <c r="F309" s="287" t="e">
        <f>+Programska_aktivnost!F374+Sheet1!F309+#REF!+Sheet2!F309</f>
        <v>#REF!</v>
      </c>
      <c r="G309" s="277" t="e">
        <f>+Programska_aktivnost!G374+Sheet1!G309+#REF!+Sheet2!G309</f>
        <v>#REF!</v>
      </c>
      <c r="H309" s="288" t="e">
        <f>+Programska_aktivnost!H374+Sheet1!H309+#REF!+Sheet2!H309</f>
        <v>#REF!</v>
      </c>
      <c r="I309" s="289" t="e">
        <f>+Programska_aktivnost!I374+Sheet1!I309+#REF!+Sheet2!I309</f>
        <v>#REF!</v>
      </c>
      <c r="J309" s="287" t="e">
        <f>+Programska_aktivnost!J374+Sheet1!J309+#REF!+Sheet2!J309</f>
        <v>#REF!</v>
      </c>
      <c r="K309" s="277" t="e">
        <f>+Programska_aktivnost!K374+Sheet1!K309+#REF!+Sheet2!K309</f>
        <v>#REF!</v>
      </c>
      <c r="L309" s="287" t="e">
        <f>+Programska_aktivnost!L374+Sheet1!L309+#REF!+Sheet2!L309</f>
        <v>#REF!</v>
      </c>
      <c r="M309" s="277" t="e">
        <f>+Programska_aktivnost!M374+Sheet1!M309+#REF!+Sheet2!M309</f>
        <v>#REF!</v>
      </c>
      <c r="N309" s="287" t="e">
        <f t="shared" si="17"/>
        <v>#REF!</v>
      </c>
      <c r="O309" s="277" t="e">
        <f t="shared" si="17"/>
        <v>#REF!</v>
      </c>
      <c r="V309" s="10"/>
      <c r="W309" s="10"/>
      <c r="X309" s="10"/>
      <c r="Y309" s="201" t="e">
        <f t="shared" si="16"/>
        <v>#REF!</v>
      </c>
    </row>
    <row r="310" spans="1:25" ht="33" hidden="1" customHeight="1" x14ac:dyDescent="0.25">
      <c r="A310" s="236">
        <f t="shared" si="15"/>
        <v>263</v>
      </c>
      <c r="B310" s="207">
        <v>460000</v>
      </c>
      <c r="C310" s="237" t="s">
        <v>877</v>
      </c>
      <c r="D310" s="215" t="e">
        <f>+Programska_aktivnost!D375+Sheet1!D310+#REF!+Sheet2!D310</f>
        <v>#REF!</v>
      </c>
      <c r="E310" s="214" t="e">
        <f>+Programska_aktivnost!E375+Sheet1!E310+#REF!+Sheet2!E310</f>
        <v>#REF!</v>
      </c>
      <c r="F310" s="215" t="e">
        <f>+Programska_aktivnost!F375+Sheet1!F310+#REF!+Sheet2!F310</f>
        <v>#REF!</v>
      </c>
      <c r="G310" s="214" t="e">
        <f>+Programska_aktivnost!G375+Sheet1!G310+#REF!+Sheet2!G310</f>
        <v>#REF!</v>
      </c>
      <c r="H310" s="213" t="e">
        <f>+Programska_aktivnost!H375+Sheet1!H310+#REF!+Sheet2!H310</f>
        <v>#REF!</v>
      </c>
      <c r="I310" s="214" t="e">
        <f>+Programska_aktivnost!I375+Sheet1!I310+#REF!+Sheet2!I310</f>
        <v>#REF!</v>
      </c>
      <c r="J310" s="215" t="e">
        <f>+Programska_aktivnost!J375+Sheet1!J310+#REF!+Sheet2!J310</f>
        <v>#REF!</v>
      </c>
      <c r="K310" s="214" t="e">
        <f>+Programska_aktivnost!K375+Sheet1!K310+#REF!+Sheet2!K310</f>
        <v>#REF!</v>
      </c>
      <c r="L310" s="215" t="e">
        <f>+Programska_aktivnost!L375+Sheet1!L310+#REF!+Sheet2!L310</f>
        <v>#REF!</v>
      </c>
      <c r="M310" s="214" t="e">
        <f>+Programska_aktivnost!M375+Sheet1!M310+#REF!+Sheet2!M310</f>
        <v>#REF!</v>
      </c>
      <c r="N310" s="215" t="e">
        <f t="shared" si="17"/>
        <v>#REF!</v>
      </c>
      <c r="O310" s="214" t="e">
        <f t="shared" si="17"/>
        <v>#REF!</v>
      </c>
      <c r="V310" s="10"/>
      <c r="W310" s="10"/>
      <c r="X310" s="10"/>
      <c r="Y310" s="201" t="e">
        <f t="shared" si="16"/>
        <v>#REF!</v>
      </c>
    </row>
    <row r="311" spans="1:25" ht="33" hidden="1" customHeight="1" x14ac:dyDescent="0.25">
      <c r="A311" s="236">
        <f t="shared" si="15"/>
        <v>264</v>
      </c>
      <c r="B311" s="207">
        <v>461000</v>
      </c>
      <c r="C311" s="237" t="s">
        <v>878</v>
      </c>
      <c r="D311" s="215" t="e">
        <f>+Programska_aktivnost!D376+Sheet1!D311+#REF!+Sheet2!D311</f>
        <v>#REF!</v>
      </c>
      <c r="E311" s="214" t="e">
        <f>+Programska_aktivnost!E376+Sheet1!E311+#REF!+Sheet2!E311</f>
        <v>#REF!</v>
      </c>
      <c r="F311" s="215" t="e">
        <f>+Programska_aktivnost!F376+Sheet1!F311+#REF!+Sheet2!F311</f>
        <v>#REF!</v>
      </c>
      <c r="G311" s="214" t="e">
        <f>+Programska_aktivnost!G376+Sheet1!G311+#REF!+Sheet2!G311</f>
        <v>#REF!</v>
      </c>
      <c r="H311" s="213" t="e">
        <f>+Programska_aktivnost!H376+Sheet1!H311+#REF!+Sheet2!H311</f>
        <v>#REF!</v>
      </c>
      <c r="I311" s="214" t="e">
        <f>+Programska_aktivnost!I376+Sheet1!I311+#REF!+Sheet2!I311</f>
        <v>#REF!</v>
      </c>
      <c r="J311" s="215" t="e">
        <f>+Programska_aktivnost!J376+Sheet1!J311+#REF!+Sheet2!J311</f>
        <v>#REF!</v>
      </c>
      <c r="K311" s="214" t="e">
        <f>+Programska_aktivnost!K376+Sheet1!K311+#REF!+Sheet2!K311</f>
        <v>#REF!</v>
      </c>
      <c r="L311" s="215" t="e">
        <f>+Programska_aktivnost!L376+Sheet1!L311+#REF!+Sheet2!L311</f>
        <v>#REF!</v>
      </c>
      <c r="M311" s="214" t="e">
        <f>+Programska_aktivnost!M376+Sheet1!M311+#REF!+Sheet2!M311</f>
        <v>#REF!</v>
      </c>
      <c r="N311" s="215" t="e">
        <f t="shared" si="17"/>
        <v>#REF!</v>
      </c>
      <c r="O311" s="214" t="e">
        <f t="shared" si="17"/>
        <v>#REF!</v>
      </c>
      <c r="V311" s="10"/>
      <c r="W311" s="10"/>
      <c r="X311" s="10"/>
      <c r="Y311" s="201" t="e">
        <f t="shared" si="16"/>
        <v>#REF!</v>
      </c>
    </row>
    <row r="312" spans="1:25" ht="33" hidden="1" customHeight="1" x14ac:dyDescent="0.25">
      <c r="A312" s="238">
        <f t="shared" ref="A312:A375" si="18">A311+1</f>
        <v>265</v>
      </c>
      <c r="B312" s="208">
        <v>461100</v>
      </c>
      <c r="C312" s="239" t="s">
        <v>1617</v>
      </c>
      <c r="D312" s="287" t="e">
        <f>+Programska_aktivnost!D377+Sheet1!D312+#REF!+Sheet2!D312</f>
        <v>#REF!</v>
      </c>
      <c r="E312" s="277" t="e">
        <f>+Programska_aktivnost!E377+Sheet1!E312+#REF!+Sheet2!E312</f>
        <v>#REF!</v>
      </c>
      <c r="F312" s="287" t="e">
        <f>+Programska_aktivnost!F377+Sheet1!F312+#REF!+Sheet2!F312</f>
        <v>#REF!</v>
      </c>
      <c r="G312" s="277" t="e">
        <f>+Programska_aktivnost!G377+Sheet1!G312+#REF!+Sheet2!G312</f>
        <v>#REF!</v>
      </c>
      <c r="H312" s="288" t="e">
        <f>+Programska_aktivnost!H377+Sheet1!H312+#REF!+Sheet2!H312</f>
        <v>#REF!</v>
      </c>
      <c r="I312" s="289" t="e">
        <f>+Programska_aktivnost!I377+Sheet1!I312+#REF!+Sheet2!I312</f>
        <v>#REF!</v>
      </c>
      <c r="J312" s="287" t="e">
        <f>+Programska_aktivnost!J377+Sheet1!J312+#REF!+Sheet2!J312</f>
        <v>#REF!</v>
      </c>
      <c r="K312" s="277" t="e">
        <f>+Programska_aktivnost!K377+Sheet1!K312+#REF!+Sheet2!K312</f>
        <v>#REF!</v>
      </c>
      <c r="L312" s="287" t="e">
        <f>+Programska_aktivnost!L377+Sheet1!L312+#REF!+Sheet2!L312</f>
        <v>#REF!</v>
      </c>
      <c r="M312" s="277" t="e">
        <f>+Programska_aktivnost!M377+Sheet1!M312+#REF!+Sheet2!M312</f>
        <v>#REF!</v>
      </c>
      <c r="N312" s="287" t="e">
        <f t="shared" si="17"/>
        <v>#REF!</v>
      </c>
      <c r="O312" s="277" t="e">
        <f t="shared" si="17"/>
        <v>#REF!</v>
      </c>
      <c r="V312" s="10"/>
      <c r="W312" s="10"/>
      <c r="X312" s="10"/>
      <c r="Y312" s="201" t="e">
        <f t="shared" ref="Y312:Y375" si="19">SUM(D312:O312)</f>
        <v>#REF!</v>
      </c>
    </row>
    <row r="313" spans="1:25" ht="33" hidden="1" customHeight="1" x14ac:dyDescent="0.25">
      <c r="A313" s="238">
        <f t="shared" si="18"/>
        <v>266</v>
      </c>
      <c r="B313" s="208">
        <v>461200</v>
      </c>
      <c r="C313" s="239" t="s">
        <v>1618</v>
      </c>
      <c r="D313" s="287" t="e">
        <f>+Programska_aktivnost!D378+Sheet1!D313+#REF!+Sheet2!D313</f>
        <v>#REF!</v>
      </c>
      <c r="E313" s="277" t="e">
        <f>+Programska_aktivnost!E378+Sheet1!E313+#REF!+Sheet2!E313</f>
        <v>#REF!</v>
      </c>
      <c r="F313" s="287" t="e">
        <f>+Programska_aktivnost!F378+Sheet1!F313+#REF!+Sheet2!F313</f>
        <v>#REF!</v>
      </c>
      <c r="G313" s="277" t="e">
        <f>+Programska_aktivnost!G378+Sheet1!G313+#REF!+Sheet2!G313</f>
        <v>#REF!</v>
      </c>
      <c r="H313" s="288" t="e">
        <f>+Programska_aktivnost!H378+Sheet1!H313+#REF!+Sheet2!H313</f>
        <v>#REF!</v>
      </c>
      <c r="I313" s="289" t="e">
        <f>+Programska_aktivnost!I378+Sheet1!I313+#REF!+Sheet2!I313</f>
        <v>#REF!</v>
      </c>
      <c r="J313" s="287" t="e">
        <f>+Programska_aktivnost!J378+Sheet1!J313+#REF!+Sheet2!J313</f>
        <v>#REF!</v>
      </c>
      <c r="K313" s="277" t="e">
        <f>+Programska_aktivnost!K378+Sheet1!K313+#REF!+Sheet2!K313</f>
        <v>#REF!</v>
      </c>
      <c r="L313" s="287" t="e">
        <f>+Programska_aktivnost!L378+Sheet1!L313+#REF!+Sheet2!L313</f>
        <v>#REF!</v>
      </c>
      <c r="M313" s="277" t="e">
        <f>+Programska_aktivnost!M378+Sheet1!M313+#REF!+Sheet2!M313</f>
        <v>#REF!</v>
      </c>
      <c r="N313" s="287" t="e">
        <f t="shared" si="17"/>
        <v>#REF!</v>
      </c>
      <c r="O313" s="277" t="e">
        <f t="shared" si="17"/>
        <v>#REF!</v>
      </c>
      <c r="V313" s="10"/>
      <c r="W313" s="10"/>
      <c r="X313" s="10"/>
      <c r="Y313" s="201" t="e">
        <f t="shared" si="19"/>
        <v>#REF!</v>
      </c>
    </row>
    <row r="314" spans="1:25" ht="33" hidden="1" customHeight="1" x14ac:dyDescent="0.25">
      <c r="A314" s="236">
        <f t="shared" si="18"/>
        <v>267</v>
      </c>
      <c r="B314" s="207">
        <v>462000</v>
      </c>
      <c r="C314" s="237" t="s">
        <v>879</v>
      </c>
      <c r="D314" s="215" t="e">
        <f>+Programska_aktivnost!D379+Sheet1!D314+#REF!+Sheet2!D314</f>
        <v>#REF!</v>
      </c>
      <c r="E314" s="214" t="e">
        <f>+Programska_aktivnost!E379+Sheet1!E314+#REF!+Sheet2!E314</f>
        <v>#REF!</v>
      </c>
      <c r="F314" s="215" t="e">
        <f>+Programska_aktivnost!F379+Sheet1!F314+#REF!+Sheet2!F314</f>
        <v>#REF!</v>
      </c>
      <c r="G314" s="214" t="e">
        <f>+Programska_aktivnost!G379+Sheet1!G314+#REF!+Sheet2!G314</f>
        <v>#REF!</v>
      </c>
      <c r="H314" s="213" t="e">
        <f>+Programska_aktivnost!H379+Sheet1!H314+#REF!+Sheet2!H314</f>
        <v>#REF!</v>
      </c>
      <c r="I314" s="214" t="e">
        <f>+Programska_aktivnost!I379+Sheet1!I314+#REF!+Sheet2!I314</f>
        <v>#REF!</v>
      </c>
      <c r="J314" s="215" t="e">
        <f>+Programska_aktivnost!J379+Sheet1!J314+#REF!+Sheet2!J314</f>
        <v>#REF!</v>
      </c>
      <c r="K314" s="214" t="e">
        <f>+Programska_aktivnost!K379+Sheet1!K314+#REF!+Sheet2!K314</f>
        <v>#REF!</v>
      </c>
      <c r="L314" s="215" t="e">
        <f>+Programska_aktivnost!L379+Sheet1!L314+#REF!+Sheet2!L314</f>
        <v>#REF!</v>
      </c>
      <c r="M314" s="214" t="e">
        <f>+Programska_aktivnost!M379+Sheet1!M314+#REF!+Sheet2!M314</f>
        <v>#REF!</v>
      </c>
      <c r="N314" s="215" t="e">
        <f t="shared" si="17"/>
        <v>#REF!</v>
      </c>
      <c r="O314" s="214" t="e">
        <f t="shared" si="17"/>
        <v>#REF!</v>
      </c>
      <c r="V314" s="10"/>
      <c r="W314" s="10"/>
      <c r="X314" s="10"/>
      <c r="Y314" s="201" t="e">
        <f t="shared" si="19"/>
        <v>#REF!</v>
      </c>
    </row>
    <row r="315" spans="1:25" ht="33" hidden="1" customHeight="1" x14ac:dyDescent="0.25">
      <c r="A315" s="238">
        <f t="shared" si="18"/>
        <v>268</v>
      </c>
      <c r="B315" s="208">
        <v>462100</v>
      </c>
      <c r="C315" s="239" t="s">
        <v>1619</v>
      </c>
      <c r="D315" s="287" t="e">
        <f>+Programska_aktivnost!D380+Sheet1!D315+#REF!+Sheet2!D315</f>
        <v>#REF!</v>
      </c>
      <c r="E315" s="277" t="e">
        <f>+Programska_aktivnost!E380+Sheet1!E315+#REF!+Sheet2!E315</f>
        <v>#REF!</v>
      </c>
      <c r="F315" s="287" t="e">
        <f>+Programska_aktivnost!F380+Sheet1!F315+#REF!+Sheet2!F315</f>
        <v>#REF!</v>
      </c>
      <c r="G315" s="277" t="e">
        <f>+Programska_aktivnost!G380+Sheet1!G315+#REF!+Sheet2!G315</f>
        <v>#REF!</v>
      </c>
      <c r="H315" s="288" t="e">
        <f>+Programska_aktivnost!H380+Sheet1!H315+#REF!+Sheet2!H315</f>
        <v>#REF!</v>
      </c>
      <c r="I315" s="289" t="e">
        <f>+Programska_aktivnost!I380+Sheet1!I315+#REF!+Sheet2!I315</f>
        <v>#REF!</v>
      </c>
      <c r="J315" s="287" t="e">
        <f>+Programska_aktivnost!J380+Sheet1!J315+#REF!+Sheet2!J315</f>
        <v>#REF!</v>
      </c>
      <c r="K315" s="277" t="e">
        <f>+Programska_aktivnost!K380+Sheet1!K315+#REF!+Sheet2!K315</f>
        <v>#REF!</v>
      </c>
      <c r="L315" s="287" t="e">
        <f>+Programska_aktivnost!L380+Sheet1!L315+#REF!+Sheet2!L315</f>
        <v>#REF!</v>
      </c>
      <c r="M315" s="277" t="e">
        <f>+Programska_aktivnost!M380+Sheet1!M315+#REF!+Sheet2!M315</f>
        <v>#REF!</v>
      </c>
      <c r="N315" s="287" t="e">
        <f t="shared" si="17"/>
        <v>#REF!</v>
      </c>
      <c r="O315" s="277" t="e">
        <f t="shared" si="17"/>
        <v>#REF!</v>
      </c>
      <c r="V315" s="10"/>
      <c r="W315" s="10"/>
      <c r="X315" s="10"/>
      <c r="Y315" s="201" t="e">
        <f t="shared" si="19"/>
        <v>#REF!</v>
      </c>
    </row>
    <row r="316" spans="1:25" ht="33" hidden="1" customHeight="1" x14ac:dyDescent="0.25">
      <c r="A316" s="238">
        <f t="shared" si="18"/>
        <v>269</v>
      </c>
      <c r="B316" s="208">
        <v>462200</v>
      </c>
      <c r="C316" s="239" t="s">
        <v>1620</v>
      </c>
      <c r="D316" s="287" t="e">
        <f>+Programska_aktivnost!D381+Sheet1!D316+#REF!+Sheet2!D316</f>
        <v>#REF!</v>
      </c>
      <c r="E316" s="277" t="e">
        <f>+Programska_aktivnost!E381+Sheet1!E316+#REF!+Sheet2!E316</f>
        <v>#REF!</v>
      </c>
      <c r="F316" s="287" t="e">
        <f>+Programska_aktivnost!F381+Sheet1!F316+#REF!+Sheet2!F316</f>
        <v>#REF!</v>
      </c>
      <c r="G316" s="277" t="e">
        <f>+Programska_aktivnost!G381+Sheet1!G316+#REF!+Sheet2!G316</f>
        <v>#REF!</v>
      </c>
      <c r="H316" s="288" t="e">
        <f>+Programska_aktivnost!H381+Sheet1!H316+#REF!+Sheet2!H316</f>
        <v>#REF!</v>
      </c>
      <c r="I316" s="289" t="e">
        <f>+Programska_aktivnost!I381+Sheet1!I316+#REF!+Sheet2!I316</f>
        <v>#REF!</v>
      </c>
      <c r="J316" s="287" t="e">
        <f>+Programska_aktivnost!J381+Sheet1!J316+#REF!+Sheet2!J316</f>
        <v>#REF!</v>
      </c>
      <c r="K316" s="277" t="e">
        <f>+Programska_aktivnost!K381+Sheet1!K316+#REF!+Sheet2!K316</f>
        <v>#REF!</v>
      </c>
      <c r="L316" s="287" t="e">
        <f>+Programska_aktivnost!L381+Sheet1!L316+#REF!+Sheet2!L316</f>
        <v>#REF!</v>
      </c>
      <c r="M316" s="277" t="e">
        <f>+Programska_aktivnost!M381+Sheet1!M316+#REF!+Sheet2!M316</f>
        <v>#REF!</v>
      </c>
      <c r="N316" s="287" t="e">
        <f t="shared" si="17"/>
        <v>#REF!</v>
      </c>
      <c r="O316" s="277" t="e">
        <f t="shared" si="17"/>
        <v>#REF!</v>
      </c>
      <c r="V316" s="10"/>
      <c r="W316" s="10"/>
      <c r="X316" s="10"/>
      <c r="Y316" s="201" t="e">
        <f t="shared" si="19"/>
        <v>#REF!</v>
      </c>
    </row>
    <row r="317" spans="1:25" ht="33" hidden="1" customHeight="1" x14ac:dyDescent="0.25">
      <c r="A317" s="236">
        <f t="shared" si="18"/>
        <v>270</v>
      </c>
      <c r="B317" s="207">
        <v>463000</v>
      </c>
      <c r="C317" s="237" t="s">
        <v>880</v>
      </c>
      <c r="D317" s="215" t="e">
        <f>+Programska_aktivnost!D382+Sheet1!D317+#REF!+Sheet2!D317</f>
        <v>#REF!</v>
      </c>
      <c r="E317" s="214" t="e">
        <f>+Programska_aktivnost!E382+Sheet1!E317+#REF!+Sheet2!E317</f>
        <v>#REF!</v>
      </c>
      <c r="F317" s="215" t="e">
        <f>+Programska_aktivnost!F382+Sheet1!F317+#REF!+Sheet2!F317</f>
        <v>#REF!</v>
      </c>
      <c r="G317" s="214" t="e">
        <f>+Programska_aktivnost!G382+Sheet1!G317+#REF!+Sheet2!G317</f>
        <v>#REF!</v>
      </c>
      <c r="H317" s="213" t="e">
        <f>+Programska_aktivnost!H382+Sheet1!H317+#REF!+Sheet2!H317</f>
        <v>#REF!</v>
      </c>
      <c r="I317" s="214" t="e">
        <f>+Programska_aktivnost!I382+Sheet1!I317+#REF!+Sheet2!I317</f>
        <v>#REF!</v>
      </c>
      <c r="J317" s="215" t="e">
        <f>+Programska_aktivnost!J382+Sheet1!J317+#REF!+Sheet2!J317</f>
        <v>#REF!</v>
      </c>
      <c r="K317" s="214" t="e">
        <f>+Programska_aktivnost!K382+Sheet1!K317+#REF!+Sheet2!K317</f>
        <v>#REF!</v>
      </c>
      <c r="L317" s="215" t="e">
        <f>+Programska_aktivnost!L382+Sheet1!L317+#REF!+Sheet2!L317</f>
        <v>#REF!</v>
      </c>
      <c r="M317" s="214" t="e">
        <f>+Programska_aktivnost!M382+Sheet1!M317+#REF!+Sheet2!M317</f>
        <v>#REF!</v>
      </c>
      <c r="N317" s="215" t="e">
        <f t="shared" si="17"/>
        <v>#REF!</v>
      </c>
      <c r="O317" s="214" t="e">
        <f t="shared" si="17"/>
        <v>#REF!</v>
      </c>
      <c r="V317" s="10"/>
      <c r="W317" s="10"/>
      <c r="X317" s="10"/>
      <c r="Y317" s="201" t="e">
        <f t="shared" si="19"/>
        <v>#REF!</v>
      </c>
    </row>
    <row r="318" spans="1:25" ht="33" hidden="1" customHeight="1" x14ac:dyDescent="0.25">
      <c r="A318" s="238">
        <f t="shared" si="18"/>
        <v>271</v>
      </c>
      <c r="B318" s="208">
        <v>463100</v>
      </c>
      <c r="C318" s="239" t="s">
        <v>798</v>
      </c>
      <c r="D318" s="287" t="e">
        <f>+Programska_aktivnost!D383+Sheet1!D318+#REF!+Sheet2!D318</f>
        <v>#REF!</v>
      </c>
      <c r="E318" s="277" t="e">
        <f>+Programska_aktivnost!E383+Sheet1!E318+#REF!+Sheet2!E318</f>
        <v>#REF!</v>
      </c>
      <c r="F318" s="287" t="e">
        <f>+Programska_aktivnost!F383+Sheet1!F318+#REF!+Sheet2!F318</f>
        <v>#REF!</v>
      </c>
      <c r="G318" s="277" t="e">
        <f>+Programska_aktivnost!G383+Sheet1!G318+#REF!+Sheet2!G318</f>
        <v>#REF!</v>
      </c>
      <c r="H318" s="288" t="e">
        <f>+Programska_aktivnost!H383+Sheet1!H318+#REF!+Sheet2!H318</f>
        <v>#REF!</v>
      </c>
      <c r="I318" s="289" t="e">
        <f>+Programska_aktivnost!I383+Sheet1!I318+#REF!+Sheet2!I318</f>
        <v>#REF!</v>
      </c>
      <c r="J318" s="287" t="e">
        <f>+Programska_aktivnost!J383+Sheet1!J318+#REF!+Sheet2!J318</f>
        <v>#REF!</v>
      </c>
      <c r="K318" s="277" t="e">
        <f>+Programska_aktivnost!K383+Sheet1!K318+#REF!+Sheet2!K318</f>
        <v>#REF!</v>
      </c>
      <c r="L318" s="287" t="e">
        <f>+Programska_aktivnost!L383+Sheet1!L318+#REF!+Sheet2!L318</f>
        <v>#REF!</v>
      </c>
      <c r="M318" s="277" t="e">
        <f>+Programska_aktivnost!M383+Sheet1!M318+#REF!+Sheet2!M318</f>
        <v>#REF!</v>
      </c>
      <c r="N318" s="287" t="e">
        <f t="shared" si="17"/>
        <v>#REF!</v>
      </c>
      <c r="O318" s="277" t="e">
        <f t="shared" si="17"/>
        <v>#REF!</v>
      </c>
      <c r="V318" s="10"/>
      <c r="W318" s="10"/>
      <c r="X318" s="10"/>
      <c r="Y318" s="201" t="e">
        <f t="shared" si="19"/>
        <v>#REF!</v>
      </c>
    </row>
    <row r="319" spans="1:25" ht="33" hidden="1" customHeight="1" x14ac:dyDescent="0.25">
      <c r="A319" s="238">
        <f t="shared" si="18"/>
        <v>272</v>
      </c>
      <c r="B319" s="208">
        <v>463200</v>
      </c>
      <c r="C319" s="239" t="s">
        <v>799</v>
      </c>
      <c r="D319" s="287" t="e">
        <f>+Programska_aktivnost!D384+Sheet1!D319+#REF!+Sheet2!D319</f>
        <v>#REF!</v>
      </c>
      <c r="E319" s="277" t="e">
        <f>+Programska_aktivnost!E384+Sheet1!E319+#REF!+Sheet2!E319</f>
        <v>#REF!</v>
      </c>
      <c r="F319" s="287" t="e">
        <f>+Programska_aktivnost!F384+Sheet1!F319+#REF!+Sheet2!F319</f>
        <v>#REF!</v>
      </c>
      <c r="G319" s="277" t="e">
        <f>+Programska_aktivnost!G384+Sheet1!G319+#REF!+Sheet2!G319</f>
        <v>#REF!</v>
      </c>
      <c r="H319" s="288" t="e">
        <f>+Programska_aktivnost!H384+Sheet1!H319+#REF!+Sheet2!H319</f>
        <v>#REF!</v>
      </c>
      <c r="I319" s="289" t="e">
        <f>+Programska_aktivnost!I384+Sheet1!I319+#REF!+Sheet2!I319</f>
        <v>#REF!</v>
      </c>
      <c r="J319" s="287" t="e">
        <f>+Programska_aktivnost!J384+Sheet1!J319+#REF!+Sheet2!J319</f>
        <v>#REF!</v>
      </c>
      <c r="K319" s="277" t="e">
        <f>+Programska_aktivnost!K384+Sheet1!K319+#REF!+Sheet2!K319</f>
        <v>#REF!</v>
      </c>
      <c r="L319" s="287" t="e">
        <f>+Programska_aktivnost!L384+Sheet1!L319+#REF!+Sheet2!L319</f>
        <v>#REF!</v>
      </c>
      <c r="M319" s="277" t="e">
        <f>+Programska_aktivnost!M384+Sheet1!M319+#REF!+Sheet2!M319</f>
        <v>#REF!</v>
      </c>
      <c r="N319" s="287" t="e">
        <f t="shared" si="17"/>
        <v>#REF!</v>
      </c>
      <c r="O319" s="277" t="e">
        <f t="shared" si="17"/>
        <v>#REF!</v>
      </c>
      <c r="V319" s="10"/>
      <c r="W319" s="10"/>
      <c r="X319" s="10"/>
      <c r="Y319" s="201" t="e">
        <f t="shared" si="19"/>
        <v>#REF!</v>
      </c>
    </row>
    <row r="320" spans="1:25" ht="38.25" hidden="1" x14ac:dyDescent="0.25">
      <c r="A320" s="236">
        <f t="shared" si="18"/>
        <v>273</v>
      </c>
      <c r="B320" s="207">
        <v>464000</v>
      </c>
      <c r="C320" s="237" t="s">
        <v>881</v>
      </c>
      <c r="D320" s="221" t="e">
        <f>+Programska_aktivnost!D385+Sheet1!D320+#REF!+Sheet2!D320</f>
        <v>#REF!</v>
      </c>
      <c r="E320" s="220" t="e">
        <f>+Programska_aktivnost!E385+Sheet1!E320+#REF!+Sheet2!E320</f>
        <v>#REF!</v>
      </c>
      <c r="F320" s="221" t="e">
        <f>+Programska_aktivnost!F385+Sheet1!F320+#REF!+Sheet2!F320</f>
        <v>#REF!</v>
      </c>
      <c r="G320" s="220" t="e">
        <f>+Programska_aktivnost!G385+Sheet1!G320+#REF!+Sheet2!G320</f>
        <v>#REF!</v>
      </c>
      <c r="H320" s="219" t="e">
        <f>+Programska_aktivnost!H385+Sheet1!H320+#REF!+Sheet2!H320</f>
        <v>#REF!</v>
      </c>
      <c r="I320" s="220" t="e">
        <f>+Programska_aktivnost!I385+Sheet1!I320+#REF!+Sheet2!I320</f>
        <v>#REF!</v>
      </c>
      <c r="J320" s="221" t="e">
        <f>+Programska_aktivnost!J385+Sheet1!J320+#REF!+Sheet2!J320</f>
        <v>#REF!</v>
      </c>
      <c r="K320" s="220" t="e">
        <f>+Programska_aktivnost!K385+Sheet1!K320+#REF!+Sheet2!K320</f>
        <v>#REF!</v>
      </c>
      <c r="L320" s="221" t="e">
        <f>+Programska_aktivnost!L385+Sheet1!L320+#REF!+Sheet2!L320</f>
        <v>#REF!</v>
      </c>
      <c r="M320" s="220" t="e">
        <f>+Programska_aktivnost!M385+Sheet1!M320+#REF!+Sheet2!M320</f>
        <v>#REF!</v>
      </c>
      <c r="N320" s="221" t="e">
        <f t="shared" si="17"/>
        <v>#REF!</v>
      </c>
      <c r="O320" s="220" t="e">
        <f t="shared" si="17"/>
        <v>#REF!</v>
      </c>
      <c r="V320" s="10"/>
      <c r="W320" s="10"/>
      <c r="X320" s="10"/>
      <c r="Y320" s="201" t="e">
        <f t="shared" si="19"/>
        <v>#REF!</v>
      </c>
    </row>
    <row r="321" spans="1:25" ht="33" hidden="1" customHeight="1" x14ac:dyDescent="0.25">
      <c r="A321" s="238">
        <f t="shared" si="18"/>
        <v>274</v>
      </c>
      <c r="B321" s="208">
        <v>464100</v>
      </c>
      <c r="C321" s="239" t="s">
        <v>1365</v>
      </c>
      <c r="D321" s="287" t="e">
        <f>+Programska_aktivnost!D386+Sheet1!D321+#REF!+Sheet2!D321</f>
        <v>#REF!</v>
      </c>
      <c r="E321" s="277" t="e">
        <f>+Programska_aktivnost!E386+Sheet1!E321+#REF!+Sheet2!E321</f>
        <v>#REF!</v>
      </c>
      <c r="F321" s="287" t="e">
        <f>+Programska_aktivnost!F386+Sheet1!F321+#REF!+Sheet2!F321</f>
        <v>#REF!</v>
      </c>
      <c r="G321" s="277" t="e">
        <f>+Programska_aktivnost!G386+Sheet1!G321+#REF!+Sheet2!G321</f>
        <v>#REF!</v>
      </c>
      <c r="H321" s="288" t="e">
        <f>+Programska_aktivnost!H386+Sheet1!H321+#REF!+Sheet2!H321</f>
        <v>#REF!</v>
      </c>
      <c r="I321" s="289" t="e">
        <f>+Programska_aktivnost!I386+Sheet1!I321+#REF!+Sheet2!I321</f>
        <v>#REF!</v>
      </c>
      <c r="J321" s="287" t="e">
        <f>+Programska_aktivnost!J386+Sheet1!J321+#REF!+Sheet2!J321</f>
        <v>#REF!</v>
      </c>
      <c r="K321" s="277" t="e">
        <f>+Programska_aktivnost!K386+Sheet1!K321+#REF!+Sheet2!K321</f>
        <v>#REF!</v>
      </c>
      <c r="L321" s="287" t="e">
        <f>+Programska_aktivnost!L386+Sheet1!L321+#REF!+Sheet2!L321</f>
        <v>#REF!</v>
      </c>
      <c r="M321" s="277" t="e">
        <f>+Programska_aktivnost!M386+Sheet1!M321+#REF!+Sheet2!M321</f>
        <v>#REF!</v>
      </c>
      <c r="N321" s="287" t="e">
        <f t="shared" si="17"/>
        <v>#REF!</v>
      </c>
      <c r="O321" s="277" t="e">
        <f t="shared" si="17"/>
        <v>#REF!</v>
      </c>
      <c r="V321" s="10"/>
      <c r="W321" s="10"/>
      <c r="X321" s="10"/>
      <c r="Y321" s="201" t="e">
        <f t="shared" si="19"/>
        <v>#REF!</v>
      </c>
    </row>
    <row r="322" spans="1:25" ht="38.25" hidden="1" x14ac:dyDescent="0.25">
      <c r="A322" s="238">
        <f t="shared" si="18"/>
        <v>275</v>
      </c>
      <c r="B322" s="208">
        <v>464200</v>
      </c>
      <c r="C322" s="239" t="s">
        <v>1366</v>
      </c>
      <c r="D322" s="287" t="e">
        <f>+Programska_aktivnost!D387+Sheet1!D322+#REF!+Sheet2!D322</f>
        <v>#REF!</v>
      </c>
      <c r="E322" s="277" t="e">
        <f>+Programska_aktivnost!E387+Sheet1!E322+#REF!+Sheet2!E322</f>
        <v>#REF!</v>
      </c>
      <c r="F322" s="287" t="e">
        <f>+Programska_aktivnost!F387+Sheet1!F322+#REF!+Sheet2!F322</f>
        <v>#REF!</v>
      </c>
      <c r="G322" s="277" t="e">
        <f>+Programska_aktivnost!G387+Sheet1!G322+#REF!+Sheet2!G322</f>
        <v>#REF!</v>
      </c>
      <c r="H322" s="288" t="e">
        <f>+Programska_aktivnost!H387+Sheet1!H322+#REF!+Sheet2!H322</f>
        <v>#REF!</v>
      </c>
      <c r="I322" s="289" t="e">
        <f>+Programska_aktivnost!I387+Sheet1!I322+#REF!+Sheet2!I322</f>
        <v>#REF!</v>
      </c>
      <c r="J322" s="287" t="e">
        <f>+Programska_aktivnost!J387+Sheet1!J322+#REF!+Sheet2!J322</f>
        <v>#REF!</v>
      </c>
      <c r="K322" s="277" t="e">
        <f>+Programska_aktivnost!K387+Sheet1!K322+#REF!+Sheet2!K322</f>
        <v>#REF!</v>
      </c>
      <c r="L322" s="287" t="e">
        <f>+Programska_aktivnost!L387+Sheet1!L322+#REF!+Sheet2!L322</f>
        <v>#REF!</v>
      </c>
      <c r="M322" s="277" t="e">
        <f>+Programska_aktivnost!M387+Sheet1!M322+#REF!+Sheet2!M322</f>
        <v>#REF!</v>
      </c>
      <c r="N322" s="287" t="e">
        <f t="shared" si="17"/>
        <v>#REF!</v>
      </c>
      <c r="O322" s="277" t="e">
        <f t="shared" si="17"/>
        <v>#REF!</v>
      </c>
      <c r="V322" s="10"/>
      <c r="W322" s="10"/>
      <c r="X322" s="10"/>
      <c r="Y322" s="201" t="e">
        <f t="shared" si="19"/>
        <v>#REF!</v>
      </c>
    </row>
    <row r="323" spans="1:25" ht="33" hidden="1" customHeight="1" x14ac:dyDescent="0.25">
      <c r="A323" s="236">
        <f t="shared" si="18"/>
        <v>276</v>
      </c>
      <c r="B323" s="207">
        <v>465000</v>
      </c>
      <c r="C323" s="237" t="s">
        <v>882</v>
      </c>
      <c r="D323" s="221" t="e">
        <f>+Programska_aktivnost!D388+Sheet1!D323+#REF!+Sheet2!D323</f>
        <v>#REF!</v>
      </c>
      <c r="E323" s="220" t="e">
        <f>+Programska_aktivnost!E388+Sheet1!E323+#REF!+Sheet2!E323</f>
        <v>#REF!</v>
      </c>
      <c r="F323" s="221" t="e">
        <f>+Programska_aktivnost!F388+Sheet1!F323+#REF!+Sheet2!F323</f>
        <v>#REF!</v>
      </c>
      <c r="G323" s="220" t="e">
        <f>+Programska_aktivnost!G388+Sheet1!G323+#REF!+Sheet2!G323</f>
        <v>#REF!</v>
      </c>
      <c r="H323" s="219" t="e">
        <f>+Programska_aktivnost!H388+Sheet1!H323+#REF!+Sheet2!H323</f>
        <v>#REF!</v>
      </c>
      <c r="I323" s="220" t="e">
        <f>+Programska_aktivnost!I388+Sheet1!I323+#REF!+Sheet2!I323</f>
        <v>#REF!</v>
      </c>
      <c r="J323" s="221" t="e">
        <f>+Programska_aktivnost!J388+Sheet1!J323+#REF!+Sheet2!J323</f>
        <v>#REF!</v>
      </c>
      <c r="K323" s="220" t="e">
        <f>+Programska_aktivnost!K388+Sheet1!K323+#REF!+Sheet2!K323</f>
        <v>#REF!</v>
      </c>
      <c r="L323" s="221" t="e">
        <f>+Programska_aktivnost!L388+Sheet1!L323+#REF!+Sheet2!L323</f>
        <v>#REF!</v>
      </c>
      <c r="M323" s="220" t="e">
        <f>+Programska_aktivnost!M388+Sheet1!M323+#REF!+Sheet2!M323</f>
        <v>#REF!</v>
      </c>
      <c r="N323" s="221" t="e">
        <f t="shared" si="17"/>
        <v>#REF!</v>
      </c>
      <c r="O323" s="220" t="e">
        <f t="shared" si="17"/>
        <v>#REF!</v>
      </c>
      <c r="V323" s="10"/>
      <c r="W323" s="10"/>
      <c r="X323" s="10"/>
      <c r="Y323" s="201" t="e">
        <f t="shared" si="19"/>
        <v>#REF!</v>
      </c>
    </row>
    <row r="324" spans="1:25" ht="33" hidden="1" customHeight="1" x14ac:dyDescent="0.25">
      <c r="A324" s="238">
        <f t="shared" si="18"/>
        <v>277</v>
      </c>
      <c r="B324" s="208">
        <v>465100</v>
      </c>
      <c r="C324" s="239" t="s">
        <v>1621</v>
      </c>
      <c r="D324" s="287" t="e">
        <f>+Programska_aktivnost!D389+Sheet1!D324+#REF!+Sheet2!D324</f>
        <v>#REF!</v>
      </c>
      <c r="E324" s="277" t="e">
        <f>+Programska_aktivnost!E389+Sheet1!E324+#REF!+Sheet2!E324</f>
        <v>#REF!</v>
      </c>
      <c r="F324" s="287" t="e">
        <f>+Programska_aktivnost!F389+Sheet1!F324+#REF!+Sheet2!F324</f>
        <v>#REF!</v>
      </c>
      <c r="G324" s="277" t="e">
        <f>+Programska_aktivnost!G389+Sheet1!G324+#REF!+Sheet2!G324</f>
        <v>#REF!</v>
      </c>
      <c r="H324" s="288" t="e">
        <f>+Programska_aktivnost!H389+Sheet1!H324+#REF!+Sheet2!H324</f>
        <v>#REF!</v>
      </c>
      <c r="I324" s="289" t="e">
        <f>+Programska_aktivnost!I389+Sheet1!I324+#REF!+Sheet2!I324</f>
        <v>#REF!</v>
      </c>
      <c r="J324" s="287" t="e">
        <f>+Programska_aktivnost!J389+Sheet1!J324+#REF!+Sheet2!J324</f>
        <v>#REF!</v>
      </c>
      <c r="K324" s="277" t="e">
        <f>+Programska_aktivnost!K389+Sheet1!K324+#REF!+Sheet2!K324</f>
        <v>#REF!</v>
      </c>
      <c r="L324" s="287" t="e">
        <f>+Programska_aktivnost!L389+Sheet1!L324+#REF!+Sheet2!L324</f>
        <v>#REF!</v>
      </c>
      <c r="M324" s="277" t="e">
        <f>+Programska_aktivnost!M389+Sheet1!M324+#REF!+Sheet2!M324</f>
        <v>#REF!</v>
      </c>
      <c r="N324" s="287" t="e">
        <f t="shared" si="17"/>
        <v>#REF!</v>
      </c>
      <c r="O324" s="277" t="e">
        <f t="shared" si="17"/>
        <v>#REF!</v>
      </c>
      <c r="V324" s="10"/>
      <c r="W324" s="10"/>
      <c r="X324" s="10"/>
      <c r="Y324" s="201" t="e">
        <f t="shared" si="19"/>
        <v>#REF!</v>
      </c>
    </row>
    <row r="325" spans="1:25" ht="33" hidden="1" customHeight="1" x14ac:dyDescent="0.25">
      <c r="A325" s="238">
        <f t="shared" si="18"/>
        <v>278</v>
      </c>
      <c r="B325" s="208">
        <v>465200</v>
      </c>
      <c r="C325" s="239" t="s">
        <v>1622</v>
      </c>
      <c r="D325" s="287" t="e">
        <f>+Programska_aktivnost!D390+Sheet1!D325+#REF!+Sheet2!D325</f>
        <v>#REF!</v>
      </c>
      <c r="E325" s="277" t="e">
        <f>+Programska_aktivnost!E390+Sheet1!E325+#REF!+Sheet2!E325</f>
        <v>#REF!</v>
      </c>
      <c r="F325" s="287" t="e">
        <f>+Programska_aktivnost!F390+Sheet1!F325+#REF!+Sheet2!F325</f>
        <v>#REF!</v>
      </c>
      <c r="G325" s="277" t="e">
        <f>+Programska_aktivnost!G390+Sheet1!G325+#REF!+Sheet2!G325</f>
        <v>#REF!</v>
      </c>
      <c r="H325" s="288" t="e">
        <f>+Programska_aktivnost!H390+Sheet1!H325+#REF!+Sheet2!H325</f>
        <v>#REF!</v>
      </c>
      <c r="I325" s="289" t="e">
        <f>+Programska_aktivnost!I390+Sheet1!I325+#REF!+Sheet2!I325</f>
        <v>#REF!</v>
      </c>
      <c r="J325" s="287" t="e">
        <f>+Programska_aktivnost!J390+Sheet1!J325+#REF!+Sheet2!J325</f>
        <v>#REF!</v>
      </c>
      <c r="K325" s="277" t="e">
        <f>+Programska_aktivnost!K390+Sheet1!K325+#REF!+Sheet2!K325</f>
        <v>#REF!</v>
      </c>
      <c r="L325" s="287" t="e">
        <f>+Programska_aktivnost!L390+Sheet1!L325+#REF!+Sheet2!L325</f>
        <v>#REF!</v>
      </c>
      <c r="M325" s="277" t="e">
        <f>+Programska_aktivnost!M390+Sheet1!M325+#REF!+Sheet2!M325</f>
        <v>#REF!</v>
      </c>
      <c r="N325" s="287" t="e">
        <f t="shared" si="17"/>
        <v>#REF!</v>
      </c>
      <c r="O325" s="277" t="e">
        <f t="shared" si="17"/>
        <v>#REF!</v>
      </c>
      <c r="V325" s="10"/>
      <c r="W325" s="10"/>
      <c r="X325" s="10"/>
      <c r="Y325" s="201" t="e">
        <f t="shared" si="19"/>
        <v>#REF!</v>
      </c>
    </row>
    <row r="326" spans="1:25" ht="33" hidden="1" customHeight="1" x14ac:dyDescent="0.25">
      <c r="A326" s="236">
        <f t="shared" si="18"/>
        <v>279</v>
      </c>
      <c r="B326" s="207">
        <v>470000</v>
      </c>
      <c r="C326" s="237" t="s">
        <v>883</v>
      </c>
      <c r="D326" s="215" t="e">
        <f>+Programska_aktivnost!D391+Sheet1!D326+#REF!+Sheet2!D326</f>
        <v>#REF!</v>
      </c>
      <c r="E326" s="214" t="e">
        <f>+Programska_aktivnost!E391+Sheet1!E326+#REF!+Sheet2!E326</f>
        <v>#REF!</v>
      </c>
      <c r="F326" s="215" t="e">
        <f>+Programska_aktivnost!F391+Sheet1!F326+#REF!+Sheet2!F326</f>
        <v>#REF!</v>
      </c>
      <c r="G326" s="214" t="e">
        <f>+Programska_aktivnost!G391+Sheet1!G326+#REF!+Sheet2!G326</f>
        <v>#REF!</v>
      </c>
      <c r="H326" s="213" t="e">
        <f>+Programska_aktivnost!H391+Sheet1!H326+#REF!+Sheet2!H326</f>
        <v>#REF!</v>
      </c>
      <c r="I326" s="214" t="e">
        <f>+Programska_aktivnost!I391+Sheet1!I326+#REF!+Sheet2!I326</f>
        <v>#REF!</v>
      </c>
      <c r="J326" s="215" t="e">
        <f>+Programska_aktivnost!J391+Sheet1!J326+#REF!+Sheet2!J326</f>
        <v>#REF!</v>
      </c>
      <c r="K326" s="214" t="e">
        <f>+Programska_aktivnost!K391+Sheet1!K326+#REF!+Sheet2!K326</f>
        <v>#REF!</v>
      </c>
      <c r="L326" s="215" t="e">
        <f>+Programska_aktivnost!L391+Sheet1!L326+#REF!+Sheet2!L326</f>
        <v>#REF!</v>
      </c>
      <c r="M326" s="214" t="e">
        <f>+Programska_aktivnost!M391+Sheet1!M326+#REF!+Sheet2!M326</f>
        <v>#REF!</v>
      </c>
      <c r="N326" s="215" t="e">
        <f t="shared" si="17"/>
        <v>#REF!</v>
      </c>
      <c r="O326" s="214" t="e">
        <f t="shared" si="17"/>
        <v>#REF!</v>
      </c>
      <c r="V326" s="10"/>
      <c r="W326" s="10"/>
      <c r="X326" s="10"/>
      <c r="Y326" s="201" t="e">
        <f t="shared" si="19"/>
        <v>#REF!</v>
      </c>
    </row>
    <row r="327" spans="1:25" ht="51" hidden="1" x14ac:dyDescent="0.25">
      <c r="A327" s="236">
        <f t="shared" si="18"/>
        <v>280</v>
      </c>
      <c r="B327" s="207">
        <v>471000</v>
      </c>
      <c r="C327" s="237" t="s">
        <v>542</v>
      </c>
      <c r="D327" s="215" t="e">
        <f>+Programska_aktivnost!D392+Sheet1!D327+#REF!+Sheet2!D327</f>
        <v>#REF!</v>
      </c>
      <c r="E327" s="214" t="e">
        <f>+Programska_aktivnost!E392+Sheet1!E327+#REF!+Sheet2!E327</f>
        <v>#REF!</v>
      </c>
      <c r="F327" s="215" t="e">
        <f>+Programska_aktivnost!F392+Sheet1!F327+#REF!+Sheet2!F327</f>
        <v>#REF!</v>
      </c>
      <c r="G327" s="214" t="e">
        <f>+Programska_aktivnost!G392+Sheet1!G327+#REF!+Sheet2!G327</f>
        <v>#REF!</v>
      </c>
      <c r="H327" s="213" t="e">
        <f>+Programska_aktivnost!H392+Sheet1!H327+#REF!+Sheet2!H327</f>
        <v>#REF!</v>
      </c>
      <c r="I327" s="214" t="e">
        <f>+Programska_aktivnost!I392+Sheet1!I327+#REF!+Sheet2!I327</f>
        <v>#REF!</v>
      </c>
      <c r="J327" s="215" t="e">
        <f>+Programska_aktivnost!J392+Sheet1!J327+#REF!+Sheet2!J327</f>
        <v>#REF!</v>
      </c>
      <c r="K327" s="214" t="e">
        <f>+Programska_aktivnost!K392+Sheet1!K327+#REF!+Sheet2!K327</f>
        <v>#REF!</v>
      </c>
      <c r="L327" s="215" t="e">
        <f>+Programska_aktivnost!L392+Sheet1!L327+#REF!+Sheet2!L327</f>
        <v>#REF!</v>
      </c>
      <c r="M327" s="214" t="e">
        <f>+Programska_aktivnost!M392+Sheet1!M327+#REF!+Sheet2!M327</f>
        <v>#REF!</v>
      </c>
      <c r="N327" s="215" t="e">
        <f t="shared" si="17"/>
        <v>#REF!</v>
      </c>
      <c r="O327" s="214" t="e">
        <f t="shared" si="17"/>
        <v>#REF!</v>
      </c>
      <c r="V327" s="10"/>
      <c r="W327" s="10"/>
      <c r="X327" s="10"/>
      <c r="Y327" s="201" t="e">
        <f t="shared" si="19"/>
        <v>#REF!</v>
      </c>
    </row>
    <row r="328" spans="1:25" ht="38.25" hidden="1" x14ac:dyDescent="0.25">
      <c r="A328" s="238">
        <f t="shared" si="18"/>
        <v>281</v>
      </c>
      <c r="B328" s="208">
        <v>471100</v>
      </c>
      <c r="C328" s="239" t="s">
        <v>1623</v>
      </c>
      <c r="D328" s="287" t="e">
        <f>+Programska_aktivnost!D393+Sheet1!D328+#REF!+Sheet2!D328</f>
        <v>#REF!</v>
      </c>
      <c r="E328" s="277" t="e">
        <f>+Programska_aktivnost!E393+Sheet1!E328+#REF!+Sheet2!E328</f>
        <v>#REF!</v>
      </c>
      <c r="F328" s="287" t="e">
        <f>+Programska_aktivnost!F393+Sheet1!F328+#REF!+Sheet2!F328</f>
        <v>#REF!</v>
      </c>
      <c r="G328" s="277" t="e">
        <f>+Programska_aktivnost!G393+Sheet1!G328+#REF!+Sheet2!G328</f>
        <v>#REF!</v>
      </c>
      <c r="H328" s="288" t="e">
        <f>+Programska_aktivnost!H393+Sheet1!H328+#REF!+Sheet2!H328</f>
        <v>#REF!</v>
      </c>
      <c r="I328" s="289" t="e">
        <f>+Programska_aktivnost!I393+Sheet1!I328+#REF!+Sheet2!I328</f>
        <v>#REF!</v>
      </c>
      <c r="J328" s="287" t="e">
        <f>+Programska_aktivnost!J393+Sheet1!J328+#REF!+Sheet2!J328</f>
        <v>#REF!</v>
      </c>
      <c r="K328" s="277" t="e">
        <f>+Programska_aktivnost!K393+Sheet1!K328+#REF!+Sheet2!K328</f>
        <v>#REF!</v>
      </c>
      <c r="L328" s="287" t="e">
        <f>+Programska_aktivnost!L393+Sheet1!L328+#REF!+Sheet2!L328</f>
        <v>#REF!</v>
      </c>
      <c r="M328" s="277" t="e">
        <f>+Programska_aktivnost!M393+Sheet1!M328+#REF!+Sheet2!M328</f>
        <v>#REF!</v>
      </c>
      <c r="N328" s="287" t="e">
        <f t="shared" si="17"/>
        <v>#REF!</v>
      </c>
      <c r="O328" s="277" t="e">
        <f t="shared" si="17"/>
        <v>#REF!</v>
      </c>
      <c r="V328" s="10"/>
      <c r="W328" s="10"/>
      <c r="X328" s="10"/>
      <c r="Y328" s="201" t="e">
        <f t="shared" si="19"/>
        <v>#REF!</v>
      </c>
    </row>
    <row r="329" spans="1:25" ht="38.25" hidden="1" x14ac:dyDescent="0.25">
      <c r="A329" s="238">
        <f t="shared" si="18"/>
        <v>282</v>
      </c>
      <c r="B329" s="208">
        <v>471200</v>
      </c>
      <c r="C329" s="239" t="s">
        <v>1624</v>
      </c>
      <c r="D329" s="287" t="e">
        <f>+Programska_aktivnost!D394+Sheet1!D329+#REF!+Sheet2!D329</f>
        <v>#REF!</v>
      </c>
      <c r="E329" s="277" t="e">
        <f>+Programska_aktivnost!E394+Sheet1!E329+#REF!+Sheet2!E329</f>
        <v>#REF!</v>
      </c>
      <c r="F329" s="287" t="e">
        <f>+Programska_aktivnost!F394+Sheet1!F329+#REF!+Sheet2!F329</f>
        <v>#REF!</v>
      </c>
      <c r="G329" s="277" t="e">
        <f>+Programska_aktivnost!G394+Sheet1!G329+#REF!+Sheet2!G329</f>
        <v>#REF!</v>
      </c>
      <c r="H329" s="288" t="e">
        <f>+Programska_aktivnost!H394+Sheet1!H329+#REF!+Sheet2!H329</f>
        <v>#REF!</v>
      </c>
      <c r="I329" s="289" t="e">
        <f>+Programska_aktivnost!I394+Sheet1!I329+#REF!+Sheet2!I329</f>
        <v>#REF!</v>
      </c>
      <c r="J329" s="287" t="e">
        <f>+Programska_aktivnost!J394+Sheet1!J329+#REF!+Sheet2!J329</f>
        <v>#REF!</v>
      </c>
      <c r="K329" s="277" t="e">
        <f>+Programska_aktivnost!K394+Sheet1!K329+#REF!+Sheet2!K329</f>
        <v>#REF!</v>
      </c>
      <c r="L329" s="287" t="e">
        <f>+Programska_aktivnost!L394+Sheet1!L329+#REF!+Sheet2!L329</f>
        <v>#REF!</v>
      </c>
      <c r="M329" s="277" t="e">
        <f>+Programska_aktivnost!M394+Sheet1!M329+#REF!+Sheet2!M329</f>
        <v>#REF!</v>
      </c>
      <c r="N329" s="287" t="e">
        <f t="shared" si="17"/>
        <v>#REF!</v>
      </c>
      <c r="O329" s="277" t="e">
        <f t="shared" si="17"/>
        <v>#REF!</v>
      </c>
      <c r="V329" s="10"/>
      <c r="W329" s="10"/>
      <c r="X329" s="10"/>
      <c r="Y329" s="201" t="e">
        <f t="shared" si="19"/>
        <v>#REF!</v>
      </c>
    </row>
    <row r="330" spans="1:25" ht="51" hidden="1" x14ac:dyDescent="0.25">
      <c r="A330" s="238">
        <f t="shared" si="18"/>
        <v>283</v>
      </c>
      <c r="B330" s="208">
        <v>471900</v>
      </c>
      <c r="C330" s="239" t="s">
        <v>1367</v>
      </c>
      <c r="D330" s="287" t="e">
        <f>+Programska_aktivnost!D395+Sheet1!D330+#REF!+Sheet2!D330</f>
        <v>#REF!</v>
      </c>
      <c r="E330" s="277" t="e">
        <f>+Programska_aktivnost!E395+Sheet1!E330+#REF!+Sheet2!E330</f>
        <v>#REF!</v>
      </c>
      <c r="F330" s="287" t="e">
        <f>+Programska_aktivnost!F395+Sheet1!F330+#REF!+Sheet2!F330</f>
        <v>#REF!</v>
      </c>
      <c r="G330" s="277" t="e">
        <f>+Programska_aktivnost!G395+Sheet1!G330+#REF!+Sheet2!G330</f>
        <v>#REF!</v>
      </c>
      <c r="H330" s="288" t="e">
        <f>+Programska_aktivnost!H395+Sheet1!H330+#REF!+Sheet2!H330</f>
        <v>#REF!</v>
      </c>
      <c r="I330" s="289" t="e">
        <f>+Programska_aktivnost!I395+Sheet1!I330+#REF!+Sheet2!I330</f>
        <v>#REF!</v>
      </c>
      <c r="J330" s="287" t="e">
        <f>+Programska_aktivnost!J395+Sheet1!J330+#REF!+Sheet2!J330</f>
        <v>#REF!</v>
      </c>
      <c r="K330" s="277" t="e">
        <f>+Programska_aktivnost!K395+Sheet1!K330+#REF!+Sheet2!K330</f>
        <v>#REF!</v>
      </c>
      <c r="L330" s="287" t="e">
        <f>+Programska_aktivnost!L395+Sheet1!L330+#REF!+Sheet2!L330</f>
        <v>#REF!</v>
      </c>
      <c r="M330" s="277" t="e">
        <f>+Programska_aktivnost!M395+Sheet1!M330+#REF!+Sheet2!M330</f>
        <v>#REF!</v>
      </c>
      <c r="N330" s="287" t="e">
        <f t="shared" si="17"/>
        <v>#REF!</v>
      </c>
      <c r="O330" s="277" t="e">
        <f t="shared" si="17"/>
        <v>#REF!</v>
      </c>
      <c r="V330" s="10"/>
      <c r="W330" s="10"/>
      <c r="X330" s="10"/>
      <c r="Y330" s="201" t="e">
        <f t="shared" si="19"/>
        <v>#REF!</v>
      </c>
    </row>
    <row r="331" spans="1:25" ht="33" hidden="1" customHeight="1" x14ac:dyDescent="0.25">
      <c r="A331" s="236">
        <f t="shared" si="18"/>
        <v>284</v>
      </c>
      <c r="B331" s="207">
        <v>472000</v>
      </c>
      <c r="C331" s="237" t="s">
        <v>543</v>
      </c>
      <c r="D331" s="215" t="e">
        <f>+Programska_aktivnost!D396+Sheet1!D331+#REF!+Sheet2!D331</f>
        <v>#REF!</v>
      </c>
      <c r="E331" s="214" t="e">
        <f>+Programska_aktivnost!E396+Sheet1!E331+#REF!+Sheet2!E331</f>
        <v>#REF!</v>
      </c>
      <c r="F331" s="215" t="e">
        <f>+Programska_aktivnost!F396+Sheet1!F331+#REF!+Sheet2!F331</f>
        <v>#REF!</v>
      </c>
      <c r="G331" s="214" t="e">
        <f>+Programska_aktivnost!G396+Sheet1!G331+#REF!+Sheet2!G331</f>
        <v>#REF!</v>
      </c>
      <c r="H331" s="213" t="e">
        <f>+Programska_aktivnost!H396+Sheet1!H331+#REF!+Sheet2!H331</f>
        <v>#REF!</v>
      </c>
      <c r="I331" s="214" t="e">
        <f>+Programska_aktivnost!I396+Sheet1!I331+#REF!+Sheet2!I331</f>
        <v>#REF!</v>
      </c>
      <c r="J331" s="215" t="e">
        <f>+Programska_aktivnost!J396+Sheet1!J331+#REF!+Sheet2!J331</f>
        <v>#REF!</v>
      </c>
      <c r="K331" s="214" t="e">
        <f>+Programska_aktivnost!K396+Sheet1!K331+#REF!+Sheet2!K331</f>
        <v>#REF!</v>
      </c>
      <c r="L331" s="215" t="e">
        <f>+Programska_aktivnost!L396+Sheet1!L331+#REF!+Sheet2!L331</f>
        <v>#REF!</v>
      </c>
      <c r="M331" s="214" t="e">
        <f>+Programska_aktivnost!M396+Sheet1!M331+#REF!+Sheet2!M331</f>
        <v>#REF!</v>
      </c>
      <c r="N331" s="215" t="e">
        <f t="shared" si="17"/>
        <v>#REF!</v>
      </c>
      <c r="O331" s="214" t="e">
        <f t="shared" si="17"/>
        <v>#REF!</v>
      </c>
      <c r="V331" s="10"/>
      <c r="W331" s="10"/>
      <c r="X331" s="10"/>
      <c r="Y331" s="201" t="e">
        <f t="shared" si="19"/>
        <v>#REF!</v>
      </c>
    </row>
    <row r="332" spans="1:25" ht="33" hidden="1" customHeight="1" x14ac:dyDescent="0.25">
      <c r="A332" s="238">
        <f t="shared" si="18"/>
        <v>285</v>
      </c>
      <c r="B332" s="208">
        <v>472100</v>
      </c>
      <c r="C332" s="239" t="s">
        <v>951</v>
      </c>
      <c r="D332" s="287" t="e">
        <f>+Programska_aktivnost!D397+Sheet1!D332+#REF!+Sheet2!D332</f>
        <v>#REF!</v>
      </c>
      <c r="E332" s="277" t="e">
        <f>+Programska_aktivnost!E397+Sheet1!E332+#REF!+Sheet2!E332</f>
        <v>#REF!</v>
      </c>
      <c r="F332" s="287" t="e">
        <f>+Programska_aktivnost!F397+Sheet1!F332+#REF!+Sheet2!F332</f>
        <v>#REF!</v>
      </c>
      <c r="G332" s="277" t="e">
        <f>+Programska_aktivnost!G397+Sheet1!G332+#REF!+Sheet2!G332</f>
        <v>#REF!</v>
      </c>
      <c r="H332" s="288" t="e">
        <f>+Programska_aktivnost!H397+Sheet1!H332+#REF!+Sheet2!H332</f>
        <v>#REF!</v>
      </c>
      <c r="I332" s="289" t="e">
        <f>+Programska_aktivnost!I397+Sheet1!I332+#REF!+Sheet2!I332</f>
        <v>#REF!</v>
      </c>
      <c r="J332" s="287" t="e">
        <f>+Programska_aktivnost!J397+Sheet1!J332+#REF!+Sheet2!J332</f>
        <v>#REF!</v>
      </c>
      <c r="K332" s="277" t="e">
        <f>+Programska_aktivnost!K397+Sheet1!K332+#REF!+Sheet2!K332</f>
        <v>#REF!</v>
      </c>
      <c r="L332" s="287" t="e">
        <f>+Programska_aktivnost!L397+Sheet1!L332+#REF!+Sheet2!L332</f>
        <v>#REF!</v>
      </c>
      <c r="M332" s="277" t="e">
        <f>+Programska_aktivnost!M397+Sheet1!M332+#REF!+Sheet2!M332</f>
        <v>#REF!</v>
      </c>
      <c r="N332" s="287" t="e">
        <f t="shared" si="17"/>
        <v>#REF!</v>
      </c>
      <c r="O332" s="277" t="e">
        <f t="shared" si="17"/>
        <v>#REF!</v>
      </c>
      <c r="V332" s="10"/>
      <c r="W332" s="10"/>
      <c r="X332" s="10"/>
      <c r="Y332" s="201" t="e">
        <f t="shared" si="19"/>
        <v>#REF!</v>
      </c>
    </row>
    <row r="333" spans="1:25" ht="33" hidden="1" customHeight="1" x14ac:dyDescent="0.25">
      <c r="A333" s="238">
        <f t="shared" si="18"/>
        <v>286</v>
      </c>
      <c r="B333" s="208">
        <v>472200</v>
      </c>
      <c r="C333" s="239" t="s">
        <v>1032</v>
      </c>
      <c r="D333" s="287" t="e">
        <f>+Programska_aktivnost!D398+Sheet1!D333+#REF!+Sheet2!D333</f>
        <v>#REF!</v>
      </c>
      <c r="E333" s="277" t="e">
        <f>+Programska_aktivnost!E398+Sheet1!E333+#REF!+Sheet2!E333</f>
        <v>#REF!</v>
      </c>
      <c r="F333" s="287" t="e">
        <f>+Programska_aktivnost!F398+Sheet1!F333+#REF!+Sheet2!F333</f>
        <v>#REF!</v>
      </c>
      <c r="G333" s="277" t="e">
        <f>+Programska_aktivnost!G398+Sheet1!G333+#REF!+Sheet2!G333</f>
        <v>#REF!</v>
      </c>
      <c r="H333" s="288" t="e">
        <f>+Programska_aktivnost!H398+Sheet1!H333+#REF!+Sheet2!H333</f>
        <v>#REF!</v>
      </c>
      <c r="I333" s="289" t="e">
        <f>+Programska_aktivnost!I398+Sheet1!I333+#REF!+Sheet2!I333</f>
        <v>#REF!</v>
      </c>
      <c r="J333" s="287" t="e">
        <f>+Programska_aktivnost!J398+Sheet1!J333+#REF!+Sheet2!J333</f>
        <v>#REF!</v>
      </c>
      <c r="K333" s="277" t="e">
        <f>+Programska_aktivnost!K398+Sheet1!K333+#REF!+Sheet2!K333</f>
        <v>#REF!</v>
      </c>
      <c r="L333" s="287" t="e">
        <f>+Programska_aktivnost!L398+Sheet1!L333+#REF!+Sheet2!L333</f>
        <v>#REF!</v>
      </c>
      <c r="M333" s="277" t="e">
        <f>+Programska_aktivnost!M398+Sheet1!M333+#REF!+Sheet2!M333</f>
        <v>#REF!</v>
      </c>
      <c r="N333" s="287" t="e">
        <f t="shared" si="17"/>
        <v>#REF!</v>
      </c>
      <c r="O333" s="277" t="e">
        <f t="shared" si="17"/>
        <v>#REF!</v>
      </c>
      <c r="V333" s="10"/>
      <c r="W333" s="10"/>
      <c r="X333" s="10"/>
      <c r="Y333" s="201" t="e">
        <f t="shared" si="19"/>
        <v>#REF!</v>
      </c>
    </row>
    <row r="334" spans="1:25" ht="33" hidden="1" customHeight="1" x14ac:dyDescent="0.25">
      <c r="A334" s="238">
        <f t="shared" si="18"/>
        <v>287</v>
      </c>
      <c r="B334" s="208">
        <v>472300</v>
      </c>
      <c r="C334" s="239" t="s">
        <v>1033</v>
      </c>
      <c r="D334" s="287" t="e">
        <f>+Programska_aktivnost!D399+Sheet1!D334+#REF!+Sheet2!D334</f>
        <v>#REF!</v>
      </c>
      <c r="E334" s="277" t="e">
        <f>+Programska_aktivnost!E399+Sheet1!E334+#REF!+Sheet2!E334</f>
        <v>#REF!</v>
      </c>
      <c r="F334" s="287" t="e">
        <f>+Programska_aktivnost!F399+Sheet1!F334+#REF!+Sheet2!F334</f>
        <v>#REF!</v>
      </c>
      <c r="G334" s="277" t="e">
        <f>+Programska_aktivnost!G399+Sheet1!G334+#REF!+Sheet2!G334</f>
        <v>#REF!</v>
      </c>
      <c r="H334" s="288" t="e">
        <f>+Programska_aktivnost!H399+Sheet1!H334+#REF!+Sheet2!H334</f>
        <v>#REF!</v>
      </c>
      <c r="I334" s="289" t="e">
        <f>+Programska_aktivnost!I399+Sheet1!I334+#REF!+Sheet2!I334</f>
        <v>#REF!</v>
      </c>
      <c r="J334" s="287" t="e">
        <f>+Programska_aktivnost!J399+Sheet1!J334+#REF!+Sheet2!J334</f>
        <v>#REF!</v>
      </c>
      <c r="K334" s="277" t="e">
        <f>+Programska_aktivnost!K399+Sheet1!K334+#REF!+Sheet2!K334</f>
        <v>#REF!</v>
      </c>
      <c r="L334" s="287" t="e">
        <f>+Programska_aktivnost!L399+Sheet1!L334+#REF!+Sheet2!L334</f>
        <v>#REF!</v>
      </c>
      <c r="M334" s="277" t="e">
        <f>+Programska_aktivnost!M399+Sheet1!M334+#REF!+Sheet2!M334</f>
        <v>#REF!</v>
      </c>
      <c r="N334" s="287" t="e">
        <f t="shared" si="17"/>
        <v>#REF!</v>
      </c>
      <c r="O334" s="277" t="e">
        <f t="shared" si="17"/>
        <v>#REF!</v>
      </c>
      <c r="V334" s="10"/>
      <c r="W334" s="10"/>
      <c r="X334" s="10"/>
      <c r="Y334" s="201" t="e">
        <f t="shared" si="19"/>
        <v>#REF!</v>
      </c>
    </row>
    <row r="335" spans="1:25" ht="33" hidden="1" customHeight="1" x14ac:dyDescent="0.25">
      <c r="A335" s="238">
        <f t="shared" si="18"/>
        <v>288</v>
      </c>
      <c r="B335" s="208">
        <v>472400</v>
      </c>
      <c r="C335" s="239" t="s">
        <v>1437</v>
      </c>
      <c r="D335" s="287" t="e">
        <f>+Programska_aktivnost!D400+Sheet1!D335+#REF!+Sheet2!D335</f>
        <v>#REF!</v>
      </c>
      <c r="E335" s="277" t="e">
        <f>+Programska_aktivnost!E400+Sheet1!E335+#REF!+Sheet2!E335</f>
        <v>#REF!</v>
      </c>
      <c r="F335" s="287" t="e">
        <f>+Programska_aktivnost!F400+Sheet1!F335+#REF!+Sheet2!F335</f>
        <v>#REF!</v>
      </c>
      <c r="G335" s="277" t="e">
        <f>+Programska_aktivnost!G400+Sheet1!G335+#REF!+Sheet2!G335</f>
        <v>#REF!</v>
      </c>
      <c r="H335" s="288" t="e">
        <f>+Programska_aktivnost!H400+Sheet1!H335+#REF!+Sheet2!H335</f>
        <v>#REF!</v>
      </c>
      <c r="I335" s="289" t="e">
        <f>+Programska_aktivnost!I400+Sheet1!I335+#REF!+Sheet2!I335</f>
        <v>#REF!</v>
      </c>
      <c r="J335" s="287" t="e">
        <f>+Programska_aktivnost!J400+Sheet1!J335+#REF!+Sheet2!J335</f>
        <v>#REF!</v>
      </c>
      <c r="K335" s="277" t="e">
        <f>+Programska_aktivnost!K400+Sheet1!K335+#REF!+Sheet2!K335</f>
        <v>#REF!</v>
      </c>
      <c r="L335" s="287" t="e">
        <f>+Programska_aktivnost!L400+Sheet1!L335+#REF!+Sheet2!L335</f>
        <v>#REF!</v>
      </c>
      <c r="M335" s="277" t="e">
        <f>+Programska_aktivnost!M400+Sheet1!M335+#REF!+Sheet2!M335</f>
        <v>#REF!</v>
      </c>
      <c r="N335" s="287" t="e">
        <f t="shared" si="17"/>
        <v>#REF!</v>
      </c>
      <c r="O335" s="277" t="e">
        <f t="shared" si="17"/>
        <v>#REF!</v>
      </c>
      <c r="V335" s="10"/>
      <c r="W335" s="10"/>
      <c r="X335" s="10"/>
      <c r="Y335" s="201" t="e">
        <f t="shared" si="19"/>
        <v>#REF!</v>
      </c>
    </row>
    <row r="336" spans="1:25" ht="33" hidden="1" customHeight="1" x14ac:dyDescent="0.25">
      <c r="A336" s="238">
        <f t="shared" si="18"/>
        <v>289</v>
      </c>
      <c r="B336" s="208">
        <v>472500</v>
      </c>
      <c r="C336" s="239" t="s">
        <v>1438</v>
      </c>
      <c r="D336" s="287" t="e">
        <f>+Programska_aktivnost!D401+Sheet1!D336+#REF!+Sheet2!D336</f>
        <v>#REF!</v>
      </c>
      <c r="E336" s="277" t="e">
        <f>+Programska_aktivnost!E401+Sheet1!E336+#REF!+Sheet2!E336</f>
        <v>#REF!</v>
      </c>
      <c r="F336" s="287" t="e">
        <f>+Programska_aktivnost!F401+Sheet1!F336+#REF!+Sheet2!F336</f>
        <v>#REF!</v>
      </c>
      <c r="G336" s="277" t="e">
        <f>+Programska_aktivnost!G401+Sheet1!G336+#REF!+Sheet2!G336</f>
        <v>#REF!</v>
      </c>
      <c r="H336" s="288" t="e">
        <f>+Programska_aktivnost!H401+Sheet1!H336+#REF!+Sheet2!H336</f>
        <v>#REF!</v>
      </c>
      <c r="I336" s="289" t="e">
        <f>+Programska_aktivnost!I401+Sheet1!I336+#REF!+Sheet2!I336</f>
        <v>#REF!</v>
      </c>
      <c r="J336" s="287" t="e">
        <f>+Programska_aktivnost!J401+Sheet1!J336+#REF!+Sheet2!J336</f>
        <v>#REF!</v>
      </c>
      <c r="K336" s="277" t="e">
        <f>+Programska_aktivnost!K401+Sheet1!K336+#REF!+Sheet2!K336</f>
        <v>#REF!</v>
      </c>
      <c r="L336" s="287" t="e">
        <f>+Programska_aktivnost!L401+Sheet1!L336+#REF!+Sheet2!L336</f>
        <v>#REF!</v>
      </c>
      <c r="M336" s="277" t="e">
        <f>+Programska_aktivnost!M401+Sheet1!M336+#REF!+Sheet2!M336</f>
        <v>#REF!</v>
      </c>
      <c r="N336" s="287" t="e">
        <f t="shared" si="17"/>
        <v>#REF!</v>
      </c>
      <c r="O336" s="277" t="e">
        <f t="shared" si="17"/>
        <v>#REF!</v>
      </c>
      <c r="V336" s="10"/>
      <c r="W336" s="10"/>
      <c r="X336" s="10"/>
      <c r="Y336" s="201" t="e">
        <f t="shared" si="19"/>
        <v>#REF!</v>
      </c>
    </row>
    <row r="337" spans="1:25" ht="33" hidden="1" customHeight="1" x14ac:dyDescent="0.25">
      <c r="A337" s="238">
        <f t="shared" si="18"/>
        <v>290</v>
      </c>
      <c r="B337" s="208">
        <v>472600</v>
      </c>
      <c r="C337" s="239" t="s">
        <v>1439</v>
      </c>
      <c r="D337" s="287" t="e">
        <f>+Programska_aktivnost!D402+Sheet1!D337+#REF!+Sheet2!D337</f>
        <v>#REF!</v>
      </c>
      <c r="E337" s="277" t="e">
        <f>+Programska_aktivnost!E402+Sheet1!E337+#REF!+Sheet2!E337</f>
        <v>#REF!</v>
      </c>
      <c r="F337" s="287" t="e">
        <f>+Programska_aktivnost!F402+Sheet1!F337+#REF!+Sheet2!F337</f>
        <v>#REF!</v>
      </c>
      <c r="G337" s="277" t="e">
        <f>+Programska_aktivnost!G402+Sheet1!G337+#REF!+Sheet2!G337</f>
        <v>#REF!</v>
      </c>
      <c r="H337" s="288" t="e">
        <f>+Programska_aktivnost!H402+Sheet1!H337+#REF!+Sheet2!H337</f>
        <v>#REF!</v>
      </c>
      <c r="I337" s="289" t="e">
        <f>+Programska_aktivnost!I402+Sheet1!I337+#REF!+Sheet2!I337</f>
        <v>#REF!</v>
      </c>
      <c r="J337" s="287" t="e">
        <f>+Programska_aktivnost!J402+Sheet1!J337+#REF!+Sheet2!J337</f>
        <v>#REF!</v>
      </c>
      <c r="K337" s="277" t="e">
        <f>+Programska_aktivnost!K402+Sheet1!K337+#REF!+Sheet2!K337</f>
        <v>#REF!</v>
      </c>
      <c r="L337" s="287" t="e">
        <f>+Programska_aktivnost!L402+Sheet1!L337+#REF!+Sheet2!L337</f>
        <v>#REF!</v>
      </c>
      <c r="M337" s="277" t="e">
        <f>+Programska_aktivnost!M402+Sheet1!M337+#REF!+Sheet2!M337</f>
        <v>#REF!</v>
      </c>
      <c r="N337" s="287" t="e">
        <f t="shared" si="17"/>
        <v>#REF!</v>
      </c>
      <c r="O337" s="277" t="e">
        <f t="shared" si="17"/>
        <v>#REF!</v>
      </c>
      <c r="V337" s="10"/>
      <c r="W337" s="10"/>
      <c r="X337" s="10"/>
      <c r="Y337" s="201" t="e">
        <f t="shared" si="19"/>
        <v>#REF!</v>
      </c>
    </row>
    <row r="338" spans="1:25" ht="33" hidden="1" customHeight="1" x14ac:dyDescent="0.25">
      <c r="A338" s="238">
        <f t="shared" si="18"/>
        <v>291</v>
      </c>
      <c r="B338" s="208">
        <v>472700</v>
      </c>
      <c r="C338" s="239" t="s">
        <v>1440</v>
      </c>
      <c r="D338" s="287" t="e">
        <f>+Programska_aktivnost!D403+Sheet1!D338+#REF!+Sheet2!D338</f>
        <v>#REF!</v>
      </c>
      <c r="E338" s="277" t="e">
        <f>+Programska_aktivnost!E403+Sheet1!E338+#REF!+Sheet2!E338</f>
        <v>#REF!</v>
      </c>
      <c r="F338" s="287" t="e">
        <f>+Programska_aktivnost!F403+Sheet1!F338+#REF!+Sheet2!F338</f>
        <v>#REF!</v>
      </c>
      <c r="G338" s="277" t="e">
        <f>+Programska_aktivnost!G403+Sheet1!G338+#REF!+Sheet2!G338</f>
        <v>#REF!</v>
      </c>
      <c r="H338" s="288" t="e">
        <f>+Programska_aktivnost!H403+Sheet1!H338+#REF!+Sheet2!H338</f>
        <v>#REF!</v>
      </c>
      <c r="I338" s="289" t="e">
        <f>+Programska_aktivnost!I403+Sheet1!I338+#REF!+Sheet2!I338</f>
        <v>#REF!</v>
      </c>
      <c r="J338" s="287" t="e">
        <f>+Programska_aktivnost!J403+Sheet1!J338+#REF!+Sheet2!J338</f>
        <v>#REF!</v>
      </c>
      <c r="K338" s="277" t="e">
        <f>+Programska_aktivnost!K403+Sheet1!K338+#REF!+Sheet2!K338</f>
        <v>#REF!</v>
      </c>
      <c r="L338" s="287" t="e">
        <f>+Programska_aktivnost!L403+Sheet1!L338+#REF!+Sheet2!L338</f>
        <v>#REF!</v>
      </c>
      <c r="M338" s="277" t="e">
        <f>+Programska_aktivnost!M403+Sheet1!M338+#REF!+Sheet2!M338</f>
        <v>#REF!</v>
      </c>
      <c r="N338" s="287" t="e">
        <f t="shared" si="17"/>
        <v>#REF!</v>
      </c>
      <c r="O338" s="277" t="e">
        <f t="shared" si="17"/>
        <v>#REF!</v>
      </c>
      <c r="V338" s="10"/>
      <c r="W338" s="10"/>
      <c r="X338" s="10"/>
      <c r="Y338" s="201" t="e">
        <f t="shared" si="19"/>
        <v>#REF!</v>
      </c>
    </row>
    <row r="339" spans="1:25" ht="33" hidden="1" customHeight="1" x14ac:dyDescent="0.25">
      <c r="A339" s="238">
        <f t="shared" si="18"/>
        <v>292</v>
      </c>
      <c r="B339" s="208">
        <v>472800</v>
      </c>
      <c r="C339" s="239" t="s">
        <v>1441</v>
      </c>
      <c r="D339" s="287" t="e">
        <f>+Programska_aktivnost!D404+Sheet1!D339+#REF!+Sheet2!D339</f>
        <v>#REF!</v>
      </c>
      <c r="E339" s="277" t="e">
        <f>+Programska_aktivnost!E404+Sheet1!E339+#REF!+Sheet2!E339</f>
        <v>#REF!</v>
      </c>
      <c r="F339" s="287" t="e">
        <f>+Programska_aktivnost!F404+Sheet1!F339+#REF!+Sheet2!F339</f>
        <v>#REF!</v>
      </c>
      <c r="G339" s="277" t="e">
        <f>+Programska_aktivnost!G404+Sheet1!G339+#REF!+Sheet2!G339</f>
        <v>#REF!</v>
      </c>
      <c r="H339" s="288" t="e">
        <f>+Programska_aktivnost!H404+Sheet1!H339+#REF!+Sheet2!H339</f>
        <v>#REF!</v>
      </c>
      <c r="I339" s="289" t="e">
        <f>+Programska_aktivnost!I404+Sheet1!I339+#REF!+Sheet2!I339</f>
        <v>#REF!</v>
      </c>
      <c r="J339" s="287" t="e">
        <f>+Programska_aktivnost!J404+Sheet1!J339+#REF!+Sheet2!J339</f>
        <v>#REF!</v>
      </c>
      <c r="K339" s="277" t="e">
        <f>+Programska_aktivnost!K404+Sheet1!K339+#REF!+Sheet2!K339</f>
        <v>#REF!</v>
      </c>
      <c r="L339" s="287" t="e">
        <f>+Programska_aktivnost!L404+Sheet1!L339+#REF!+Sheet2!L339</f>
        <v>#REF!</v>
      </c>
      <c r="M339" s="277" t="e">
        <f>+Programska_aktivnost!M404+Sheet1!M339+#REF!+Sheet2!M339</f>
        <v>#REF!</v>
      </c>
      <c r="N339" s="287" t="e">
        <f t="shared" ref="N339:O402" si="20">SUM(H339,J339,L339)</f>
        <v>#REF!</v>
      </c>
      <c r="O339" s="277" t="e">
        <f t="shared" si="20"/>
        <v>#REF!</v>
      </c>
      <c r="V339" s="10"/>
      <c r="W339" s="10"/>
      <c r="X339" s="10"/>
      <c r="Y339" s="201" t="e">
        <f t="shared" si="19"/>
        <v>#REF!</v>
      </c>
    </row>
    <row r="340" spans="1:25" ht="33" hidden="1" customHeight="1" x14ac:dyDescent="0.25">
      <c r="A340" s="238">
        <f t="shared" si="18"/>
        <v>293</v>
      </c>
      <c r="B340" s="208">
        <v>472900</v>
      </c>
      <c r="C340" s="239" t="s">
        <v>1442</v>
      </c>
      <c r="D340" s="287" t="e">
        <f>+Programska_aktivnost!D405+Sheet1!D340+#REF!+Sheet2!D340</f>
        <v>#REF!</v>
      </c>
      <c r="E340" s="277" t="e">
        <f>+Programska_aktivnost!E405+Sheet1!E340+#REF!+Sheet2!E340</f>
        <v>#REF!</v>
      </c>
      <c r="F340" s="287" t="e">
        <f>+Programska_aktivnost!F405+Sheet1!F340+#REF!+Sheet2!F340</f>
        <v>#REF!</v>
      </c>
      <c r="G340" s="277" t="e">
        <f>+Programska_aktivnost!G405+Sheet1!G340+#REF!+Sheet2!G340</f>
        <v>#REF!</v>
      </c>
      <c r="H340" s="288" t="e">
        <f>+Programska_aktivnost!H405+Sheet1!H340+#REF!+Sheet2!H340</f>
        <v>#REF!</v>
      </c>
      <c r="I340" s="289" t="e">
        <f>+Programska_aktivnost!I405+Sheet1!I340+#REF!+Sheet2!I340</f>
        <v>#REF!</v>
      </c>
      <c r="J340" s="287" t="e">
        <f>+Programska_aktivnost!J405+Sheet1!J340+#REF!+Sheet2!J340</f>
        <v>#REF!</v>
      </c>
      <c r="K340" s="277" t="e">
        <f>+Programska_aktivnost!K405+Sheet1!K340+#REF!+Sheet2!K340</f>
        <v>#REF!</v>
      </c>
      <c r="L340" s="287" t="e">
        <f>+Programska_aktivnost!L405+Sheet1!L340+#REF!+Sheet2!L340</f>
        <v>#REF!</v>
      </c>
      <c r="M340" s="277" t="e">
        <f>+Programska_aktivnost!M405+Sheet1!M340+#REF!+Sheet2!M340</f>
        <v>#REF!</v>
      </c>
      <c r="N340" s="287" t="e">
        <f t="shared" si="20"/>
        <v>#REF!</v>
      </c>
      <c r="O340" s="277" t="e">
        <f t="shared" si="20"/>
        <v>#REF!</v>
      </c>
      <c r="V340" s="10"/>
      <c r="W340" s="10"/>
      <c r="X340" s="10"/>
      <c r="Y340" s="201" t="e">
        <f t="shared" si="19"/>
        <v>#REF!</v>
      </c>
    </row>
    <row r="341" spans="1:25" ht="33" hidden="1" customHeight="1" x14ac:dyDescent="0.25">
      <c r="A341" s="236">
        <f t="shared" si="18"/>
        <v>294</v>
      </c>
      <c r="B341" s="207">
        <v>480000</v>
      </c>
      <c r="C341" s="237" t="s">
        <v>544</v>
      </c>
      <c r="D341" s="215" t="e">
        <f>+Programska_aktivnost!D406+Sheet1!D341+#REF!+Sheet2!D341</f>
        <v>#REF!</v>
      </c>
      <c r="E341" s="214" t="e">
        <f>+Programska_aktivnost!E406+Sheet1!E341+#REF!+Sheet2!E341</f>
        <v>#REF!</v>
      </c>
      <c r="F341" s="215" t="e">
        <f>+Programska_aktivnost!F406+Sheet1!F341+#REF!+Sheet2!F341</f>
        <v>#REF!</v>
      </c>
      <c r="G341" s="214" t="e">
        <f>+Programska_aktivnost!G406+Sheet1!G341+#REF!+Sheet2!G341</f>
        <v>#REF!</v>
      </c>
      <c r="H341" s="213" t="e">
        <f>+Programska_aktivnost!H406+Sheet1!H341+#REF!+Sheet2!H341</f>
        <v>#REF!</v>
      </c>
      <c r="I341" s="214" t="e">
        <f>+Programska_aktivnost!I406+Sheet1!I341+#REF!+Sheet2!I341</f>
        <v>#REF!</v>
      </c>
      <c r="J341" s="215" t="e">
        <f>+Programska_aktivnost!J406+Sheet1!J341+#REF!+Sheet2!J341</f>
        <v>#REF!</v>
      </c>
      <c r="K341" s="214" t="e">
        <f>+Programska_aktivnost!K406+Sheet1!K341+#REF!+Sheet2!K341</f>
        <v>#REF!</v>
      </c>
      <c r="L341" s="215" t="e">
        <f>+Programska_aktivnost!L406+Sheet1!L341+#REF!+Sheet2!L341</f>
        <v>#REF!</v>
      </c>
      <c r="M341" s="214" t="e">
        <f>+Programska_aktivnost!M406+Sheet1!M341+#REF!+Sheet2!M341</f>
        <v>#REF!</v>
      </c>
      <c r="N341" s="215" t="e">
        <f t="shared" si="20"/>
        <v>#REF!</v>
      </c>
      <c r="O341" s="214" t="e">
        <f t="shared" si="20"/>
        <v>#REF!</v>
      </c>
      <c r="V341" s="10"/>
      <c r="W341" s="10"/>
      <c r="X341" s="10"/>
      <c r="Y341" s="201" t="e">
        <f t="shared" si="19"/>
        <v>#REF!</v>
      </c>
    </row>
    <row r="342" spans="1:25" ht="33" hidden="1" customHeight="1" x14ac:dyDescent="0.25">
      <c r="A342" s="236">
        <f t="shared" si="18"/>
        <v>295</v>
      </c>
      <c r="B342" s="207">
        <v>481000</v>
      </c>
      <c r="C342" s="237" t="s">
        <v>545</v>
      </c>
      <c r="D342" s="215" t="e">
        <f>+Programska_aktivnost!D407+Sheet1!D342+#REF!+Sheet2!D342</f>
        <v>#REF!</v>
      </c>
      <c r="E342" s="214" t="e">
        <f>+Programska_aktivnost!E407+Sheet1!E342+#REF!+Sheet2!E342</f>
        <v>#REF!</v>
      </c>
      <c r="F342" s="215" t="e">
        <f>+Programska_aktivnost!F407+Sheet1!F342+#REF!+Sheet2!F342</f>
        <v>#REF!</v>
      </c>
      <c r="G342" s="214" t="e">
        <f>+Programska_aktivnost!G407+Sheet1!G342+#REF!+Sheet2!G342</f>
        <v>#REF!</v>
      </c>
      <c r="H342" s="213" t="e">
        <f>+Programska_aktivnost!H407+Sheet1!H342+#REF!+Sheet2!H342</f>
        <v>#REF!</v>
      </c>
      <c r="I342" s="214" t="e">
        <f>+Programska_aktivnost!I407+Sheet1!I342+#REF!+Sheet2!I342</f>
        <v>#REF!</v>
      </c>
      <c r="J342" s="215" t="e">
        <f>+Programska_aktivnost!J407+Sheet1!J342+#REF!+Sheet2!J342</f>
        <v>#REF!</v>
      </c>
      <c r="K342" s="214" t="e">
        <f>+Programska_aktivnost!K407+Sheet1!K342+#REF!+Sheet2!K342</f>
        <v>#REF!</v>
      </c>
      <c r="L342" s="215" t="e">
        <f>+Programska_aktivnost!L407+Sheet1!L342+#REF!+Sheet2!L342</f>
        <v>#REF!</v>
      </c>
      <c r="M342" s="214" t="e">
        <f>+Programska_aktivnost!M407+Sheet1!M342+#REF!+Sheet2!M342</f>
        <v>#REF!</v>
      </c>
      <c r="N342" s="215" t="e">
        <f t="shared" si="20"/>
        <v>#REF!</v>
      </c>
      <c r="O342" s="214" t="e">
        <f t="shared" si="20"/>
        <v>#REF!</v>
      </c>
      <c r="V342" s="10"/>
      <c r="W342" s="10"/>
      <c r="X342" s="10"/>
      <c r="Y342" s="201" t="e">
        <f t="shared" si="19"/>
        <v>#REF!</v>
      </c>
    </row>
    <row r="343" spans="1:25" ht="38.25" hidden="1" x14ac:dyDescent="0.25">
      <c r="A343" s="238">
        <f t="shared" si="18"/>
        <v>296</v>
      </c>
      <c r="B343" s="208">
        <v>481100</v>
      </c>
      <c r="C343" s="239" t="s">
        <v>1443</v>
      </c>
      <c r="D343" s="287" t="e">
        <f>+Programska_aktivnost!D408+Sheet1!D343+#REF!+Sheet2!D343</f>
        <v>#REF!</v>
      </c>
      <c r="E343" s="277" t="e">
        <f>+Programska_aktivnost!E408+Sheet1!E343+#REF!+Sheet2!E343</f>
        <v>#REF!</v>
      </c>
      <c r="F343" s="287" t="e">
        <f>+Programska_aktivnost!F408+Sheet1!F343+#REF!+Sheet2!F343</f>
        <v>#REF!</v>
      </c>
      <c r="G343" s="277" t="e">
        <f>+Programska_aktivnost!G408+Sheet1!G343+#REF!+Sheet2!G343</f>
        <v>#REF!</v>
      </c>
      <c r="H343" s="288" t="e">
        <f>+Programska_aktivnost!H408+Sheet1!H343+#REF!+Sheet2!H343</f>
        <v>#REF!</v>
      </c>
      <c r="I343" s="289" t="e">
        <f>+Programska_aktivnost!I408+Sheet1!I343+#REF!+Sheet2!I343</f>
        <v>#REF!</v>
      </c>
      <c r="J343" s="287" t="e">
        <f>+Programska_aktivnost!J408+Sheet1!J343+#REF!+Sheet2!J343</f>
        <v>#REF!</v>
      </c>
      <c r="K343" s="277" t="e">
        <f>+Programska_aktivnost!K408+Sheet1!K343+#REF!+Sheet2!K343</f>
        <v>#REF!</v>
      </c>
      <c r="L343" s="287" t="e">
        <f>+Programska_aktivnost!L408+Sheet1!L343+#REF!+Sheet2!L343</f>
        <v>#REF!</v>
      </c>
      <c r="M343" s="277" t="e">
        <f>+Programska_aktivnost!M408+Sheet1!M343+#REF!+Sheet2!M343</f>
        <v>#REF!</v>
      </c>
      <c r="N343" s="287" t="e">
        <f t="shared" si="20"/>
        <v>#REF!</v>
      </c>
      <c r="O343" s="277" t="e">
        <f t="shared" si="20"/>
        <v>#REF!</v>
      </c>
      <c r="V343" s="10"/>
      <c r="W343" s="10"/>
      <c r="X343" s="10"/>
      <c r="Y343" s="201" t="e">
        <f t="shared" si="19"/>
        <v>#REF!</v>
      </c>
    </row>
    <row r="344" spans="1:25" ht="33" hidden="1" customHeight="1" x14ac:dyDescent="0.25">
      <c r="A344" s="238">
        <f t="shared" si="18"/>
        <v>297</v>
      </c>
      <c r="B344" s="208">
        <v>481900</v>
      </c>
      <c r="C344" s="239" t="s">
        <v>1050</v>
      </c>
      <c r="D344" s="287" t="e">
        <f>+Programska_aktivnost!D409+Sheet1!D344+#REF!+Sheet2!D344</f>
        <v>#REF!</v>
      </c>
      <c r="E344" s="277" t="e">
        <f>+Programska_aktivnost!E409+Sheet1!E344+#REF!+Sheet2!E344</f>
        <v>#REF!</v>
      </c>
      <c r="F344" s="287" t="e">
        <f>+Programska_aktivnost!F409+Sheet1!F344+#REF!+Sheet2!F344</f>
        <v>#REF!</v>
      </c>
      <c r="G344" s="277" t="e">
        <f>+Programska_aktivnost!G409+Sheet1!G344+#REF!+Sheet2!G344</f>
        <v>#REF!</v>
      </c>
      <c r="H344" s="288" t="e">
        <f>+Programska_aktivnost!H409+Sheet1!H344+#REF!+Sheet2!H344</f>
        <v>#REF!</v>
      </c>
      <c r="I344" s="289" t="e">
        <f>+Programska_aktivnost!I409+Sheet1!I344+#REF!+Sheet2!I344</f>
        <v>#REF!</v>
      </c>
      <c r="J344" s="287" t="e">
        <f>+Programska_aktivnost!J409+Sheet1!J344+#REF!+Sheet2!J344</f>
        <v>#REF!</v>
      </c>
      <c r="K344" s="277" t="e">
        <f>+Programska_aktivnost!K409+Sheet1!K344+#REF!+Sheet2!K344</f>
        <v>#REF!</v>
      </c>
      <c r="L344" s="287" t="e">
        <f>+Programska_aktivnost!L409+Sheet1!L344+#REF!+Sheet2!L344</f>
        <v>#REF!</v>
      </c>
      <c r="M344" s="277" t="e">
        <f>+Programska_aktivnost!M409+Sheet1!M344+#REF!+Sheet2!M344</f>
        <v>#REF!</v>
      </c>
      <c r="N344" s="287" t="e">
        <f t="shared" si="20"/>
        <v>#REF!</v>
      </c>
      <c r="O344" s="277" t="e">
        <f t="shared" si="20"/>
        <v>#REF!</v>
      </c>
      <c r="V344" s="10"/>
      <c r="W344" s="10"/>
      <c r="X344" s="10"/>
      <c r="Y344" s="201" t="e">
        <f t="shared" si="19"/>
        <v>#REF!</v>
      </c>
    </row>
    <row r="345" spans="1:25" ht="33" hidden="1" customHeight="1" x14ac:dyDescent="0.25">
      <c r="A345" s="236">
        <f t="shared" si="18"/>
        <v>298</v>
      </c>
      <c r="B345" s="207">
        <v>482000</v>
      </c>
      <c r="C345" s="237" t="s">
        <v>546</v>
      </c>
      <c r="D345" s="215" t="e">
        <f>+Programska_aktivnost!D410+Sheet1!D345+#REF!+Sheet2!D345</f>
        <v>#REF!</v>
      </c>
      <c r="E345" s="214" t="e">
        <f>+Programska_aktivnost!E410+Sheet1!E345+#REF!+Sheet2!E345</f>
        <v>#REF!</v>
      </c>
      <c r="F345" s="215" t="e">
        <f>+Programska_aktivnost!F410+Sheet1!F345+#REF!+Sheet2!F345</f>
        <v>#REF!</v>
      </c>
      <c r="G345" s="214" t="e">
        <f>+Programska_aktivnost!G410+Sheet1!G345+#REF!+Sheet2!G345</f>
        <v>#REF!</v>
      </c>
      <c r="H345" s="213" t="e">
        <f>+Programska_aktivnost!H410+Sheet1!H345+#REF!+Sheet2!H345</f>
        <v>#REF!</v>
      </c>
      <c r="I345" s="214" t="e">
        <f>+Programska_aktivnost!I410+Sheet1!I345+#REF!+Sheet2!I345</f>
        <v>#REF!</v>
      </c>
      <c r="J345" s="215" t="e">
        <f>+Programska_aktivnost!J410+Sheet1!J345+#REF!+Sheet2!J345</f>
        <v>#REF!</v>
      </c>
      <c r="K345" s="214" t="e">
        <f>+Programska_aktivnost!K410+Sheet1!K345+#REF!+Sheet2!K345</f>
        <v>#REF!</v>
      </c>
      <c r="L345" s="215" t="e">
        <f>+Programska_aktivnost!L410+Sheet1!L345+#REF!+Sheet2!L345</f>
        <v>#REF!</v>
      </c>
      <c r="M345" s="214" t="e">
        <f>+Programska_aktivnost!M410+Sheet1!M345+#REF!+Sheet2!M345</f>
        <v>#REF!</v>
      </c>
      <c r="N345" s="215" t="e">
        <f t="shared" si="20"/>
        <v>#REF!</v>
      </c>
      <c r="O345" s="214" t="e">
        <f t="shared" si="20"/>
        <v>#REF!</v>
      </c>
      <c r="V345" s="10"/>
      <c r="W345" s="10"/>
      <c r="X345" s="10"/>
      <c r="Y345" s="201" t="e">
        <f t="shared" si="19"/>
        <v>#REF!</v>
      </c>
    </row>
    <row r="346" spans="1:25" ht="33" hidden="1" customHeight="1" x14ac:dyDescent="0.25">
      <c r="A346" s="238">
        <f t="shared" si="18"/>
        <v>299</v>
      </c>
      <c r="B346" s="208">
        <v>482100</v>
      </c>
      <c r="C346" s="239" t="s">
        <v>1051</v>
      </c>
      <c r="D346" s="287" t="e">
        <f>+Programska_aktivnost!D411+Sheet1!D346+#REF!+Sheet2!D346</f>
        <v>#REF!</v>
      </c>
      <c r="E346" s="277" t="e">
        <f>+Programska_aktivnost!E411+Sheet1!E346+#REF!+Sheet2!E346</f>
        <v>#REF!</v>
      </c>
      <c r="F346" s="287" t="e">
        <f>+Programska_aktivnost!F411+Sheet1!F346+#REF!+Sheet2!F346</f>
        <v>#REF!</v>
      </c>
      <c r="G346" s="277" t="e">
        <f>+Programska_aktivnost!G411+Sheet1!G346+#REF!+Sheet2!G346</f>
        <v>#REF!</v>
      </c>
      <c r="H346" s="288" t="e">
        <f>+Programska_aktivnost!H411+Sheet1!H346+#REF!+Sheet2!H346</f>
        <v>#REF!</v>
      </c>
      <c r="I346" s="289" t="e">
        <f>+Programska_aktivnost!I411+Sheet1!I346+#REF!+Sheet2!I346</f>
        <v>#REF!</v>
      </c>
      <c r="J346" s="287" t="e">
        <f>+Programska_aktivnost!J411+Sheet1!J346+#REF!+Sheet2!J346</f>
        <v>#REF!</v>
      </c>
      <c r="K346" s="277" t="e">
        <f>+Programska_aktivnost!K411+Sheet1!K346+#REF!+Sheet2!K346</f>
        <v>#REF!</v>
      </c>
      <c r="L346" s="287" t="e">
        <f>+Programska_aktivnost!L411+Sheet1!L346+#REF!+Sheet2!L346</f>
        <v>#REF!</v>
      </c>
      <c r="M346" s="277" t="e">
        <f>+Programska_aktivnost!M411+Sheet1!M346+#REF!+Sheet2!M346</f>
        <v>#REF!</v>
      </c>
      <c r="N346" s="287" t="e">
        <f t="shared" si="20"/>
        <v>#REF!</v>
      </c>
      <c r="O346" s="277" t="e">
        <f t="shared" si="20"/>
        <v>#REF!</v>
      </c>
      <c r="V346" s="10"/>
      <c r="W346" s="10"/>
      <c r="X346" s="10"/>
      <c r="Y346" s="201" t="e">
        <f t="shared" si="19"/>
        <v>#REF!</v>
      </c>
    </row>
    <row r="347" spans="1:25" ht="33" hidden="1" customHeight="1" x14ac:dyDescent="0.25">
      <c r="A347" s="238">
        <f t="shared" si="18"/>
        <v>300</v>
      </c>
      <c r="B347" s="208">
        <v>482200</v>
      </c>
      <c r="C347" s="239" t="s">
        <v>1052</v>
      </c>
      <c r="D347" s="287" t="e">
        <f>+Programska_aktivnost!D412+Sheet1!D347+#REF!+Sheet2!D347</f>
        <v>#REF!</v>
      </c>
      <c r="E347" s="277" t="e">
        <f>+Programska_aktivnost!E412+Sheet1!E347+#REF!+Sheet2!E347</f>
        <v>#REF!</v>
      </c>
      <c r="F347" s="287" t="e">
        <f>+Programska_aktivnost!F412+Sheet1!F347+#REF!+Sheet2!F347</f>
        <v>#REF!</v>
      </c>
      <c r="G347" s="277" t="e">
        <f>+Programska_aktivnost!G412+Sheet1!G347+#REF!+Sheet2!G347</f>
        <v>#REF!</v>
      </c>
      <c r="H347" s="288" t="e">
        <f>+Programska_aktivnost!H412+Sheet1!H347+#REF!+Sheet2!H347</f>
        <v>#REF!</v>
      </c>
      <c r="I347" s="289" t="e">
        <f>+Programska_aktivnost!I412+Sheet1!I347+#REF!+Sheet2!I347</f>
        <v>#REF!</v>
      </c>
      <c r="J347" s="287" t="e">
        <f>+Programska_aktivnost!J412+Sheet1!J347+#REF!+Sheet2!J347</f>
        <v>#REF!</v>
      </c>
      <c r="K347" s="277" t="e">
        <f>+Programska_aktivnost!K412+Sheet1!K347+#REF!+Sheet2!K347</f>
        <v>#REF!</v>
      </c>
      <c r="L347" s="287" t="e">
        <f>+Programska_aktivnost!L412+Sheet1!L347+#REF!+Sheet2!L347</f>
        <v>#REF!</v>
      </c>
      <c r="M347" s="277" t="e">
        <f>+Programska_aktivnost!M412+Sheet1!M347+#REF!+Sheet2!M347</f>
        <v>#REF!</v>
      </c>
      <c r="N347" s="287" t="e">
        <f t="shared" si="20"/>
        <v>#REF!</v>
      </c>
      <c r="O347" s="277" t="e">
        <f t="shared" si="20"/>
        <v>#REF!</v>
      </c>
      <c r="V347" s="10"/>
      <c r="W347" s="10"/>
      <c r="X347" s="10"/>
      <c r="Y347" s="201" t="e">
        <f t="shared" si="19"/>
        <v>#REF!</v>
      </c>
    </row>
    <row r="348" spans="1:25" ht="33" hidden="1" customHeight="1" x14ac:dyDescent="0.25">
      <c r="A348" s="238">
        <f t="shared" si="18"/>
        <v>301</v>
      </c>
      <c r="B348" s="208">
        <v>482300</v>
      </c>
      <c r="C348" s="239" t="s">
        <v>1053</v>
      </c>
      <c r="D348" s="287" t="e">
        <f>+Programska_aktivnost!D417+Sheet1!D348+#REF!+Sheet2!D348</f>
        <v>#REF!</v>
      </c>
      <c r="E348" s="277" t="e">
        <f>+Programska_aktivnost!E417+Sheet1!E348+#REF!+Sheet2!E348</f>
        <v>#REF!</v>
      </c>
      <c r="F348" s="287" t="e">
        <f>+Programska_aktivnost!F417+Sheet1!F348+#REF!+Sheet2!F348</f>
        <v>#REF!</v>
      </c>
      <c r="G348" s="277" t="e">
        <f>+Programska_aktivnost!G417+Sheet1!G348+#REF!+Sheet2!G348</f>
        <v>#REF!</v>
      </c>
      <c r="H348" s="288" t="e">
        <f>+Programska_aktivnost!H417+Sheet1!H348+#REF!+Sheet2!H348</f>
        <v>#REF!</v>
      </c>
      <c r="I348" s="289" t="e">
        <f>+Programska_aktivnost!I417+Sheet1!I348+#REF!+Sheet2!I348</f>
        <v>#REF!</v>
      </c>
      <c r="J348" s="287" t="e">
        <f>+Programska_aktivnost!J417+Sheet1!J348+#REF!+Sheet2!J348</f>
        <v>#REF!</v>
      </c>
      <c r="K348" s="277" t="e">
        <f>+Programska_aktivnost!K417+Sheet1!K348+#REF!+Sheet2!K348</f>
        <v>#REF!</v>
      </c>
      <c r="L348" s="287" t="e">
        <f>+Programska_aktivnost!L417+Sheet1!L348+#REF!+Sheet2!L348</f>
        <v>#REF!</v>
      </c>
      <c r="M348" s="277" t="e">
        <f>+Programska_aktivnost!M417+Sheet1!M348+#REF!+Sheet2!M348</f>
        <v>#REF!</v>
      </c>
      <c r="N348" s="287" t="e">
        <f t="shared" si="20"/>
        <v>#REF!</v>
      </c>
      <c r="O348" s="277" t="e">
        <f t="shared" si="20"/>
        <v>#REF!</v>
      </c>
      <c r="V348" s="10"/>
      <c r="W348" s="10"/>
      <c r="X348" s="10"/>
      <c r="Y348" s="201" t="e">
        <f t="shared" si="19"/>
        <v>#REF!</v>
      </c>
    </row>
    <row r="349" spans="1:25" ht="33" hidden="1" customHeight="1" x14ac:dyDescent="0.25">
      <c r="A349" s="236">
        <f t="shared" si="18"/>
        <v>302</v>
      </c>
      <c r="B349" s="207">
        <v>483000</v>
      </c>
      <c r="C349" s="237" t="s">
        <v>547</v>
      </c>
      <c r="D349" s="215" t="e">
        <f>+Programska_aktivnost!D418+Sheet1!D349+#REF!+Sheet2!D349</f>
        <v>#REF!</v>
      </c>
      <c r="E349" s="214" t="e">
        <f>+Programska_aktivnost!E418+Sheet1!E349+#REF!+Sheet2!E349</f>
        <v>#REF!</v>
      </c>
      <c r="F349" s="215" t="e">
        <f>+Programska_aktivnost!F418+Sheet1!F349+#REF!+Sheet2!F349</f>
        <v>#REF!</v>
      </c>
      <c r="G349" s="214" t="e">
        <f>+Programska_aktivnost!G418+Sheet1!G349+#REF!+Sheet2!G349</f>
        <v>#REF!</v>
      </c>
      <c r="H349" s="213" t="e">
        <f>+Programska_aktivnost!H418+Sheet1!H349+#REF!+Sheet2!H349</f>
        <v>#REF!</v>
      </c>
      <c r="I349" s="214" t="e">
        <f>+Programska_aktivnost!I418+Sheet1!I349+#REF!+Sheet2!I349</f>
        <v>#REF!</v>
      </c>
      <c r="J349" s="215" t="e">
        <f>+Programska_aktivnost!J418+Sheet1!J349+#REF!+Sheet2!J349</f>
        <v>#REF!</v>
      </c>
      <c r="K349" s="214" t="e">
        <f>+Programska_aktivnost!K418+Sheet1!K349+#REF!+Sheet2!K349</f>
        <v>#REF!</v>
      </c>
      <c r="L349" s="215" t="e">
        <f>+Programska_aktivnost!L418+Sheet1!L349+#REF!+Sheet2!L349</f>
        <v>#REF!</v>
      </c>
      <c r="M349" s="214" t="e">
        <f>+Programska_aktivnost!M418+Sheet1!M349+#REF!+Sheet2!M349</f>
        <v>#REF!</v>
      </c>
      <c r="N349" s="215" t="e">
        <f t="shared" si="20"/>
        <v>#REF!</v>
      </c>
      <c r="O349" s="214" t="e">
        <f t="shared" si="20"/>
        <v>#REF!</v>
      </c>
      <c r="V349" s="10"/>
      <c r="W349" s="10"/>
      <c r="X349" s="10"/>
      <c r="Y349" s="201" t="e">
        <f t="shared" si="19"/>
        <v>#REF!</v>
      </c>
    </row>
    <row r="350" spans="1:25" ht="33" hidden="1" customHeight="1" x14ac:dyDescent="0.25">
      <c r="A350" s="238">
        <f t="shared" si="18"/>
        <v>303</v>
      </c>
      <c r="B350" s="208">
        <v>483100</v>
      </c>
      <c r="C350" s="239" t="s">
        <v>1181</v>
      </c>
      <c r="D350" s="287" t="e">
        <f>+Programska_aktivnost!D419+Sheet1!D350+#REF!+Sheet2!D350</f>
        <v>#REF!</v>
      </c>
      <c r="E350" s="277" t="e">
        <f>+Programska_aktivnost!E419+Sheet1!E350+#REF!+Sheet2!E350</f>
        <v>#REF!</v>
      </c>
      <c r="F350" s="287" t="e">
        <f>+Programska_aktivnost!F419+Sheet1!F350+#REF!+Sheet2!F350</f>
        <v>#REF!</v>
      </c>
      <c r="G350" s="277" t="e">
        <f>+Programska_aktivnost!G419+Sheet1!G350+#REF!+Sheet2!G350</f>
        <v>#REF!</v>
      </c>
      <c r="H350" s="288" t="e">
        <f>+Programska_aktivnost!H419+Sheet1!H350+#REF!+Sheet2!H350</f>
        <v>#REF!</v>
      </c>
      <c r="I350" s="289" t="e">
        <f>+Programska_aktivnost!I419+Sheet1!I350+#REF!+Sheet2!I350</f>
        <v>#REF!</v>
      </c>
      <c r="J350" s="287" t="e">
        <f>+Programska_aktivnost!J419+Sheet1!J350+#REF!+Sheet2!J350</f>
        <v>#REF!</v>
      </c>
      <c r="K350" s="277" t="e">
        <f>+Programska_aktivnost!K419+Sheet1!K350+#REF!+Sheet2!K350</f>
        <v>#REF!</v>
      </c>
      <c r="L350" s="287" t="e">
        <f>+Programska_aktivnost!L419+Sheet1!L350+#REF!+Sheet2!L350</f>
        <v>#REF!</v>
      </c>
      <c r="M350" s="277" t="e">
        <f>+Programska_aktivnost!M419+Sheet1!M350+#REF!+Sheet2!M350</f>
        <v>#REF!</v>
      </c>
      <c r="N350" s="287" t="e">
        <f t="shared" si="20"/>
        <v>#REF!</v>
      </c>
      <c r="O350" s="277" t="e">
        <f t="shared" si="20"/>
        <v>#REF!</v>
      </c>
      <c r="V350" s="10"/>
      <c r="W350" s="10"/>
      <c r="X350" s="10"/>
      <c r="Y350" s="201" t="e">
        <f t="shared" si="19"/>
        <v>#REF!</v>
      </c>
    </row>
    <row r="351" spans="1:25" ht="33" hidden="1" customHeight="1" x14ac:dyDescent="0.25">
      <c r="A351" s="236">
        <f t="shared" si="18"/>
        <v>304</v>
      </c>
      <c r="B351" s="207">
        <v>484000</v>
      </c>
      <c r="C351" s="237" t="s">
        <v>548</v>
      </c>
      <c r="D351" s="215" t="e">
        <f>+Programska_aktivnost!D420+Sheet1!D351+#REF!+Sheet2!D351</f>
        <v>#REF!</v>
      </c>
      <c r="E351" s="214" t="e">
        <f>+Programska_aktivnost!E420+Sheet1!E351+#REF!+Sheet2!E351</f>
        <v>#REF!</v>
      </c>
      <c r="F351" s="215" t="e">
        <f>+Programska_aktivnost!F420+Sheet1!F351+#REF!+Sheet2!F351</f>
        <v>#REF!</v>
      </c>
      <c r="G351" s="214" t="e">
        <f>+Programska_aktivnost!G420+Sheet1!G351+#REF!+Sheet2!G351</f>
        <v>#REF!</v>
      </c>
      <c r="H351" s="213" t="e">
        <f>+Programska_aktivnost!H420+Sheet1!H351+#REF!+Sheet2!H351</f>
        <v>#REF!</v>
      </c>
      <c r="I351" s="214" t="e">
        <f>+Programska_aktivnost!I420+Sheet1!I351+#REF!+Sheet2!I351</f>
        <v>#REF!</v>
      </c>
      <c r="J351" s="215" t="e">
        <f>+Programska_aktivnost!J420+Sheet1!J351+#REF!+Sheet2!J351</f>
        <v>#REF!</v>
      </c>
      <c r="K351" s="214" t="e">
        <f>+Programska_aktivnost!K420+Sheet1!K351+#REF!+Sheet2!K351</f>
        <v>#REF!</v>
      </c>
      <c r="L351" s="215" t="e">
        <f>+Programska_aktivnost!L420+Sheet1!L351+#REF!+Sheet2!L351</f>
        <v>#REF!</v>
      </c>
      <c r="M351" s="214" t="e">
        <f>+Programska_aktivnost!M420+Sheet1!M351+#REF!+Sheet2!M351</f>
        <v>#REF!</v>
      </c>
      <c r="N351" s="215" t="e">
        <f t="shared" si="20"/>
        <v>#REF!</v>
      </c>
      <c r="O351" s="214" t="e">
        <f t="shared" si="20"/>
        <v>#REF!</v>
      </c>
      <c r="V351" s="10"/>
      <c r="W351" s="10"/>
      <c r="X351" s="10"/>
      <c r="Y351" s="201" t="e">
        <f t="shared" si="19"/>
        <v>#REF!</v>
      </c>
    </row>
    <row r="352" spans="1:25" ht="38.25" hidden="1" x14ac:dyDescent="0.25">
      <c r="A352" s="238">
        <f t="shared" si="18"/>
        <v>305</v>
      </c>
      <c r="B352" s="208">
        <v>484100</v>
      </c>
      <c r="C352" s="239" t="s">
        <v>1054</v>
      </c>
      <c r="D352" s="287" t="e">
        <f>+Programska_aktivnost!D421+Sheet1!D352+#REF!+Sheet2!D352</f>
        <v>#REF!</v>
      </c>
      <c r="E352" s="277" t="e">
        <f>+Programska_aktivnost!E421+Sheet1!E352+#REF!+Sheet2!E352</f>
        <v>#REF!</v>
      </c>
      <c r="F352" s="287" t="e">
        <f>+Programska_aktivnost!F421+Sheet1!F352+#REF!+Sheet2!F352</f>
        <v>#REF!</v>
      </c>
      <c r="G352" s="277" t="e">
        <f>+Programska_aktivnost!G421+Sheet1!G352+#REF!+Sheet2!G352</f>
        <v>#REF!</v>
      </c>
      <c r="H352" s="288" t="e">
        <f>+Programska_aktivnost!H421+Sheet1!H352+#REF!+Sheet2!H352</f>
        <v>#REF!</v>
      </c>
      <c r="I352" s="289" t="e">
        <f>+Programska_aktivnost!I421+Sheet1!I352+#REF!+Sheet2!I352</f>
        <v>#REF!</v>
      </c>
      <c r="J352" s="287" t="e">
        <f>+Programska_aktivnost!J421+Sheet1!J352+#REF!+Sheet2!J352</f>
        <v>#REF!</v>
      </c>
      <c r="K352" s="277" t="e">
        <f>+Programska_aktivnost!K421+Sheet1!K352+#REF!+Sheet2!K352</f>
        <v>#REF!</v>
      </c>
      <c r="L352" s="287" t="e">
        <f>+Programska_aktivnost!L421+Sheet1!L352+#REF!+Sheet2!L352</f>
        <v>#REF!</v>
      </c>
      <c r="M352" s="277" t="e">
        <f>+Programska_aktivnost!M421+Sheet1!M352+#REF!+Sheet2!M352</f>
        <v>#REF!</v>
      </c>
      <c r="N352" s="287" t="e">
        <f t="shared" si="20"/>
        <v>#REF!</v>
      </c>
      <c r="O352" s="277" t="e">
        <f t="shared" si="20"/>
        <v>#REF!</v>
      </c>
      <c r="V352" s="10"/>
      <c r="W352" s="10"/>
      <c r="X352" s="10"/>
      <c r="Y352" s="201" t="e">
        <f t="shared" si="19"/>
        <v>#REF!</v>
      </c>
    </row>
    <row r="353" spans="1:25" ht="33" hidden="1" customHeight="1" x14ac:dyDescent="0.25">
      <c r="A353" s="238">
        <f t="shared" si="18"/>
        <v>306</v>
      </c>
      <c r="B353" s="208">
        <v>484200</v>
      </c>
      <c r="C353" s="239" t="s">
        <v>1055</v>
      </c>
      <c r="D353" s="287" t="e">
        <f>+Programska_aktivnost!D422+Sheet1!D353+#REF!+Sheet2!D353</f>
        <v>#REF!</v>
      </c>
      <c r="E353" s="277" t="e">
        <f>+Programska_aktivnost!E422+Sheet1!E353+#REF!+Sheet2!E353</f>
        <v>#REF!</v>
      </c>
      <c r="F353" s="287" t="e">
        <f>+Programska_aktivnost!F422+Sheet1!F353+#REF!+Sheet2!F353</f>
        <v>#REF!</v>
      </c>
      <c r="G353" s="277" t="e">
        <f>+Programska_aktivnost!G422+Sheet1!G353+#REF!+Sheet2!G353</f>
        <v>#REF!</v>
      </c>
      <c r="H353" s="288" t="e">
        <f>+Programska_aktivnost!H422+Sheet1!H353+#REF!+Sheet2!H353</f>
        <v>#REF!</v>
      </c>
      <c r="I353" s="289" t="e">
        <f>+Programska_aktivnost!I422+Sheet1!I353+#REF!+Sheet2!I353</f>
        <v>#REF!</v>
      </c>
      <c r="J353" s="287" t="e">
        <f>+Programska_aktivnost!J422+Sheet1!J353+#REF!+Sheet2!J353</f>
        <v>#REF!</v>
      </c>
      <c r="K353" s="277" t="e">
        <f>+Programska_aktivnost!K422+Sheet1!K353+#REF!+Sheet2!K353</f>
        <v>#REF!</v>
      </c>
      <c r="L353" s="287" t="e">
        <f>+Programska_aktivnost!L422+Sheet1!L353+#REF!+Sheet2!L353</f>
        <v>#REF!</v>
      </c>
      <c r="M353" s="277" t="e">
        <f>+Programska_aktivnost!M422+Sheet1!M353+#REF!+Sheet2!M353</f>
        <v>#REF!</v>
      </c>
      <c r="N353" s="287" t="e">
        <f t="shared" si="20"/>
        <v>#REF!</v>
      </c>
      <c r="O353" s="277" t="e">
        <f t="shared" si="20"/>
        <v>#REF!</v>
      </c>
      <c r="V353" s="10"/>
      <c r="W353" s="10"/>
      <c r="X353" s="10"/>
      <c r="Y353" s="201" t="e">
        <f t="shared" si="19"/>
        <v>#REF!</v>
      </c>
    </row>
    <row r="354" spans="1:25" ht="38.25" hidden="1" x14ac:dyDescent="0.25">
      <c r="A354" s="236">
        <f t="shared" si="18"/>
        <v>307</v>
      </c>
      <c r="B354" s="207">
        <v>485000</v>
      </c>
      <c r="C354" s="237" t="s">
        <v>549</v>
      </c>
      <c r="D354" s="215" t="e">
        <f>+Programska_aktivnost!D423+Sheet1!D354+#REF!+Sheet2!D354</f>
        <v>#REF!</v>
      </c>
      <c r="E354" s="214" t="e">
        <f>+Programska_aktivnost!E423+Sheet1!E354+#REF!+Sheet2!E354</f>
        <v>#REF!</v>
      </c>
      <c r="F354" s="215" t="e">
        <f>+Programska_aktivnost!F423+Sheet1!F354+#REF!+Sheet2!F354</f>
        <v>#REF!</v>
      </c>
      <c r="G354" s="214" t="e">
        <f>+Programska_aktivnost!G423+Sheet1!G354+#REF!+Sheet2!G354</f>
        <v>#REF!</v>
      </c>
      <c r="H354" s="213" t="e">
        <f>+Programska_aktivnost!H423+Sheet1!H354+#REF!+Sheet2!H354</f>
        <v>#REF!</v>
      </c>
      <c r="I354" s="214" t="e">
        <f>+Programska_aktivnost!I423+Sheet1!I354+#REF!+Sheet2!I354</f>
        <v>#REF!</v>
      </c>
      <c r="J354" s="215" t="e">
        <f>+Programska_aktivnost!J423+Sheet1!J354+#REF!+Sheet2!J354</f>
        <v>#REF!</v>
      </c>
      <c r="K354" s="214" t="e">
        <f>+Programska_aktivnost!K423+Sheet1!K354+#REF!+Sheet2!K354</f>
        <v>#REF!</v>
      </c>
      <c r="L354" s="215" t="e">
        <f>+Programska_aktivnost!L423+Sheet1!L354+#REF!+Sheet2!L354</f>
        <v>#REF!</v>
      </c>
      <c r="M354" s="214" t="e">
        <f>+Programska_aktivnost!M423+Sheet1!M354+#REF!+Sheet2!M354</f>
        <v>#REF!</v>
      </c>
      <c r="N354" s="215" t="e">
        <f t="shared" si="20"/>
        <v>#REF!</v>
      </c>
      <c r="O354" s="214" t="e">
        <f t="shared" si="20"/>
        <v>#REF!</v>
      </c>
      <c r="V354" s="10"/>
      <c r="W354" s="10"/>
      <c r="X354" s="10"/>
      <c r="Y354" s="201" t="e">
        <f t="shared" si="19"/>
        <v>#REF!</v>
      </c>
    </row>
    <row r="355" spans="1:25" ht="38.25" hidden="1" x14ac:dyDescent="0.25">
      <c r="A355" s="238">
        <f t="shared" si="18"/>
        <v>308</v>
      </c>
      <c r="B355" s="208">
        <v>485100</v>
      </c>
      <c r="C355" s="239" t="s">
        <v>1183</v>
      </c>
      <c r="D355" s="287" t="e">
        <f>+Programska_aktivnost!D424+Sheet1!D355+#REF!+Sheet2!D355</f>
        <v>#REF!</v>
      </c>
      <c r="E355" s="277" t="e">
        <f>+Programska_aktivnost!E424+Sheet1!E355+#REF!+Sheet2!E355</f>
        <v>#REF!</v>
      </c>
      <c r="F355" s="287" t="e">
        <f>+Programska_aktivnost!F424+Sheet1!F355+#REF!+Sheet2!F355</f>
        <v>#REF!</v>
      </c>
      <c r="G355" s="277" t="e">
        <f>+Programska_aktivnost!G424+Sheet1!G355+#REF!+Sheet2!G355</f>
        <v>#REF!</v>
      </c>
      <c r="H355" s="288" t="e">
        <f>+Programska_aktivnost!H424+Sheet1!H355+#REF!+Sheet2!H355</f>
        <v>#REF!</v>
      </c>
      <c r="I355" s="289" t="e">
        <f>+Programska_aktivnost!I424+Sheet1!I355+#REF!+Sheet2!I355</f>
        <v>#REF!</v>
      </c>
      <c r="J355" s="287" t="e">
        <f>+Programska_aktivnost!J424+Sheet1!J355+#REF!+Sheet2!J355</f>
        <v>#REF!</v>
      </c>
      <c r="K355" s="277" t="e">
        <f>+Programska_aktivnost!K424+Sheet1!K355+#REF!+Sheet2!K355</f>
        <v>#REF!</v>
      </c>
      <c r="L355" s="287" t="e">
        <f>+Programska_aktivnost!L424+Sheet1!L355+#REF!+Sheet2!L355</f>
        <v>#REF!</v>
      </c>
      <c r="M355" s="277" t="e">
        <f>+Programska_aktivnost!M424+Sheet1!M355+#REF!+Sheet2!M355</f>
        <v>#REF!</v>
      </c>
      <c r="N355" s="287" t="e">
        <f t="shared" si="20"/>
        <v>#REF!</v>
      </c>
      <c r="O355" s="277" t="e">
        <f t="shared" si="20"/>
        <v>#REF!</v>
      </c>
      <c r="V355" s="10"/>
      <c r="W355" s="10"/>
      <c r="X355" s="10"/>
      <c r="Y355" s="201" t="e">
        <f t="shared" si="19"/>
        <v>#REF!</v>
      </c>
    </row>
    <row r="356" spans="1:25" ht="51" hidden="1" x14ac:dyDescent="0.25">
      <c r="A356" s="236">
        <f t="shared" si="18"/>
        <v>309</v>
      </c>
      <c r="B356" s="207">
        <v>489000</v>
      </c>
      <c r="C356" s="237" t="s">
        <v>1265</v>
      </c>
      <c r="D356" s="215" t="e">
        <f>+Programska_aktivnost!D425+Sheet1!D356+#REF!+Sheet2!D356</f>
        <v>#REF!</v>
      </c>
      <c r="E356" s="214" t="e">
        <f>+Programska_aktivnost!E425+Sheet1!E356+#REF!+Sheet2!E356</f>
        <v>#REF!</v>
      </c>
      <c r="F356" s="215" t="e">
        <f>+Programska_aktivnost!F425+Sheet1!F356+#REF!+Sheet2!F356</f>
        <v>#REF!</v>
      </c>
      <c r="G356" s="214" t="e">
        <f>+Programska_aktivnost!G425+Sheet1!G356+#REF!+Sheet2!G356</f>
        <v>#REF!</v>
      </c>
      <c r="H356" s="213" t="e">
        <f>+Programska_aktivnost!H425+Sheet1!H356+#REF!+Sheet2!H356</f>
        <v>#REF!</v>
      </c>
      <c r="I356" s="214" t="e">
        <f>+Programska_aktivnost!I425+Sheet1!I356+#REF!+Sheet2!I356</f>
        <v>#REF!</v>
      </c>
      <c r="J356" s="215" t="e">
        <f>+Programska_aktivnost!J425+Sheet1!J356+#REF!+Sheet2!J356</f>
        <v>#REF!</v>
      </c>
      <c r="K356" s="214" t="e">
        <f>+Programska_aktivnost!K425+Sheet1!K356+#REF!+Sheet2!K356</f>
        <v>#REF!</v>
      </c>
      <c r="L356" s="215" t="e">
        <f>+Programska_aktivnost!L425+Sheet1!L356+#REF!+Sheet2!L356</f>
        <v>#REF!</v>
      </c>
      <c r="M356" s="214" t="e">
        <f>+Programska_aktivnost!M425+Sheet1!M356+#REF!+Sheet2!M356</f>
        <v>#REF!</v>
      </c>
      <c r="N356" s="215" t="e">
        <f t="shared" si="20"/>
        <v>#REF!</v>
      </c>
      <c r="O356" s="214" t="e">
        <f t="shared" si="20"/>
        <v>#REF!</v>
      </c>
      <c r="V356" s="10"/>
      <c r="W356" s="10"/>
      <c r="X356" s="10"/>
      <c r="Y356" s="201" t="e">
        <f t="shared" si="19"/>
        <v>#REF!</v>
      </c>
    </row>
    <row r="357" spans="1:25" ht="38.25" hidden="1" x14ac:dyDescent="0.25">
      <c r="A357" s="238">
        <f t="shared" si="18"/>
        <v>310</v>
      </c>
      <c r="B357" s="208">
        <v>489100</v>
      </c>
      <c r="C357" s="239" t="s">
        <v>803</v>
      </c>
      <c r="D357" s="287" t="e">
        <f>+Programska_aktivnost!D426+Sheet1!D357+#REF!+Sheet2!D357</f>
        <v>#REF!</v>
      </c>
      <c r="E357" s="277" t="e">
        <f>+Programska_aktivnost!E426+Sheet1!E357+#REF!+Sheet2!E357</f>
        <v>#REF!</v>
      </c>
      <c r="F357" s="287" t="e">
        <f>+Programska_aktivnost!F426+Sheet1!F357+#REF!+Sheet2!F357</f>
        <v>#REF!</v>
      </c>
      <c r="G357" s="277" t="e">
        <f>+Programska_aktivnost!G426+Sheet1!G357+#REF!+Sheet2!G357</f>
        <v>#REF!</v>
      </c>
      <c r="H357" s="288" t="e">
        <f>+Programska_aktivnost!H426+Sheet1!H357+#REF!+Sheet2!H357</f>
        <v>#REF!</v>
      </c>
      <c r="I357" s="289" t="e">
        <f>+Programska_aktivnost!I426+Sheet1!I357+#REF!+Sheet2!I357</f>
        <v>#REF!</v>
      </c>
      <c r="J357" s="287" t="e">
        <f>+Programska_aktivnost!J426+Sheet1!J357+#REF!+Sheet2!J357</f>
        <v>#REF!</v>
      </c>
      <c r="K357" s="277" t="e">
        <f>+Programska_aktivnost!K426+Sheet1!K357+#REF!+Sheet2!K357</f>
        <v>#REF!</v>
      </c>
      <c r="L357" s="287" t="e">
        <f>+Programska_aktivnost!L426+Sheet1!L357+#REF!+Sheet2!L357</f>
        <v>#REF!</v>
      </c>
      <c r="M357" s="277" t="e">
        <f>+Programska_aktivnost!M426+Sheet1!M357+#REF!+Sheet2!M357</f>
        <v>#REF!</v>
      </c>
      <c r="N357" s="287" t="e">
        <f t="shared" si="20"/>
        <v>#REF!</v>
      </c>
      <c r="O357" s="277" t="e">
        <f t="shared" si="20"/>
        <v>#REF!</v>
      </c>
      <c r="V357" s="10"/>
      <c r="W357" s="10"/>
      <c r="X357" s="10"/>
      <c r="Y357" s="201" t="e">
        <f t="shared" si="19"/>
        <v>#REF!</v>
      </c>
    </row>
    <row r="358" spans="1:25" ht="38.25" hidden="1" x14ac:dyDescent="0.25">
      <c r="A358" s="234">
        <f t="shared" si="18"/>
        <v>311</v>
      </c>
      <c r="B358" s="206">
        <v>500000</v>
      </c>
      <c r="C358" s="235" t="s">
        <v>1266</v>
      </c>
      <c r="D358" s="223" t="e">
        <f>+Programska_aktivnost!D427+Sheet1!D358+#REF!+Sheet2!D358</f>
        <v>#REF!</v>
      </c>
      <c r="E358" s="222" t="e">
        <f>+Programska_aktivnost!E427+Sheet1!E358+#REF!+Sheet2!E358</f>
        <v>#REF!</v>
      </c>
      <c r="F358" s="223" t="e">
        <f>+Programska_aktivnost!F427+Sheet1!F358+#REF!+Sheet2!F358</f>
        <v>#REF!</v>
      </c>
      <c r="G358" s="222" t="e">
        <f>+Programska_aktivnost!G427+Sheet1!G358+#REF!+Sheet2!G358</f>
        <v>#REF!</v>
      </c>
      <c r="H358" s="212" t="e">
        <f>+Programska_aktivnost!H427+Sheet1!H358+#REF!+Sheet2!H358</f>
        <v>#REF!</v>
      </c>
      <c r="I358" s="222" t="e">
        <f>+Programska_aktivnost!I427+Sheet1!I358+#REF!+Sheet2!I358</f>
        <v>#REF!</v>
      </c>
      <c r="J358" s="223" t="e">
        <f>+Programska_aktivnost!J427+Sheet1!J358+#REF!+Sheet2!J358</f>
        <v>#REF!</v>
      </c>
      <c r="K358" s="222" t="e">
        <f>+Programska_aktivnost!K427+Sheet1!K358+#REF!+Sheet2!K358</f>
        <v>#REF!</v>
      </c>
      <c r="L358" s="223" t="e">
        <f>+Programska_aktivnost!L427+Sheet1!L358+#REF!+Sheet2!L358</f>
        <v>#REF!</v>
      </c>
      <c r="M358" s="222" t="e">
        <f>+Programska_aktivnost!M427+Sheet1!M358+#REF!+Sheet2!M358</f>
        <v>#REF!</v>
      </c>
      <c r="N358" s="223" t="e">
        <f t="shared" si="20"/>
        <v>#REF!</v>
      </c>
      <c r="O358" s="222" t="e">
        <f t="shared" si="20"/>
        <v>#REF!</v>
      </c>
      <c r="V358" s="10"/>
      <c r="W358" s="10"/>
      <c r="X358" s="10"/>
      <c r="Y358" s="201" t="e">
        <f t="shared" si="19"/>
        <v>#REF!</v>
      </c>
    </row>
    <row r="359" spans="1:25" ht="33" hidden="1" customHeight="1" x14ac:dyDescent="0.25">
      <c r="A359" s="236">
        <f t="shared" si="18"/>
        <v>312</v>
      </c>
      <c r="B359" s="207">
        <v>510000</v>
      </c>
      <c r="C359" s="237" t="s">
        <v>1267</v>
      </c>
      <c r="D359" s="215" t="e">
        <f>+Programska_aktivnost!D428+Sheet1!D359+#REF!+Sheet2!D359</f>
        <v>#REF!</v>
      </c>
      <c r="E359" s="214" t="e">
        <f>+Programska_aktivnost!E428+Sheet1!E359+#REF!+Sheet2!E359</f>
        <v>#REF!</v>
      </c>
      <c r="F359" s="215" t="e">
        <f>+Programska_aktivnost!F428+Sheet1!F359+#REF!+Sheet2!F359</f>
        <v>#REF!</v>
      </c>
      <c r="G359" s="214" t="e">
        <f>+Programska_aktivnost!G428+Sheet1!G359+#REF!+Sheet2!G359</f>
        <v>#REF!</v>
      </c>
      <c r="H359" s="213" t="e">
        <f>+Programska_aktivnost!H428+Sheet1!H359+#REF!+Sheet2!H359</f>
        <v>#REF!</v>
      </c>
      <c r="I359" s="214" t="e">
        <f>+Programska_aktivnost!I428+Sheet1!I359+#REF!+Sheet2!I359</f>
        <v>#REF!</v>
      </c>
      <c r="J359" s="215" t="e">
        <f>+Programska_aktivnost!J428+Sheet1!J359+#REF!+Sheet2!J359</f>
        <v>#REF!</v>
      </c>
      <c r="K359" s="214" t="e">
        <f>+Programska_aktivnost!K428+Sheet1!K359+#REF!+Sheet2!K359</f>
        <v>#REF!</v>
      </c>
      <c r="L359" s="215" t="e">
        <f>+Programska_aktivnost!L428+Sheet1!L359+#REF!+Sheet2!L359</f>
        <v>#REF!</v>
      </c>
      <c r="M359" s="214" t="e">
        <f>+Programska_aktivnost!M428+Sheet1!M359+#REF!+Sheet2!M359</f>
        <v>#REF!</v>
      </c>
      <c r="N359" s="215" t="e">
        <f t="shared" si="20"/>
        <v>#REF!</v>
      </c>
      <c r="O359" s="214" t="e">
        <f t="shared" si="20"/>
        <v>#REF!</v>
      </c>
      <c r="V359" s="10"/>
      <c r="W359" s="10"/>
      <c r="X359" s="10"/>
      <c r="Y359" s="201" t="e">
        <f t="shared" si="19"/>
        <v>#REF!</v>
      </c>
    </row>
    <row r="360" spans="1:25" ht="33" hidden="1" customHeight="1" x14ac:dyDescent="0.25">
      <c r="A360" s="236">
        <f t="shared" si="18"/>
        <v>313</v>
      </c>
      <c r="B360" s="207">
        <v>511000</v>
      </c>
      <c r="C360" s="237" t="s">
        <v>1268</v>
      </c>
      <c r="D360" s="215" t="e">
        <f>+Programska_aktivnost!D429+Sheet1!D360+#REF!+Sheet2!D360</f>
        <v>#REF!</v>
      </c>
      <c r="E360" s="214" t="e">
        <f>+Programska_aktivnost!E429+Sheet1!E360+#REF!+Sheet2!E360</f>
        <v>#REF!</v>
      </c>
      <c r="F360" s="215" t="e">
        <f>+Programska_aktivnost!F429+Sheet1!F360+#REF!+Sheet2!F360</f>
        <v>#REF!</v>
      </c>
      <c r="G360" s="214" t="e">
        <f>+Programska_aktivnost!G429+Sheet1!G360+#REF!+Sheet2!G360</f>
        <v>#REF!</v>
      </c>
      <c r="H360" s="213" t="e">
        <f>+Programska_aktivnost!H429+Sheet1!H360+#REF!+Sheet2!H360</f>
        <v>#REF!</v>
      </c>
      <c r="I360" s="214" t="e">
        <f>+Programska_aktivnost!I429+Sheet1!I360+#REF!+Sheet2!I360</f>
        <v>#REF!</v>
      </c>
      <c r="J360" s="215" t="e">
        <f>+Programska_aktivnost!J429+Sheet1!J360+#REF!+Sheet2!J360</f>
        <v>#REF!</v>
      </c>
      <c r="K360" s="214" t="e">
        <f>+Programska_aktivnost!K429+Sheet1!K360+#REF!+Sheet2!K360</f>
        <v>#REF!</v>
      </c>
      <c r="L360" s="215" t="e">
        <f>+Programska_aktivnost!L429+Sheet1!L360+#REF!+Sheet2!L360</f>
        <v>#REF!</v>
      </c>
      <c r="M360" s="214" t="e">
        <f>+Programska_aktivnost!M429+Sheet1!M360+#REF!+Sheet2!M360</f>
        <v>#REF!</v>
      </c>
      <c r="N360" s="215" t="e">
        <f t="shared" si="20"/>
        <v>#REF!</v>
      </c>
      <c r="O360" s="214" t="e">
        <f t="shared" si="20"/>
        <v>#REF!</v>
      </c>
      <c r="V360" s="10"/>
      <c r="W360" s="10"/>
      <c r="X360" s="10"/>
      <c r="Y360" s="201" t="e">
        <f t="shared" si="19"/>
        <v>#REF!</v>
      </c>
    </row>
    <row r="361" spans="1:25" ht="33" hidden="1" customHeight="1" x14ac:dyDescent="0.25">
      <c r="A361" s="238">
        <f t="shared" si="18"/>
        <v>314</v>
      </c>
      <c r="B361" s="208">
        <v>511100</v>
      </c>
      <c r="C361" s="239" t="s">
        <v>1056</v>
      </c>
      <c r="D361" s="287" t="e">
        <f>+Programska_aktivnost!D430+Sheet1!D361+#REF!+Sheet2!D361</f>
        <v>#REF!</v>
      </c>
      <c r="E361" s="277" t="e">
        <f>+Programska_aktivnost!E430+Sheet1!E361+#REF!+Sheet2!E361</f>
        <v>#REF!</v>
      </c>
      <c r="F361" s="287" t="e">
        <f>+Programska_aktivnost!F430+Sheet1!F361+#REF!+Sheet2!F361</f>
        <v>#REF!</v>
      </c>
      <c r="G361" s="277" t="e">
        <f>+Programska_aktivnost!G430+Sheet1!G361+#REF!+Sheet2!G361</f>
        <v>#REF!</v>
      </c>
      <c r="H361" s="288" t="e">
        <f>+Programska_aktivnost!H430+Sheet1!H361+#REF!+Sheet2!H361</f>
        <v>#REF!</v>
      </c>
      <c r="I361" s="289" t="e">
        <f>+Programska_aktivnost!I430+Sheet1!I361+#REF!+Sheet2!I361</f>
        <v>#REF!</v>
      </c>
      <c r="J361" s="287" t="e">
        <f>+Programska_aktivnost!J430+Sheet1!J361+#REF!+Sheet2!J361</f>
        <v>#REF!</v>
      </c>
      <c r="K361" s="277" t="e">
        <f>+Programska_aktivnost!K430+Sheet1!K361+#REF!+Sheet2!K361</f>
        <v>#REF!</v>
      </c>
      <c r="L361" s="287" t="e">
        <f>+Programska_aktivnost!L430+Sheet1!L361+#REF!+Sheet2!L361</f>
        <v>#REF!</v>
      </c>
      <c r="M361" s="277" t="e">
        <f>+Programska_aktivnost!M430+Sheet1!M361+#REF!+Sheet2!M361</f>
        <v>#REF!</v>
      </c>
      <c r="N361" s="287" t="e">
        <f t="shared" si="20"/>
        <v>#REF!</v>
      </c>
      <c r="O361" s="277" t="e">
        <f t="shared" si="20"/>
        <v>#REF!</v>
      </c>
      <c r="V361" s="10"/>
      <c r="W361" s="10"/>
      <c r="X361" s="10"/>
      <c r="Y361" s="201" t="e">
        <f t="shared" si="19"/>
        <v>#REF!</v>
      </c>
    </row>
    <row r="362" spans="1:25" ht="33" hidden="1" customHeight="1" x14ac:dyDescent="0.25">
      <c r="A362" s="238">
        <f t="shared" si="18"/>
        <v>315</v>
      </c>
      <c r="B362" s="208">
        <v>511200</v>
      </c>
      <c r="C362" s="239" t="s">
        <v>1057</v>
      </c>
      <c r="D362" s="287" t="e">
        <f>+Programska_aktivnost!D431+Sheet1!D362+#REF!+Sheet2!D362</f>
        <v>#REF!</v>
      </c>
      <c r="E362" s="277" t="e">
        <f>+Programska_aktivnost!E431+Sheet1!E362+#REF!+Sheet2!E362</f>
        <v>#REF!</v>
      </c>
      <c r="F362" s="287" t="e">
        <f>+Programska_aktivnost!F431+Sheet1!F362+#REF!+Sheet2!F362</f>
        <v>#REF!</v>
      </c>
      <c r="G362" s="277" t="e">
        <f>+Programska_aktivnost!G431+Sheet1!G362+#REF!+Sheet2!G362</f>
        <v>#REF!</v>
      </c>
      <c r="H362" s="288" t="e">
        <f>+Programska_aktivnost!H431+Sheet1!H362+#REF!+Sheet2!H362</f>
        <v>#REF!</v>
      </c>
      <c r="I362" s="289" t="e">
        <f>+Programska_aktivnost!I431+Sheet1!I362+#REF!+Sheet2!I362</f>
        <v>#REF!</v>
      </c>
      <c r="J362" s="287" t="e">
        <f>+Programska_aktivnost!J431+Sheet1!J362+#REF!+Sheet2!J362</f>
        <v>#REF!</v>
      </c>
      <c r="K362" s="277" t="e">
        <f>+Programska_aktivnost!K431+Sheet1!K362+#REF!+Sheet2!K362</f>
        <v>#REF!</v>
      </c>
      <c r="L362" s="287" t="e">
        <f>+Programska_aktivnost!L431+Sheet1!L362+#REF!+Sheet2!L362</f>
        <v>#REF!</v>
      </c>
      <c r="M362" s="277" t="e">
        <f>+Programska_aktivnost!M431+Sheet1!M362+#REF!+Sheet2!M362</f>
        <v>#REF!</v>
      </c>
      <c r="N362" s="287" t="e">
        <f t="shared" si="20"/>
        <v>#REF!</v>
      </c>
      <c r="O362" s="277" t="e">
        <f t="shared" si="20"/>
        <v>#REF!</v>
      </c>
      <c r="V362" s="10"/>
      <c r="W362" s="10"/>
      <c r="X362" s="10"/>
      <c r="Y362" s="201" t="e">
        <f t="shared" si="19"/>
        <v>#REF!</v>
      </c>
    </row>
    <row r="363" spans="1:25" ht="33" hidden="1" customHeight="1" x14ac:dyDescent="0.25">
      <c r="A363" s="238">
        <f t="shared" si="18"/>
        <v>316</v>
      </c>
      <c r="B363" s="208">
        <v>511300</v>
      </c>
      <c r="C363" s="239" t="s">
        <v>1058</v>
      </c>
      <c r="D363" s="287" t="e">
        <f>+Programska_aktivnost!D432+Sheet1!D363+#REF!+Sheet2!D363</f>
        <v>#REF!</v>
      </c>
      <c r="E363" s="277" t="e">
        <f>+Programska_aktivnost!E432+Sheet1!E363+#REF!+Sheet2!E363</f>
        <v>#REF!</v>
      </c>
      <c r="F363" s="287" t="e">
        <f>+Programska_aktivnost!F432+Sheet1!F363+#REF!+Sheet2!F363</f>
        <v>#REF!</v>
      </c>
      <c r="G363" s="277" t="e">
        <f>+Programska_aktivnost!G432+Sheet1!G363+#REF!+Sheet2!G363</f>
        <v>#REF!</v>
      </c>
      <c r="H363" s="288" t="e">
        <f>+Programska_aktivnost!H432+Sheet1!H363+#REF!+Sheet2!H363</f>
        <v>#REF!</v>
      </c>
      <c r="I363" s="289" t="e">
        <f>+Programska_aktivnost!I432+Sheet1!I363+#REF!+Sheet2!I363</f>
        <v>#REF!</v>
      </c>
      <c r="J363" s="287" t="e">
        <f>+Programska_aktivnost!J432+Sheet1!J363+#REF!+Sheet2!J363</f>
        <v>#REF!</v>
      </c>
      <c r="K363" s="277" t="e">
        <f>+Programska_aktivnost!K432+Sheet1!K363+#REF!+Sheet2!K363</f>
        <v>#REF!</v>
      </c>
      <c r="L363" s="287" t="e">
        <f>+Programska_aktivnost!L432+Sheet1!L363+#REF!+Sheet2!L363</f>
        <v>#REF!</v>
      </c>
      <c r="M363" s="277" t="e">
        <f>+Programska_aktivnost!M432+Sheet1!M363+#REF!+Sheet2!M363</f>
        <v>#REF!</v>
      </c>
      <c r="N363" s="287" t="e">
        <f t="shared" si="20"/>
        <v>#REF!</v>
      </c>
      <c r="O363" s="277" t="e">
        <f t="shared" si="20"/>
        <v>#REF!</v>
      </c>
      <c r="V363" s="10"/>
      <c r="W363" s="10"/>
      <c r="X363" s="10"/>
      <c r="Y363" s="201" t="e">
        <f t="shared" si="19"/>
        <v>#REF!</v>
      </c>
    </row>
    <row r="364" spans="1:25" ht="33" hidden="1" customHeight="1" x14ac:dyDescent="0.25">
      <c r="A364" s="238">
        <f t="shared" si="18"/>
        <v>317</v>
      </c>
      <c r="B364" s="208">
        <v>511400</v>
      </c>
      <c r="C364" s="239" t="s">
        <v>1059</v>
      </c>
      <c r="D364" s="287" t="e">
        <f>+Programska_aktivnost!D433+Sheet1!D364+#REF!+Sheet2!D364</f>
        <v>#REF!</v>
      </c>
      <c r="E364" s="277" t="e">
        <f>+Programska_aktivnost!E433+Sheet1!E364+#REF!+Sheet2!E364</f>
        <v>#REF!</v>
      </c>
      <c r="F364" s="287" t="e">
        <f>+Programska_aktivnost!F433+Sheet1!F364+#REF!+Sheet2!F364</f>
        <v>#REF!</v>
      </c>
      <c r="G364" s="277" t="e">
        <f>+Programska_aktivnost!G433+Sheet1!G364+#REF!+Sheet2!G364</f>
        <v>#REF!</v>
      </c>
      <c r="H364" s="288" t="e">
        <f>+Programska_aktivnost!H433+Sheet1!H364+#REF!+Sheet2!H364</f>
        <v>#REF!</v>
      </c>
      <c r="I364" s="289" t="e">
        <f>+Programska_aktivnost!I433+Sheet1!I364+#REF!+Sheet2!I364</f>
        <v>#REF!</v>
      </c>
      <c r="J364" s="287" t="e">
        <f>+Programska_aktivnost!J433+Sheet1!J364+#REF!+Sheet2!J364</f>
        <v>#REF!</v>
      </c>
      <c r="K364" s="277" t="e">
        <f>+Programska_aktivnost!K433+Sheet1!K364+#REF!+Sheet2!K364</f>
        <v>#REF!</v>
      </c>
      <c r="L364" s="287" t="e">
        <f>+Programska_aktivnost!L433+Sheet1!L364+#REF!+Sheet2!L364</f>
        <v>#REF!</v>
      </c>
      <c r="M364" s="277" t="e">
        <f>+Programska_aktivnost!M433+Sheet1!M364+#REF!+Sheet2!M364</f>
        <v>#REF!</v>
      </c>
      <c r="N364" s="287" t="e">
        <f t="shared" si="20"/>
        <v>#REF!</v>
      </c>
      <c r="O364" s="277" t="e">
        <f t="shared" si="20"/>
        <v>#REF!</v>
      </c>
      <c r="V364" s="10"/>
      <c r="W364" s="10"/>
      <c r="X364" s="10"/>
      <c r="Y364" s="201" t="e">
        <f t="shared" si="19"/>
        <v>#REF!</v>
      </c>
    </row>
    <row r="365" spans="1:25" ht="33" hidden="1" customHeight="1" x14ac:dyDescent="0.25">
      <c r="A365" s="236">
        <f t="shared" si="18"/>
        <v>318</v>
      </c>
      <c r="B365" s="207">
        <v>512000</v>
      </c>
      <c r="C365" s="237" t="s">
        <v>1269</v>
      </c>
      <c r="D365" s="215" t="e">
        <f>+Programska_aktivnost!D434+Sheet1!D365+#REF!+Sheet2!D365</f>
        <v>#REF!</v>
      </c>
      <c r="E365" s="214" t="e">
        <f>+Programska_aktivnost!E434+Sheet1!E365+#REF!+Sheet2!E365</f>
        <v>#REF!</v>
      </c>
      <c r="F365" s="215" t="e">
        <f>+Programska_aktivnost!F434+Sheet1!F365+#REF!+Sheet2!F365</f>
        <v>#REF!</v>
      </c>
      <c r="G365" s="214" t="e">
        <f>+Programska_aktivnost!G434+Sheet1!G365+#REF!+Sheet2!G365</f>
        <v>#REF!</v>
      </c>
      <c r="H365" s="213" t="e">
        <f>+Programska_aktivnost!H434+Sheet1!H365+#REF!+Sheet2!H365</f>
        <v>#REF!</v>
      </c>
      <c r="I365" s="214" t="e">
        <f>+Programska_aktivnost!I434+Sheet1!I365+#REF!+Sheet2!I365</f>
        <v>#REF!</v>
      </c>
      <c r="J365" s="215" t="e">
        <f>+Programska_aktivnost!J434+Sheet1!J365+#REF!+Sheet2!J365</f>
        <v>#REF!</v>
      </c>
      <c r="K365" s="214" t="e">
        <f>+Programska_aktivnost!K434+Sheet1!K365+#REF!+Sheet2!K365</f>
        <v>#REF!</v>
      </c>
      <c r="L365" s="215" t="e">
        <f>+Programska_aktivnost!L434+Sheet1!L365+#REF!+Sheet2!L365</f>
        <v>#REF!</v>
      </c>
      <c r="M365" s="214" t="e">
        <f>+Programska_aktivnost!M434+Sheet1!M365+#REF!+Sheet2!M365</f>
        <v>#REF!</v>
      </c>
      <c r="N365" s="215" t="e">
        <f t="shared" si="20"/>
        <v>#REF!</v>
      </c>
      <c r="O365" s="214" t="e">
        <f t="shared" si="20"/>
        <v>#REF!</v>
      </c>
      <c r="V365" s="10"/>
      <c r="W365" s="10"/>
      <c r="X365" s="10"/>
      <c r="Y365" s="201" t="e">
        <f t="shared" si="19"/>
        <v>#REF!</v>
      </c>
    </row>
    <row r="366" spans="1:25" ht="33" hidden="1" customHeight="1" x14ac:dyDescent="0.25">
      <c r="A366" s="238">
        <f t="shared" si="18"/>
        <v>319</v>
      </c>
      <c r="B366" s="208">
        <v>512100</v>
      </c>
      <c r="C366" s="239" t="s">
        <v>676</v>
      </c>
      <c r="D366" s="287" t="e">
        <f>+Programska_aktivnost!D437+Sheet1!D366+#REF!+Sheet2!D366</f>
        <v>#REF!</v>
      </c>
      <c r="E366" s="277" t="e">
        <f>+Programska_aktivnost!E437+Sheet1!E366+#REF!+Sheet2!E366</f>
        <v>#REF!</v>
      </c>
      <c r="F366" s="287" t="e">
        <f>+Programska_aktivnost!F437+Sheet1!F366+#REF!+Sheet2!F366</f>
        <v>#REF!</v>
      </c>
      <c r="G366" s="277" t="e">
        <f>+Programska_aktivnost!G437+Sheet1!G366+#REF!+Sheet2!G366</f>
        <v>#REF!</v>
      </c>
      <c r="H366" s="288" t="e">
        <f>+Programska_aktivnost!H437+Sheet1!H366+#REF!+Sheet2!H366</f>
        <v>#REF!</v>
      </c>
      <c r="I366" s="289" t="e">
        <f>+Programska_aktivnost!I437+Sheet1!I366+#REF!+Sheet2!I366</f>
        <v>#REF!</v>
      </c>
      <c r="J366" s="287" t="e">
        <f>+Programska_aktivnost!J437+Sheet1!J366+#REF!+Sheet2!J366</f>
        <v>#REF!</v>
      </c>
      <c r="K366" s="277" t="e">
        <f>+Programska_aktivnost!K437+Sheet1!K366+#REF!+Sheet2!K366</f>
        <v>#REF!</v>
      </c>
      <c r="L366" s="287" t="e">
        <f>+Programska_aktivnost!L437+Sheet1!L366+#REF!+Sheet2!L366</f>
        <v>#REF!</v>
      </c>
      <c r="M366" s="277" t="e">
        <f>+Programska_aktivnost!M437+Sheet1!M366+#REF!+Sheet2!M366</f>
        <v>#REF!</v>
      </c>
      <c r="N366" s="287" t="e">
        <f t="shared" si="20"/>
        <v>#REF!</v>
      </c>
      <c r="O366" s="277" t="e">
        <f t="shared" si="20"/>
        <v>#REF!</v>
      </c>
      <c r="V366" s="10"/>
      <c r="W366" s="10"/>
      <c r="X366" s="10"/>
      <c r="Y366" s="201" t="e">
        <f t="shared" si="19"/>
        <v>#REF!</v>
      </c>
    </row>
    <row r="367" spans="1:25" ht="33" hidden="1" customHeight="1" x14ac:dyDescent="0.25">
      <c r="A367" s="238">
        <f t="shared" si="18"/>
        <v>320</v>
      </c>
      <c r="B367" s="208">
        <v>512200</v>
      </c>
      <c r="C367" s="239" t="s">
        <v>677</v>
      </c>
      <c r="D367" s="287" t="e">
        <f>+Programska_aktivnost!D442+Sheet1!D367+#REF!+Sheet2!D367</f>
        <v>#REF!</v>
      </c>
      <c r="E367" s="277" t="e">
        <f>+Programska_aktivnost!E442+Sheet1!E367+#REF!+Sheet2!E367</f>
        <v>#REF!</v>
      </c>
      <c r="F367" s="287" t="e">
        <f>+Programska_aktivnost!F442+Sheet1!F367+#REF!+Sheet2!F367</f>
        <v>#REF!</v>
      </c>
      <c r="G367" s="277" t="e">
        <f>+Programska_aktivnost!G442+Sheet1!G367+#REF!+Sheet2!G367</f>
        <v>#REF!</v>
      </c>
      <c r="H367" s="288" t="e">
        <f>+Programska_aktivnost!H442+Sheet1!H367+#REF!+Sheet2!H367</f>
        <v>#REF!</v>
      </c>
      <c r="I367" s="289" t="e">
        <f>+Programska_aktivnost!I442+Sheet1!I367+#REF!+Sheet2!I367</f>
        <v>#REF!</v>
      </c>
      <c r="J367" s="287" t="e">
        <f>+Programska_aktivnost!J442+Sheet1!J367+#REF!+Sheet2!J367</f>
        <v>#REF!</v>
      </c>
      <c r="K367" s="277" t="e">
        <f>+Programska_aktivnost!K442+Sheet1!K367+#REF!+Sheet2!K367</f>
        <v>#REF!</v>
      </c>
      <c r="L367" s="287" t="e">
        <f>+Programska_aktivnost!L442+Sheet1!L367+#REF!+Sheet2!L367</f>
        <v>#REF!</v>
      </c>
      <c r="M367" s="277" t="e">
        <f>+Programska_aktivnost!M442+Sheet1!M367+#REF!+Sheet2!M367</f>
        <v>#REF!</v>
      </c>
      <c r="N367" s="287" t="e">
        <f t="shared" si="20"/>
        <v>#REF!</v>
      </c>
      <c r="O367" s="277" t="e">
        <f t="shared" si="20"/>
        <v>#REF!</v>
      </c>
      <c r="V367" s="10"/>
      <c r="W367" s="10"/>
      <c r="X367" s="10"/>
      <c r="Y367" s="201" t="e">
        <f t="shared" si="19"/>
        <v>#REF!</v>
      </c>
    </row>
    <row r="368" spans="1:25" ht="33" hidden="1" customHeight="1" x14ac:dyDescent="0.25">
      <c r="A368" s="238">
        <f t="shared" si="18"/>
        <v>321</v>
      </c>
      <c r="B368" s="208">
        <v>512300</v>
      </c>
      <c r="C368" s="239" t="s">
        <v>678</v>
      </c>
      <c r="D368" s="287" t="e">
        <f>+Programska_aktivnost!D443+Sheet1!D368+#REF!+Sheet2!D368</f>
        <v>#REF!</v>
      </c>
      <c r="E368" s="277" t="e">
        <f>+Programska_aktivnost!E443+Sheet1!E368+#REF!+Sheet2!E368</f>
        <v>#REF!</v>
      </c>
      <c r="F368" s="287" t="e">
        <f>+Programska_aktivnost!F443+Sheet1!F368+#REF!+Sheet2!F368</f>
        <v>#REF!</v>
      </c>
      <c r="G368" s="277" t="e">
        <f>+Programska_aktivnost!G443+Sheet1!G368+#REF!+Sheet2!G368</f>
        <v>#REF!</v>
      </c>
      <c r="H368" s="288" t="e">
        <f>+Programska_aktivnost!H443+Sheet1!H368+#REF!+Sheet2!H368</f>
        <v>#REF!</v>
      </c>
      <c r="I368" s="289" t="e">
        <f>+Programska_aktivnost!I443+Sheet1!I368+#REF!+Sheet2!I368</f>
        <v>#REF!</v>
      </c>
      <c r="J368" s="287" t="e">
        <f>+Programska_aktivnost!J443+Sheet1!J368+#REF!+Sheet2!J368</f>
        <v>#REF!</v>
      </c>
      <c r="K368" s="277" t="e">
        <f>+Programska_aktivnost!K443+Sheet1!K368+#REF!+Sheet2!K368</f>
        <v>#REF!</v>
      </c>
      <c r="L368" s="287" t="e">
        <f>+Programska_aktivnost!L443+Sheet1!L368+#REF!+Sheet2!L368</f>
        <v>#REF!</v>
      </c>
      <c r="M368" s="277" t="e">
        <f>+Programska_aktivnost!M443+Sheet1!M368+#REF!+Sheet2!M368</f>
        <v>#REF!</v>
      </c>
      <c r="N368" s="287" t="e">
        <f t="shared" si="20"/>
        <v>#REF!</v>
      </c>
      <c r="O368" s="277" t="e">
        <f t="shared" si="20"/>
        <v>#REF!</v>
      </c>
      <c r="V368" s="10"/>
      <c r="W368" s="10"/>
      <c r="X368" s="10"/>
      <c r="Y368" s="201" t="e">
        <f t="shared" si="19"/>
        <v>#REF!</v>
      </c>
    </row>
    <row r="369" spans="1:25" ht="33" hidden="1" customHeight="1" x14ac:dyDescent="0.25">
      <c r="A369" s="238">
        <f t="shared" si="18"/>
        <v>322</v>
      </c>
      <c r="B369" s="208">
        <v>512400</v>
      </c>
      <c r="C369" s="239" t="s">
        <v>679</v>
      </c>
      <c r="D369" s="287" t="e">
        <f>+Programska_aktivnost!D444+Sheet1!D369+#REF!+Sheet2!D369</f>
        <v>#REF!</v>
      </c>
      <c r="E369" s="277" t="e">
        <f>+Programska_aktivnost!E444+Sheet1!E369+#REF!+Sheet2!E369</f>
        <v>#REF!</v>
      </c>
      <c r="F369" s="287" t="e">
        <f>+Programska_aktivnost!F444+Sheet1!F369+#REF!+Sheet2!F369</f>
        <v>#REF!</v>
      </c>
      <c r="G369" s="277" t="e">
        <f>+Programska_aktivnost!G444+Sheet1!G369+#REF!+Sheet2!G369</f>
        <v>#REF!</v>
      </c>
      <c r="H369" s="288" t="e">
        <f>+Programska_aktivnost!H444+Sheet1!H369+#REF!+Sheet2!H369</f>
        <v>#REF!</v>
      </c>
      <c r="I369" s="289" t="e">
        <f>+Programska_aktivnost!I444+Sheet1!I369+#REF!+Sheet2!I369</f>
        <v>#REF!</v>
      </c>
      <c r="J369" s="287" t="e">
        <f>+Programska_aktivnost!J444+Sheet1!J369+#REF!+Sheet2!J369</f>
        <v>#REF!</v>
      </c>
      <c r="K369" s="277" t="e">
        <f>+Programska_aktivnost!K444+Sheet1!K369+#REF!+Sheet2!K369</f>
        <v>#REF!</v>
      </c>
      <c r="L369" s="287" t="e">
        <f>+Programska_aktivnost!L444+Sheet1!L369+#REF!+Sheet2!L369</f>
        <v>#REF!</v>
      </c>
      <c r="M369" s="277" t="e">
        <f>+Programska_aktivnost!M444+Sheet1!M369+#REF!+Sheet2!M369</f>
        <v>#REF!</v>
      </c>
      <c r="N369" s="287" t="e">
        <f t="shared" si="20"/>
        <v>#REF!</v>
      </c>
      <c r="O369" s="277" t="e">
        <f t="shared" si="20"/>
        <v>#REF!</v>
      </c>
      <c r="V369" s="10"/>
      <c r="W369" s="10"/>
      <c r="X369" s="10"/>
      <c r="Y369" s="201" t="e">
        <f t="shared" si="19"/>
        <v>#REF!</v>
      </c>
    </row>
    <row r="370" spans="1:25" ht="33" hidden="1" customHeight="1" x14ac:dyDescent="0.25">
      <c r="A370" s="238">
        <f t="shared" si="18"/>
        <v>323</v>
      </c>
      <c r="B370" s="208">
        <v>512500</v>
      </c>
      <c r="C370" s="239" t="s">
        <v>680</v>
      </c>
      <c r="D370" s="287" t="e">
        <f>+Programska_aktivnost!D445+Sheet1!D370+#REF!+Sheet2!D370</f>
        <v>#REF!</v>
      </c>
      <c r="E370" s="277" t="e">
        <f>+Programska_aktivnost!E445+Sheet1!E370+#REF!+Sheet2!E370</f>
        <v>#REF!</v>
      </c>
      <c r="F370" s="287" t="e">
        <f>+Programska_aktivnost!F445+Sheet1!F370+#REF!+Sheet2!F370</f>
        <v>#REF!</v>
      </c>
      <c r="G370" s="277" t="e">
        <f>+Programska_aktivnost!G445+Sheet1!G370+#REF!+Sheet2!G370</f>
        <v>#REF!</v>
      </c>
      <c r="H370" s="288" t="e">
        <f>+Programska_aktivnost!H445+Sheet1!H370+#REF!+Sheet2!H370</f>
        <v>#REF!</v>
      </c>
      <c r="I370" s="289" t="e">
        <f>+Programska_aktivnost!I445+Sheet1!I370+#REF!+Sheet2!I370</f>
        <v>#REF!</v>
      </c>
      <c r="J370" s="287" t="e">
        <f>+Programska_aktivnost!J445+Sheet1!J370+#REF!+Sheet2!J370</f>
        <v>#REF!</v>
      </c>
      <c r="K370" s="277" t="e">
        <f>+Programska_aktivnost!K445+Sheet1!K370+#REF!+Sheet2!K370</f>
        <v>#REF!</v>
      </c>
      <c r="L370" s="287" t="e">
        <f>+Programska_aktivnost!L445+Sheet1!L370+#REF!+Sheet2!L370</f>
        <v>#REF!</v>
      </c>
      <c r="M370" s="277" t="e">
        <f>+Programska_aktivnost!M445+Sheet1!M370+#REF!+Sheet2!M370</f>
        <v>#REF!</v>
      </c>
      <c r="N370" s="287" t="e">
        <f t="shared" si="20"/>
        <v>#REF!</v>
      </c>
      <c r="O370" s="277" t="e">
        <f t="shared" si="20"/>
        <v>#REF!</v>
      </c>
      <c r="V370" s="10"/>
      <c r="W370" s="10"/>
      <c r="X370" s="10"/>
      <c r="Y370" s="201" t="e">
        <f t="shared" si="19"/>
        <v>#REF!</v>
      </c>
    </row>
    <row r="371" spans="1:25" ht="33" hidden="1" customHeight="1" x14ac:dyDescent="0.25">
      <c r="A371" s="238">
        <f t="shared" si="18"/>
        <v>324</v>
      </c>
      <c r="B371" s="208">
        <v>512600</v>
      </c>
      <c r="C371" s="239" t="s">
        <v>1368</v>
      </c>
      <c r="D371" s="287" t="e">
        <f>+Programska_aktivnost!D446+Sheet1!D371+#REF!+Sheet2!D371</f>
        <v>#REF!</v>
      </c>
      <c r="E371" s="277" t="e">
        <f>+Programska_aktivnost!E446+Sheet1!E371+#REF!+Sheet2!E371</f>
        <v>#REF!</v>
      </c>
      <c r="F371" s="287" t="e">
        <f>+Programska_aktivnost!F446+Sheet1!F371+#REF!+Sheet2!F371</f>
        <v>#REF!</v>
      </c>
      <c r="G371" s="277" t="e">
        <f>+Programska_aktivnost!G446+Sheet1!G371+#REF!+Sheet2!G371</f>
        <v>#REF!</v>
      </c>
      <c r="H371" s="288" t="e">
        <f>+Programska_aktivnost!H446+Sheet1!H371+#REF!+Sheet2!H371</f>
        <v>#REF!</v>
      </c>
      <c r="I371" s="289" t="e">
        <f>+Programska_aktivnost!I446+Sheet1!I371+#REF!+Sheet2!I371</f>
        <v>#REF!</v>
      </c>
      <c r="J371" s="287" t="e">
        <f>+Programska_aktivnost!J446+Sheet1!J371+#REF!+Sheet2!J371</f>
        <v>#REF!</v>
      </c>
      <c r="K371" s="277" t="e">
        <f>+Programska_aktivnost!K446+Sheet1!K371+#REF!+Sheet2!K371</f>
        <v>#REF!</v>
      </c>
      <c r="L371" s="287" t="e">
        <f>+Programska_aktivnost!L446+Sheet1!L371+#REF!+Sheet2!L371</f>
        <v>#REF!</v>
      </c>
      <c r="M371" s="277" t="e">
        <f>+Programska_aktivnost!M446+Sheet1!M371+#REF!+Sheet2!M371</f>
        <v>#REF!</v>
      </c>
      <c r="N371" s="287" t="e">
        <f t="shared" si="20"/>
        <v>#REF!</v>
      </c>
      <c r="O371" s="277" t="e">
        <f t="shared" si="20"/>
        <v>#REF!</v>
      </c>
      <c r="V371" s="10"/>
      <c r="W371" s="10"/>
      <c r="X371" s="10"/>
      <c r="Y371" s="201" t="e">
        <f t="shared" si="19"/>
        <v>#REF!</v>
      </c>
    </row>
    <row r="372" spans="1:25" ht="33" hidden="1" customHeight="1" x14ac:dyDescent="0.25">
      <c r="A372" s="238">
        <f t="shared" si="18"/>
        <v>325</v>
      </c>
      <c r="B372" s="208">
        <v>512700</v>
      </c>
      <c r="C372" s="239" t="s">
        <v>681</v>
      </c>
      <c r="D372" s="287" t="e">
        <f>+Programska_aktivnost!D447+Sheet1!D372+#REF!+Sheet2!D372</f>
        <v>#REF!</v>
      </c>
      <c r="E372" s="277" t="e">
        <f>+Programska_aktivnost!E447+Sheet1!E372+#REF!+Sheet2!E372</f>
        <v>#REF!</v>
      </c>
      <c r="F372" s="287" t="e">
        <f>+Programska_aktivnost!F447+Sheet1!F372+#REF!+Sheet2!F372</f>
        <v>#REF!</v>
      </c>
      <c r="G372" s="277" t="e">
        <f>+Programska_aktivnost!G447+Sheet1!G372+#REF!+Sheet2!G372</f>
        <v>#REF!</v>
      </c>
      <c r="H372" s="288" t="e">
        <f>+Programska_aktivnost!H447+Sheet1!H372+#REF!+Sheet2!H372</f>
        <v>#REF!</v>
      </c>
      <c r="I372" s="289" t="e">
        <f>+Programska_aktivnost!I447+Sheet1!I372+#REF!+Sheet2!I372</f>
        <v>#REF!</v>
      </c>
      <c r="J372" s="287" t="e">
        <f>+Programska_aktivnost!J447+Sheet1!J372+#REF!+Sheet2!J372</f>
        <v>#REF!</v>
      </c>
      <c r="K372" s="277" t="e">
        <f>+Programska_aktivnost!K447+Sheet1!K372+#REF!+Sheet2!K372</f>
        <v>#REF!</v>
      </c>
      <c r="L372" s="287" t="e">
        <f>+Programska_aktivnost!L447+Sheet1!L372+#REF!+Sheet2!L372</f>
        <v>#REF!</v>
      </c>
      <c r="M372" s="277" t="e">
        <f>+Programska_aktivnost!M447+Sheet1!M372+#REF!+Sheet2!M372</f>
        <v>#REF!</v>
      </c>
      <c r="N372" s="287" t="e">
        <f t="shared" si="20"/>
        <v>#REF!</v>
      </c>
      <c r="O372" s="277" t="e">
        <f t="shared" si="20"/>
        <v>#REF!</v>
      </c>
      <c r="V372" s="10"/>
      <c r="W372" s="10"/>
      <c r="X372" s="10"/>
      <c r="Y372" s="201" t="e">
        <f t="shared" si="19"/>
        <v>#REF!</v>
      </c>
    </row>
    <row r="373" spans="1:25" ht="33" hidden="1" customHeight="1" x14ac:dyDescent="0.25">
      <c r="A373" s="238">
        <f t="shared" si="18"/>
        <v>326</v>
      </c>
      <c r="B373" s="208">
        <v>512800</v>
      </c>
      <c r="C373" s="239" t="s">
        <v>682</v>
      </c>
      <c r="D373" s="287" t="e">
        <f>+Programska_aktivnost!D448+Sheet1!D373+#REF!+Sheet2!D373</f>
        <v>#REF!</v>
      </c>
      <c r="E373" s="277" t="e">
        <f>+Programska_aktivnost!E448+Sheet1!E373+#REF!+Sheet2!E373</f>
        <v>#REF!</v>
      </c>
      <c r="F373" s="287" t="e">
        <f>+Programska_aktivnost!F448+Sheet1!F373+#REF!+Sheet2!F373</f>
        <v>#REF!</v>
      </c>
      <c r="G373" s="277" t="e">
        <f>+Programska_aktivnost!G448+Sheet1!G373+#REF!+Sheet2!G373</f>
        <v>#REF!</v>
      </c>
      <c r="H373" s="288" t="e">
        <f>+Programska_aktivnost!H448+Sheet1!H373+#REF!+Sheet2!H373</f>
        <v>#REF!</v>
      </c>
      <c r="I373" s="289" t="e">
        <f>+Programska_aktivnost!I448+Sheet1!I373+#REF!+Sheet2!I373</f>
        <v>#REF!</v>
      </c>
      <c r="J373" s="287" t="e">
        <f>+Programska_aktivnost!J448+Sheet1!J373+#REF!+Sheet2!J373</f>
        <v>#REF!</v>
      </c>
      <c r="K373" s="277" t="e">
        <f>+Programska_aktivnost!K448+Sheet1!K373+#REF!+Sheet2!K373</f>
        <v>#REF!</v>
      </c>
      <c r="L373" s="287" t="e">
        <f>+Programska_aktivnost!L448+Sheet1!L373+#REF!+Sheet2!L373</f>
        <v>#REF!</v>
      </c>
      <c r="M373" s="277" t="e">
        <f>+Programska_aktivnost!M448+Sheet1!M373+#REF!+Sheet2!M373</f>
        <v>#REF!</v>
      </c>
      <c r="N373" s="287" t="e">
        <f t="shared" si="20"/>
        <v>#REF!</v>
      </c>
      <c r="O373" s="277" t="e">
        <f t="shared" si="20"/>
        <v>#REF!</v>
      </c>
      <c r="V373" s="10"/>
      <c r="W373" s="10"/>
      <c r="X373" s="10"/>
      <c r="Y373" s="201" t="e">
        <f t="shared" si="19"/>
        <v>#REF!</v>
      </c>
    </row>
    <row r="374" spans="1:25" ht="33" hidden="1" customHeight="1" x14ac:dyDescent="0.25">
      <c r="A374" s="238">
        <f t="shared" si="18"/>
        <v>327</v>
      </c>
      <c r="B374" s="208">
        <v>512900</v>
      </c>
      <c r="C374" s="239" t="s">
        <v>683</v>
      </c>
      <c r="D374" s="287" t="e">
        <f>+Programska_aktivnost!D450+Sheet1!D374+#REF!+Sheet2!D374</f>
        <v>#REF!</v>
      </c>
      <c r="E374" s="277" t="e">
        <f>+Programska_aktivnost!E450+Sheet1!E374+#REF!+Sheet2!E374</f>
        <v>#REF!</v>
      </c>
      <c r="F374" s="287" t="e">
        <f>+Programska_aktivnost!F450+Sheet1!F374+#REF!+Sheet2!F374</f>
        <v>#REF!</v>
      </c>
      <c r="G374" s="277" t="e">
        <f>+Programska_aktivnost!G450+Sheet1!G374+#REF!+Sheet2!G374</f>
        <v>#REF!</v>
      </c>
      <c r="H374" s="288" t="e">
        <f>+Programska_aktivnost!H450+Sheet1!H374+#REF!+Sheet2!H374</f>
        <v>#REF!</v>
      </c>
      <c r="I374" s="289" t="e">
        <f>+Programska_aktivnost!I450+Sheet1!I374+#REF!+Sheet2!I374</f>
        <v>#REF!</v>
      </c>
      <c r="J374" s="287" t="e">
        <f>+Programska_aktivnost!J450+Sheet1!J374+#REF!+Sheet2!J374</f>
        <v>#REF!</v>
      </c>
      <c r="K374" s="277" t="e">
        <f>+Programska_aktivnost!K450+Sheet1!K374+#REF!+Sheet2!K374</f>
        <v>#REF!</v>
      </c>
      <c r="L374" s="287" t="e">
        <f>+Programska_aktivnost!L450+Sheet1!L374+#REF!+Sheet2!L374</f>
        <v>#REF!</v>
      </c>
      <c r="M374" s="277" t="e">
        <f>+Programska_aktivnost!M450+Sheet1!M374+#REF!+Sheet2!M374</f>
        <v>#REF!</v>
      </c>
      <c r="N374" s="287" t="e">
        <f t="shared" si="20"/>
        <v>#REF!</v>
      </c>
      <c r="O374" s="277" t="e">
        <f t="shared" si="20"/>
        <v>#REF!</v>
      </c>
      <c r="V374" s="10"/>
      <c r="W374" s="10"/>
      <c r="X374" s="10"/>
      <c r="Y374" s="201" t="e">
        <f t="shared" si="19"/>
        <v>#REF!</v>
      </c>
    </row>
    <row r="375" spans="1:25" ht="33" hidden="1" customHeight="1" x14ac:dyDescent="0.25">
      <c r="A375" s="236">
        <f t="shared" si="18"/>
        <v>328</v>
      </c>
      <c r="B375" s="207">
        <v>513000</v>
      </c>
      <c r="C375" s="237" t="s">
        <v>1270</v>
      </c>
      <c r="D375" s="215" t="e">
        <f>+Programska_aktivnost!D451+Sheet1!D375+#REF!+Sheet2!D375</f>
        <v>#REF!</v>
      </c>
      <c r="E375" s="214" t="e">
        <f>+Programska_aktivnost!E451+Sheet1!E375+#REF!+Sheet2!E375</f>
        <v>#REF!</v>
      </c>
      <c r="F375" s="215" t="e">
        <f>+Programska_aktivnost!F451+Sheet1!F375+#REF!+Sheet2!F375</f>
        <v>#REF!</v>
      </c>
      <c r="G375" s="214" t="e">
        <f>+Programska_aktivnost!G451+Sheet1!G375+#REF!+Sheet2!G375</f>
        <v>#REF!</v>
      </c>
      <c r="H375" s="213" t="e">
        <f>+Programska_aktivnost!H451+Sheet1!H375+#REF!+Sheet2!H375</f>
        <v>#REF!</v>
      </c>
      <c r="I375" s="214" t="e">
        <f>+Programska_aktivnost!I451+Sheet1!I375+#REF!+Sheet2!I375</f>
        <v>#REF!</v>
      </c>
      <c r="J375" s="215" t="e">
        <f>+Programska_aktivnost!J451+Sheet1!J375+#REF!+Sheet2!J375</f>
        <v>#REF!</v>
      </c>
      <c r="K375" s="214" t="e">
        <f>+Programska_aktivnost!K451+Sheet1!K375+#REF!+Sheet2!K375</f>
        <v>#REF!</v>
      </c>
      <c r="L375" s="215" t="e">
        <f>+Programska_aktivnost!L451+Sheet1!L375+#REF!+Sheet2!L375</f>
        <v>#REF!</v>
      </c>
      <c r="M375" s="214" t="e">
        <f>+Programska_aktivnost!M451+Sheet1!M375+#REF!+Sheet2!M375</f>
        <v>#REF!</v>
      </c>
      <c r="N375" s="215" t="e">
        <f t="shared" si="20"/>
        <v>#REF!</v>
      </c>
      <c r="O375" s="214" t="e">
        <f t="shared" si="20"/>
        <v>#REF!</v>
      </c>
      <c r="V375" s="10"/>
      <c r="W375" s="10"/>
      <c r="X375" s="10"/>
      <c r="Y375" s="201" t="e">
        <f t="shared" si="19"/>
        <v>#REF!</v>
      </c>
    </row>
    <row r="376" spans="1:25" ht="33" hidden="1" customHeight="1" x14ac:dyDescent="0.25">
      <c r="A376" s="238">
        <f t="shared" ref="A376:A439" si="21">A375+1</f>
        <v>329</v>
      </c>
      <c r="B376" s="208">
        <v>513100</v>
      </c>
      <c r="C376" s="239" t="s">
        <v>1199</v>
      </c>
      <c r="D376" s="287" t="e">
        <f>+Programska_aktivnost!D452+Sheet1!D376+#REF!+Sheet2!D376</f>
        <v>#REF!</v>
      </c>
      <c r="E376" s="277" t="e">
        <f>+Programska_aktivnost!E452+Sheet1!E376+#REF!+Sheet2!E376</f>
        <v>#REF!</v>
      </c>
      <c r="F376" s="287" t="e">
        <f>+Programska_aktivnost!F452+Sheet1!F376+#REF!+Sheet2!F376</f>
        <v>#REF!</v>
      </c>
      <c r="G376" s="277" t="e">
        <f>+Programska_aktivnost!G452+Sheet1!G376+#REF!+Sheet2!G376</f>
        <v>#REF!</v>
      </c>
      <c r="H376" s="288" t="e">
        <f>+Programska_aktivnost!H452+Sheet1!H376+#REF!+Sheet2!H376</f>
        <v>#REF!</v>
      </c>
      <c r="I376" s="289" t="e">
        <f>+Programska_aktivnost!I452+Sheet1!I376+#REF!+Sheet2!I376</f>
        <v>#REF!</v>
      </c>
      <c r="J376" s="287" t="e">
        <f>+Programska_aktivnost!J452+Sheet1!J376+#REF!+Sheet2!J376</f>
        <v>#REF!</v>
      </c>
      <c r="K376" s="277" t="e">
        <f>+Programska_aktivnost!K452+Sheet1!K376+#REF!+Sheet2!K376</f>
        <v>#REF!</v>
      </c>
      <c r="L376" s="287" t="e">
        <f>+Programska_aktivnost!L452+Sheet1!L376+#REF!+Sheet2!L376</f>
        <v>#REF!</v>
      </c>
      <c r="M376" s="277" t="e">
        <f>+Programska_aktivnost!M452+Sheet1!M376+#REF!+Sheet2!M376</f>
        <v>#REF!</v>
      </c>
      <c r="N376" s="287" t="e">
        <f t="shared" si="20"/>
        <v>#REF!</v>
      </c>
      <c r="O376" s="277" t="e">
        <f t="shared" si="20"/>
        <v>#REF!</v>
      </c>
      <c r="V376" s="10"/>
      <c r="W376" s="10"/>
      <c r="X376" s="10"/>
      <c r="Y376" s="201" t="e">
        <f t="shared" ref="Y376:Y439" si="22">SUM(D376:O376)</f>
        <v>#REF!</v>
      </c>
    </row>
    <row r="377" spans="1:25" ht="33" hidden="1" customHeight="1" x14ac:dyDescent="0.25">
      <c r="A377" s="236">
        <f t="shared" si="21"/>
        <v>330</v>
      </c>
      <c r="B377" s="207">
        <v>514000</v>
      </c>
      <c r="C377" s="237" t="s">
        <v>1271</v>
      </c>
      <c r="D377" s="215" t="e">
        <f>+Programska_aktivnost!D453+Sheet1!D377+#REF!+Sheet2!D377</f>
        <v>#REF!</v>
      </c>
      <c r="E377" s="214" t="e">
        <f>+Programska_aktivnost!E453+Sheet1!E377+#REF!+Sheet2!E377</f>
        <v>#REF!</v>
      </c>
      <c r="F377" s="215" t="e">
        <f>+Programska_aktivnost!F453+Sheet1!F377+#REF!+Sheet2!F377</f>
        <v>#REF!</v>
      </c>
      <c r="G377" s="214" t="e">
        <f>+Programska_aktivnost!G453+Sheet1!G377+#REF!+Sheet2!G377</f>
        <v>#REF!</v>
      </c>
      <c r="H377" s="213" t="e">
        <f>+Programska_aktivnost!H453+Sheet1!H377+#REF!+Sheet2!H377</f>
        <v>#REF!</v>
      </c>
      <c r="I377" s="214" t="e">
        <f>+Programska_aktivnost!I453+Sheet1!I377+#REF!+Sheet2!I377</f>
        <v>#REF!</v>
      </c>
      <c r="J377" s="215" t="e">
        <f>+Programska_aktivnost!J453+Sheet1!J377+#REF!+Sheet2!J377</f>
        <v>#REF!</v>
      </c>
      <c r="K377" s="214" t="e">
        <f>+Programska_aktivnost!K453+Sheet1!K377+#REF!+Sheet2!K377</f>
        <v>#REF!</v>
      </c>
      <c r="L377" s="215" t="e">
        <f>+Programska_aktivnost!L453+Sheet1!L377+#REF!+Sheet2!L377</f>
        <v>#REF!</v>
      </c>
      <c r="M377" s="214" t="e">
        <f>+Programska_aktivnost!M453+Sheet1!M377+#REF!+Sheet2!M377</f>
        <v>#REF!</v>
      </c>
      <c r="N377" s="215" t="e">
        <f t="shared" si="20"/>
        <v>#REF!</v>
      </c>
      <c r="O377" s="214" t="e">
        <f t="shared" si="20"/>
        <v>#REF!</v>
      </c>
      <c r="V377" s="10"/>
      <c r="W377" s="10"/>
      <c r="X377" s="10"/>
      <c r="Y377" s="201" t="e">
        <f t="shared" si="22"/>
        <v>#REF!</v>
      </c>
    </row>
    <row r="378" spans="1:25" ht="33" hidden="1" customHeight="1" x14ac:dyDescent="0.25">
      <c r="A378" s="238">
        <f t="shared" si="21"/>
        <v>331</v>
      </c>
      <c r="B378" s="208">
        <v>514100</v>
      </c>
      <c r="C378" s="239" t="s">
        <v>1200</v>
      </c>
      <c r="D378" s="287" t="e">
        <f>+Programska_aktivnost!D454+Sheet1!D378+#REF!+Sheet2!D378</f>
        <v>#REF!</v>
      </c>
      <c r="E378" s="277" t="e">
        <f>+Programska_aktivnost!E454+Sheet1!E378+#REF!+Sheet2!E378</f>
        <v>#REF!</v>
      </c>
      <c r="F378" s="287" t="e">
        <f>+Programska_aktivnost!F454+Sheet1!F378+#REF!+Sheet2!F378</f>
        <v>#REF!</v>
      </c>
      <c r="G378" s="277" t="e">
        <f>+Programska_aktivnost!G454+Sheet1!G378+#REF!+Sheet2!G378</f>
        <v>#REF!</v>
      </c>
      <c r="H378" s="288" t="e">
        <f>+Programska_aktivnost!H454+Sheet1!H378+#REF!+Sheet2!H378</f>
        <v>#REF!</v>
      </c>
      <c r="I378" s="289" t="e">
        <f>+Programska_aktivnost!I454+Sheet1!I378+#REF!+Sheet2!I378</f>
        <v>#REF!</v>
      </c>
      <c r="J378" s="287" t="e">
        <f>+Programska_aktivnost!J454+Sheet1!J378+#REF!+Sheet2!J378</f>
        <v>#REF!</v>
      </c>
      <c r="K378" s="277" t="e">
        <f>+Programska_aktivnost!K454+Sheet1!K378+#REF!+Sheet2!K378</f>
        <v>#REF!</v>
      </c>
      <c r="L378" s="287" t="e">
        <f>+Programska_aktivnost!L454+Sheet1!L378+#REF!+Sheet2!L378</f>
        <v>#REF!</v>
      </c>
      <c r="M378" s="277" t="e">
        <f>+Programska_aktivnost!M454+Sheet1!M378+#REF!+Sheet2!M378</f>
        <v>#REF!</v>
      </c>
      <c r="N378" s="287" t="e">
        <f t="shared" si="20"/>
        <v>#REF!</v>
      </c>
      <c r="O378" s="277" t="e">
        <f t="shared" si="20"/>
        <v>#REF!</v>
      </c>
      <c r="V378" s="10"/>
      <c r="W378" s="10"/>
      <c r="X378" s="10"/>
      <c r="Y378" s="201" t="e">
        <f t="shared" si="22"/>
        <v>#REF!</v>
      </c>
    </row>
    <row r="379" spans="1:25" ht="33" hidden="1" customHeight="1" x14ac:dyDescent="0.25">
      <c r="A379" s="236">
        <f t="shared" si="21"/>
        <v>332</v>
      </c>
      <c r="B379" s="207">
        <v>515000</v>
      </c>
      <c r="C379" s="237" t="s">
        <v>1272</v>
      </c>
      <c r="D379" s="215" t="e">
        <f>+Programska_aktivnost!D455+Sheet1!D379+#REF!+Sheet2!D379</f>
        <v>#REF!</v>
      </c>
      <c r="E379" s="214" t="e">
        <f>+Programska_aktivnost!E455+Sheet1!E379+#REF!+Sheet2!E379</f>
        <v>#REF!</v>
      </c>
      <c r="F379" s="215" t="e">
        <f>+Programska_aktivnost!F455+Sheet1!F379+#REF!+Sheet2!F379</f>
        <v>#REF!</v>
      </c>
      <c r="G379" s="214" t="e">
        <f>+Programska_aktivnost!G455+Sheet1!G379+#REF!+Sheet2!G379</f>
        <v>#REF!</v>
      </c>
      <c r="H379" s="213" t="e">
        <f>+Programska_aktivnost!H455+Sheet1!H379+#REF!+Sheet2!H379</f>
        <v>#REF!</v>
      </c>
      <c r="I379" s="214" t="e">
        <f>+Programska_aktivnost!I455+Sheet1!I379+#REF!+Sheet2!I379</f>
        <v>#REF!</v>
      </c>
      <c r="J379" s="215" t="e">
        <f>+Programska_aktivnost!J455+Sheet1!J379+#REF!+Sheet2!J379</f>
        <v>#REF!</v>
      </c>
      <c r="K379" s="214" t="e">
        <f>+Programska_aktivnost!K455+Sheet1!K379+#REF!+Sheet2!K379</f>
        <v>#REF!</v>
      </c>
      <c r="L379" s="215" t="e">
        <f>+Programska_aktivnost!L455+Sheet1!L379+#REF!+Sheet2!L379</f>
        <v>#REF!</v>
      </c>
      <c r="M379" s="214" t="e">
        <f>+Programska_aktivnost!M455+Sheet1!M379+#REF!+Sheet2!M379</f>
        <v>#REF!</v>
      </c>
      <c r="N379" s="215" t="e">
        <f t="shared" si="20"/>
        <v>#REF!</v>
      </c>
      <c r="O379" s="214" t="e">
        <f t="shared" si="20"/>
        <v>#REF!</v>
      </c>
      <c r="V379" s="10"/>
      <c r="W379" s="10"/>
      <c r="X379" s="10"/>
      <c r="Y379" s="201" t="e">
        <f t="shared" si="22"/>
        <v>#REF!</v>
      </c>
    </row>
    <row r="380" spans="1:25" ht="33" hidden="1" customHeight="1" x14ac:dyDescent="0.25">
      <c r="A380" s="238">
        <f t="shared" si="21"/>
        <v>333</v>
      </c>
      <c r="B380" s="208">
        <v>515100</v>
      </c>
      <c r="C380" s="239" t="s">
        <v>808</v>
      </c>
      <c r="D380" s="287" t="e">
        <f>+Programska_aktivnost!D456+Sheet1!D380+#REF!+Sheet2!D380</f>
        <v>#REF!</v>
      </c>
      <c r="E380" s="277" t="e">
        <f>+Programska_aktivnost!E456+Sheet1!E380+#REF!+Sheet2!E380</f>
        <v>#REF!</v>
      </c>
      <c r="F380" s="287" t="e">
        <f>+Programska_aktivnost!F456+Sheet1!F380+#REF!+Sheet2!F380</f>
        <v>#REF!</v>
      </c>
      <c r="G380" s="277" t="e">
        <f>+Programska_aktivnost!G456+Sheet1!G380+#REF!+Sheet2!G380</f>
        <v>#REF!</v>
      </c>
      <c r="H380" s="288" t="e">
        <f>+Programska_aktivnost!H456+Sheet1!H380+#REF!+Sheet2!H380</f>
        <v>#REF!</v>
      </c>
      <c r="I380" s="289" t="e">
        <f>+Programska_aktivnost!I456+Sheet1!I380+#REF!+Sheet2!I380</f>
        <v>#REF!</v>
      </c>
      <c r="J380" s="287" t="e">
        <f>+Programska_aktivnost!J456+Sheet1!J380+#REF!+Sheet2!J380</f>
        <v>#REF!</v>
      </c>
      <c r="K380" s="277" t="e">
        <f>+Programska_aktivnost!K456+Sheet1!K380+#REF!+Sheet2!K380</f>
        <v>#REF!</v>
      </c>
      <c r="L380" s="287" t="e">
        <f>+Programska_aktivnost!L456+Sheet1!L380+#REF!+Sheet2!L380</f>
        <v>#REF!</v>
      </c>
      <c r="M380" s="277" t="e">
        <f>+Programska_aktivnost!M456+Sheet1!M380+#REF!+Sheet2!M380</f>
        <v>#REF!</v>
      </c>
      <c r="N380" s="287" t="e">
        <f t="shared" si="20"/>
        <v>#REF!</v>
      </c>
      <c r="O380" s="277" t="e">
        <f t="shared" si="20"/>
        <v>#REF!</v>
      </c>
      <c r="V380" s="10"/>
      <c r="W380" s="10"/>
      <c r="X380" s="10"/>
      <c r="Y380" s="201" t="e">
        <f t="shared" si="22"/>
        <v>#REF!</v>
      </c>
    </row>
    <row r="381" spans="1:25" ht="33" hidden="1" customHeight="1" x14ac:dyDescent="0.25">
      <c r="A381" s="236">
        <f t="shared" si="21"/>
        <v>334</v>
      </c>
      <c r="B381" s="207">
        <v>520000</v>
      </c>
      <c r="C381" s="237" t="s">
        <v>1273</v>
      </c>
      <c r="D381" s="215" t="e">
        <f>+Programska_aktivnost!D457+Sheet1!D381+#REF!+Sheet2!D381</f>
        <v>#REF!</v>
      </c>
      <c r="E381" s="214" t="e">
        <f>+Programska_aktivnost!E457+Sheet1!E381+#REF!+Sheet2!E381</f>
        <v>#REF!</v>
      </c>
      <c r="F381" s="215" t="e">
        <f>+Programska_aktivnost!F457+Sheet1!F381+#REF!+Sheet2!F381</f>
        <v>#REF!</v>
      </c>
      <c r="G381" s="214" t="e">
        <f>+Programska_aktivnost!G457+Sheet1!G381+#REF!+Sheet2!G381</f>
        <v>#REF!</v>
      </c>
      <c r="H381" s="213" t="e">
        <f>+Programska_aktivnost!H457+Sheet1!H381+#REF!+Sheet2!H381</f>
        <v>#REF!</v>
      </c>
      <c r="I381" s="214" t="e">
        <f>+Programska_aktivnost!I457+Sheet1!I381+#REF!+Sheet2!I381</f>
        <v>#REF!</v>
      </c>
      <c r="J381" s="215" t="e">
        <f>+Programska_aktivnost!J457+Sheet1!J381+#REF!+Sheet2!J381</f>
        <v>#REF!</v>
      </c>
      <c r="K381" s="214" t="e">
        <f>+Programska_aktivnost!K457+Sheet1!K381+#REF!+Sheet2!K381</f>
        <v>#REF!</v>
      </c>
      <c r="L381" s="215" t="e">
        <f>+Programska_aktivnost!L457+Sheet1!L381+#REF!+Sheet2!L381</f>
        <v>#REF!</v>
      </c>
      <c r="M381" s="214" t="e">
        <f>+Programska_aktivnost!M457+Sheet1!M381+#REF!+Sheet2!M381</f>
        <v>#REF!</v>
      </c>
      <c r="N381" s="215" t="e">
        <f t="shared" si="20"/>
        <v>#REF!</v>
      </c>
      <c r="O381" s="214" t="e">
        <f t="shared" si="20"/>
        <v>#REF!</v>
      </c>
      <c r="V381" s="10"/>
      <c r="W381" s="10"/>
      <c r="X381" s="10"/>
      <c r="Y381" s="201" t="e">
        <f t="shared" si="22"/>
        <v>#REF!</v>
      </c>
    </row>
    <row r="382" spans="1:25" ht="33" hidden="1" customHeight="1" x14ac:dyDescent="0.25">
      <c r="A382" s="236">
        <f t="shared" si="21"/>
        <v>335</v>
      </c>
      <c r="B382" s="207">
        <v>521000</v>
      </c>
      <c r="C382" s="237" t="s">
        <v>1274</v>
      </c>
      <c r="D382" s="215" t="e">
        <f>+Programska_aktivnost!D458+Sheet1!D382+#REF!+Sheet2!D382</f>
        <v>#REF!</v>
      </c>
      <c r="E382" s="214" t="e">
        <f>+Programska_aktivnost!E458+Sheet1!E382+#REF!+Sheet2!E382</f>
        <v>#REF!</v>
      </c>
      <c r="F382" s="215" t="e">
        <f>+Programska_aktivnost!F458+Sheet1!F382+#REF!+Sheet2!F382</f>
        <v>#REF!</v>
      </c>
      <c r="G382" s="214" t="e">
        <f>+Programska_aktivnost!G458+Sheet1!G382+#REF!+Sheet2!G382</f>
        <v>#REF!</v>
      </c>
      <c r="H382" s="213" t="e">
        <f>+Programska_aktivnost!H458+Sheet1!H382+#REF!+Sheet2!H382</f>
        <v>#REF!</v>
      </c>
      <c r="I382" s="214" t="e">
        <f>+Programska_aktivnost!I458+Sheet1!I382+#REF!+Sheet2!I382</f>
        <v>#REF!</v>
      </c>
      <c r="J382" s="215" t="e">
        <f>+Programska_aktivnost!J458+Sheet1!J382+#REF!+Sheet2!J382</f>
        <v>#REF!</v>
      </c>
      <c r="K382" s="214" t="e">
        <f>+Programska_aktivnost!K458+Sheet1!K382+#REF!+Sheet2!K382</f>
        <v>#REF!</v>
      </c>
      <c r="L382" s="215" t="e">
        <f>+Programska_aktivnost!L458+Sheet1!L382+#REF!+Sheet2!L382</f>
        <v>#REF!</v>
      </c>
      <c r="M382" s="214" t="e">
        <f>+Programska_aktivnost!M458+Sheet1!M382+#REF!+Sheet2!M382</f>
        <v>#REF!</v>
      </c>
      <c r="N382" s="215" t="e">
        <f t="shared" si="20"/>
        <v>#REF!</v>
      </c>
      <c r="O382" s="214" t="e">
        <f t="shared" si="20"/>
        <v>#REF!</v>
      </c>
      <c r="V382" s="10"/>
      <c r="W382" s="10"/>
      <c r="X382" s="10"/>
      <c r="Y382" s="201" t="e">
        <f t="shared" si="22"/>
        <v>#REF!</v>
      </c>
    </row>
    <row r="383" spans="1:25" ht="33" hidden="1" customHeight="1" x14ac:dyDescent="0.25">
      <c r="A383" s="238">
        <f t="shared" si="21"/>
        <v>336</v>
      </c>
      <c r="B383" s="208">
        <v>521100</v>
      </c>
      <c r="C383" s="239" t="s">
        <v>1201</v>
      </c>
      <c r="D383" s="287" t="e">
        <f>+Programska_aktivnost!D459+Sheet1!D383+#REF!+Sheet2!D383</f>
        <v>#REF!</v>
      </c>
      <c r="E383" s="277" t="e">
        <f>+Programska_aktivnost!E459+Sheet1!E383+#REF!+Sheet2!E383</f>
        <v>#REF!</v>
      </c>
      <c r="F383" s="287" t="e">
        <f>+Programska_aktivnost!F459+Sheet1!F383+#REF!+Sheet2!F383</f>
        <v>#REF!</v>
      </c>
      <c r="G383" s="277" t="e">
        <f>+Programska_aktivnost!G459+Sheet1!G383+#REF!+Sheet2!G383</f>
        <v>#REF!</v>
      </c>
      <c r="H383" s="288" t="e">
        <f>+Programska_aktivnost!H459+Sheet1!H383+#REF!+Sheet2!H383</f>
        <v>#REF!</v>
      </c>
      <c r="I383" s="289" t="e">
        <f>+Programska_aktivnost!I459+Sheet1!I383+#REF!+Sheet2!I383</f>
        <v>#REF!</v>
      </c>
      <c r="J383" s="287" t="e">
        <f>+Programska_aktivnost!J459+Sheet1!J383+#REF!+Sheet2!J383</f>
        <v>#REF!</v>
      </c>
      <c r="K383" s="277" t="e">
        <f>+Programska_aktivnost!K459+Sheet1!K383+#REF!+Sheet2!K383</f>
        <v>#REF!</v>
      </c>
      <c r="L383" s="287" t="e">
        <f>+Programska_aktivnost!L459+Sheet1!L383+#REF!+Sheet2!L383</f>
        <v>#REF!</v>
      </c>
      <c r="M383" s="277" t="e">
        <f>+Programska_aktivnost!M459+Sheet1!M383+#REF!+Sheet2!M383</f>
        <v>#REF!</v>
      </c>
      <c r="N383" s="287" t="e">
        <f t="shared" si="20"/>
        <v>#REF!</v>
      </c>
      <c r="O383" s="277" t="e">
        <f t="shared" si="20"/>
        <v>#REF!</v>
      </c>
      <c r="V383" s="10"/>
      <c r="W383" s="10"/>
      <c r="X383" s="10"/>
      <c r="Y383" s="201" t="e">
        <f t="shared" si="22"/>
        <v>#REF!</v>
      </c>
    </row>
    <row r="384" spans="1:25" ht="33" hidden="1" customHeight="1" x14ac:dyDescent="0.25">
      <c r="A384" s="236">
        <f t="shared" si="21"/>
        <v>337</v>
      </c>
      <c r="B384" s="207">
        <v>522000</v>
      </c>
      <c r="C384" s="237" t="s">
        <v>1275</v>
      </c>
      <c r="D384" s="215" t="e">
        <f>+Programska_aktivnost!D460+Sheet1!D384+#REF!+Sheet2!D384</f>
        <v>#REF!</v>
      </c>
      <c r="E384" s="214" t="e">
        <f>+Programska_aktivnost!E460+Sheet1!E384+#REF!+Sheet2!E384</f>
        <v>#REF!</v>
      </c>
      <c r="F384" s="215" t="e">
        <f>+Programska_aktivnost!F460+Sheet1!F384+#REF!+Sheet2!F384</f>
        <v>#REF!</v>
      </c>
      <c r="G384" s="214" t="e">
        <f>+Programska_aktivnost!G460+Sheet1!G384+#REF!+Sheet2!G384</f>
        <v>#REF!</v>
      </c>
      <c r="H384" s="213" t="e">
        <f>+Programska_aktivnost!H460+Sheet1!H384+#REF!+Sheet2!H384</f>
        <v>#REF!</v>
      </c>
      <c r="I384" s="214" t="e">
        <f>+Programska_aktivnost!I460+Sheet1!I384+#REF!+Sheet2!I384</f>
        <v>#REF!</v>
      </c>
      <c r="J384" s="215" t="e">
        <f>+Programska_aktivnost!J460+Sheet1!J384+#REF!+Sheet2!J384</f>
        <v>#REF!</v>
      </c>
      <c r="K384" s="214" t="e">
        <f>+Programska_aktivnost!K460+Sheet1!K384+#REF!+Sheet2!K384</f>
        <v>#REF!</v>
      </c>
      <c r="L384" s="215" t="e">
        <f>+Programska_aktivnost!L460+Sheet1!L384+#REF!+Sheet2!L384</f>
        <v>#REF!</v>
      </c>
      <c r="M384" s="214" t="e">
        <f>+Programska_aktivnost!M460+Sheet1!M384+#REF!+Sheet2!M384</f>
        <v>#REF!</v>
      </c>
      <c r="N384" s="215" t="e">
        <f t="shared" si="20"/>
        <v>#REF!</v>
      </c>
      <c r="O384" s="214" t="e">
        <f t="shared" si="20"/>
        <v>#REF!</v>
      </c>
      <c r="V384" s="10"/>
      <c r="W384" s="10"/>
      <c r="X384" s="10"/>
      <c r="Y384" s="201" t="e">
        <f t="shared" si="22"/>
        <v>#REF!</v>
      </c>
    </row>
    <row r="385" spans="1:25" ht="33" hidden="1" customHeight="1" x14ac:dyDescent="0.25">
      <c r="A385" s="238">
        <f t="shared" si="21"/>
        <v>338</v>
      </c>
      <c r="B385" s="208">
        <v>522100</v>
      </c>
      <c r="C385" s="239" t="s">
        <v>684</v>
      </c>
      <c r="D385" s="287" t="e">
        <f>+Programska_aktivnost!D461+Sheet1!D385+#REF!+Sheet2!D385</f>
        <v>#REF!</v>
      </c>
      <c r="E385" s="277" t="e">
        <f>+Programska_aktivnost!E461+Sheet1!E385+#REF!+Sheet2!E385</f>
        <v>#REF!</v>
      </c>
      <c r="F385" s="287" t="e">
        <f>+Programska_aktivnost!F461+Sheet1!F385+#REF!+Sheet2!F385</f>
        <v>#REF!</v>
      </c>
      <c r="G385" s="277" t="e">
        <f>+Programska_aktivnost!G461+Sheet1!G385+#REF!+Sheet2!G385</f>
        <v>#REF!</v>
      </c>
      <c r="H385" s="288" t="e">
        <f>+Programska_aktivnost!H461+Sheet1!H385+#REF!+Sheet2!H385</f>
        <v>#REF!</v>
      </c>
      <c r="I385" s="289" t="e">
        <f>+Programska_aktivnost!I461+Sheet1!I385+#REF!+Sheet2!I385</f>
        <v>#REF!</v>
      </c>
      <c r="J385" s="287" t="e">
        <f>+Programska_aktivnost!J461+Sheet1!J385+#REF!+Sheet2!J385</f>
        <v>#REF!</v>
      </c>
      <c r="K385" s="277" t="e">
        <f>+Programska_aktivnost!K461+Sheet1!K385+#REF!+Sheet2!K385</f>
        <v>#REF!</v>
      </c>
      <c r="L385" s="287" t="e">
        <f>+Programska_aktivnost!L461+Sheet1!L385+#REF!+Sheet2!L385</f>
        <v>#REF!</v>
      </c>
      <c r="M385" s="277" t="e">
        <f>+Programska_aktivnost!M461+Sheet1!M385+#REF!+Sheet2!M385</f>
        <v>#REF!</v>
      </c>
      <c r="N385" s="287" t="e">
        <f t="shared" si="20"/>
        <v>#REF!</v>
      </c>
      <c r="O385" s="277" t="e">
        <f t="shared" si="20"/>
        <v>#REF!</v>
      </c>
      <c r="V385" s="10"/>
      <c r="W385" s="10"/>
      <c r="X385" s="10"/>
      <c r="Y385" s="201" t="e">
        <f t="shared" si="22"/>
        <v>#REF!</v>
      </c>
    </row>
    <row r="386" spans="1:25" ht="33" hidden="1" customHeight="1" x14ac:dyDescent="0.25">
      <c r="A386" s="238">
        <f t="shared" si="21"/>
        <v>339</v>
      </c>
      <c r="B386" s="208">
        <v>522200</v>
      </c>
      <c r="C386" s="239" t="s">
        <v>685</v>
      </c>
      <c r="D386" s="287" t="e">
        <f>+Programska_aktivnost!D462+Sheet1!D386+#REF!+Sheet2!D386</f>
        <v>#REF!</v>
      </c>
      <c r="E386" s="277" t="e">
        <f>+Programska_aktivnost!E462+Sheet1!E386+#REF!+Sheet2!E386</f>
        <v>#REF!</v>
      </c>
      <c r="F386" s="287" t="e">
        <f>+Programska_aktivnost!F462+Sheet1!F386+#REF!+Sheet2!F386</f>
        <v>#REF!</v>
      </c>
      <c r="G386" s="277" t="e">
        <f>+Programska_aktivnost!G462+Sheet1!G386+#REF!+Sheet2!G386</f>
        <v>#REF!</v>
      </c>
      <c r="H386" s="288" t="e">
        <f>+Programska_aktivnost!H462+Sheet1!H386+#REF!+Sheet2!H386</f>
        <v>#REF!</v>
      </c>
      <c r="I386" s="289" t="e">
        <f>+Programska_aktivnost!I462+Sheet1!I386+#REF!+Sheet2!I386</f>
        <v>#REF!</v>
      </c>
      <c r="J386" s="287" t="e">
        <f>+Programska_aktivnost!J462+Sheet1!J386+#REF!+Sheet2!J386</f>
        <v>#REF!</v>
      </c>
      <c r="K386" s="277" t="e">
        <f>+Programska_aktivnost!K462+Sheet1!K386+#REF!+Sheet2!K386</f>
        <v>#REF!</v>
      </c>
      <c r="L386" s="287" t="e">
        <f>+Programska_aktivnost!L462+Sheet1!L386+#REF!+Sheet2!L386</f>
        <v>#REF!</v>
      </c>
      <c r="M386" s="277" t="e">
        <f>+Programska_aktivnost!M462+Sheet1!M386+#REF!+Sheet2!M386</f>
        <v>#REF!</v>
      </c>
      <c r="N386" s="287" t="e">
        <f t="shared" si="20"/>
        <v>#REF!</v>
      </c>
      <c r="O386" s="277" t="e">
        <f t="shared" si="20"/>
        <v>#REF!</v>
      </c>
      <c r="V386" s="10"/>
      <c r="W386" s="10"/>
      <c r="X386" s="10"/>
      <c r="Y386" s="201" t="e">
        <f t="shared" si="22"/>
        <v>#REF!</v>
      </c>
    </row>
    <row r="387" spans="1:25" ht="33" hidden="1" customHeight="1" x14ac:dyDescent="0.25">
      <c r="A387" s="238">
        <f t="shared" si="21"/>
        <v>340</v>
      </c>
      <c r="B387" s="208">
        <v>522300</v>
      </c>
      <c r="C387" s="239" t="s">
        <v>686</v>
      </c>
      <c r="D387" s="287" t="e">
        <f>+Programska_aktivnost!D463+Sheet1!D387+#REF!+Sheet2!D387</f>
        <v>#REF!</v>
      </c>
      <c r="E387" s="277" t="e">
        <f>+Programska_aktivnost!E463+Sheet1!E387+#REF!+Sheet2!E387</f>
        <v>#REF!</v>
      </c>
      <c r="F387" s="287" t="e">
        <f>+Programska_aktivnost!F463+Sheet1!F387+#REF!+Sheet2!F387</f>
        <v>#REF!</v>
      </c>
      <c r="G387" s="277" t="e">
        <f>+Programska_aktivnost!G463+Sheet1!G387+#REF!+Sheet2!G387</f>
        <v>#REF!</v>
      </c>
      <c r="H387" s="288" t="e">
        <f>+Programska_aktivnost!H463+Sheet1!H387+#REF!+Sheet2!H387</f>
        <v>#REF!</v>
      </c>
      <c r="I387" s="289" t="e">
        <f>+Programska_aktivnost!I463+Sheet1!I387+#REF!+Sheet2!I387</f>
        <v>#REF!</v>
      </c>
      <c r="J387" s="287" t="e">
        <f>+Programska_aktivnost!J463+Sheet1!J387+#REF!+Sheet2!J387</f>
        <v>#REF!</v>
      </c>
      <c r="K387" s="277" t="e">
        <f>+Programska_aktivnost!K463+Sheet1!K387+#REF!+Sheet2!K387</f>
        <v>#REF!</v>
      </c>
      <c r="L387" s="287" t="e">
        <f>+Programska_aktivnost!L463+Sheet1!L387+#REF!+Sheet2!L387</f>
        <v>#REF!</v>
      </c>
      <c r="M387" s="277" t="e">
        <f>+Programska_aktivnost!M463+Sheet1!M387+#REF!+Sheet2!M387</f>
        <v>#REF!</v>
      </c>
      <c r="N387" s="287" t="e">
        <f t="shared" si="20"/>
        <v>#REF!</v>
      </c>
      <c r="O387" s="277" t="e">
        <f t="shared" si="20"/>
        <v>#REF!</v>
      </c>
      <c r="V387" s="10"/>
      <c r="W387" s="10"/>
      <c r="X387" s="10"/>
      <c r="Y387" s="201" t="e">
        <f t="shared" si="22"/>
        <v>#REF!</v>
      </c>
    </row>
    <row r="388" spans="1:25" ht="33" hidden="1" customHeight="1" x14ac:dyDescent="0.25">
      <c r="A388" s="236">
        <f t="shared" si="21"/>
        <v>341</v>
      </c>
      <c r="B388" s="207">
        <v>523000</v>
      </c>
      <c r="C388" s="237" t="s">
        <v>1276</v>
      </c>
      <c r="D388" s="215" t="e">
        <f>+Programska_aktivnost!D464+Sheet1!D388+#REF!+Sheet2!D388</f>
        <v>#REF!</v>
      </c>
      <c r="E388" s="214" t="e">
        <f>+Programska_aktivnost!E464+Sheet1!E388+#REF!+Sheet2!E388</f>
        <v>#REF!</v>
      </c>
      <c r="F388" s="215" t="e">
        <f>+Programska_aktivnost!F464+Sheet1!F388+#REF!+Sheet2!F388</f>
        <v>#REF!</v>
      </c>
      <c r="G388" s="214" t="e">
        <f>+Programska_aktivnost!G464+Sheet1!G388+#REF!+Sheet2!G388</f>
        <v>#REF!</v>
      </c>
      <c r="H388" s="213" t="e">
        <f>+Programska_aktivnost!H464+Sheet1!H388+#REF!+Sheet2!H388</f>
        <v>#REF!</v>
      </c>
      <c r="I388" s="214" t="e">
        <f>+Programska_aktivnost!I464+Sheet1!I388+#REF!+Sheet2!I388</f>
        <v>#REF!</v>
      </c>
      <c r="J388" s="215" t="e">
        <f>+Programska_aktivnost!J464+Sheet1!J388+#REF!+Sheet2!J388</f>
        <v>#REF!</v>
      </c>
      <c r="K388" s="214" t="e">
        <f>+Programska_aktivnost!K464+Sheet1!K388+#REF!+Sheet2!K388</f>
        <v>#REF!</v>
      </c>
      <c r="L388" s="215" t="e">
        <f>+Programska_aktivnost!L464+Sheet1!L388+#REF!+Sheet2!L388</f>
        <v>#REF!</v>
      </c>
      <c r="M388" s="214" t="e">
        <f>+Programska_aktivnost!M464+Sheet1!M388+#REF!+Sheet2!M388</f>
        <v>#REF!</v>
      </c>
      <c r="N388" s="215" t="e">
        <f t="shared" si="20"/>
        <v>#REF!</v>
      </c>
      <c r="O388" s="214" t="e">
        <f t="shared" si="20"/>
        <v>#REF!</v>
      </c>
      <c r="V388" s="10"/>
      <c r="W388" s="10"/>
      <c r="X388" s="10"/>
      <c r="Y388" s="201" t="e">
        <f t="shared" si="22"/>
        <v>#REF!</v>
      </c>
    </row>
    <row r="389" spans="1:25" ht="33" hidden="1" customHeight="1" x14ac:dyDescent="0.25">
      <c r="A389" s="238">
        <f t="shared" si="21"/>
        <v>342</v>
      </c>
      <c r="B389" s="208">
        <v>523100</v>
      </c>
      <c r="C389" s="239" t="s">
        <v>809</v>
      </c>
      <c r="D389" s="287" t="e">
        <f>+Programska_aktivnost!D465+Sheet1!D389+#REF!+Sheet2!D389</f>
        <v>#REF!</v>
      </c>
      <c r="E389" s="277" t="e">
        <f>+Programska_aktivnost!E465+Sheet1!E389+#REF!+Sheet2!E389</f>
        <v>#REF!</v>
      </c>
      <c r="F389" s="287" t="e">
        <f>+Programska_aktivnost!F465+Sheet1!F389+#REF!+Sheet2!F389</f>
        <v>#REF!</v>
      </c>
      <c r="G389" s="277" t="e">
        <f>+Programska_aktivnost!G465+Sheet1!G389+#REF!+Sheet2!G389</f>
        <v>#REF!</v>
      </c>
      <c r="H389" s="288" t="e">
        <f>+Programska_aktivnost!H465+Sheet1!H389+#REF!+Sheet2!H389</f>
        <v>#REF!</v>
      </c>
      <c r="I389" s="289" t="e">
        <f>+Programska_aktivnost!I465+Sheet1!I389+#REF!+Sheet2!I389</f>
        <v>#REF!</v>
      </c>
      <c r="J389" s="287" t="e">
        <f>+Programska_aktivnost!J465+Sheet1!J389+#REF!+Sheet2!J389</f>
        <v>#REF!</v>
      </c>
      <c r="K389" s="277" t="e">
        <f>+Programska_aktivnost!K465+Sheet1!K389+#REF!+Sheet2!K389</f>
        <v>#REF!</v>
      </c>
      <c r="L389" s="287" t="e">
        <f>+Programska_aktivnost!L465+Sheet1!L389+#REF!+Sheet2!L389</f>
        <v>#REF!</v>
      </c>
      <c r="M389" s="277" t="e">
        <f>+Programska_aktivnost!M465+Sheet1!M389+#REF!+Sheet2!M389</f>
        <v>#REF!</v>
      </c>
      <c r="N389" s="287" t="e">
        <f t="shared" si="20"/>
        <v>#REF!</v>
      </c>
      <c r="O389" s="277" t="e">
        <f t="shared" si="20"/>
        <v>#REF!</v>
      </c>
      <c r="V389" s="10"/>
      <c r="W389" s="10"/>
      <c r="X389" s="10"/>
      <c r="Y389" s="201" t="e">
        <f t="shared" si="22"/>
        <v>#REF!</v>
      </c>
    </row>
    <row r="390" spans="1:25" ht="33" hidden="1" customHeight="1" x14ac:dyDescent="0.25">
      <c r="A390" s="236">
        <f t="shared" si="21"/>
        <v>343</v>
      </c>
      <c r="B390" s="207">
        <v>530000</v>
      </c>
      <c r="C390" s="237" t="s">
        <v>1277</v>
      </c>
      <c r="D390" s="215" t="e">
        <f>+Programska_aktivnost!D466+Sheet1!D390+#REF!+Sheet2!D390</f>
        <v>#REF!</v>
      </c>
      <c r="E390" s="214" t="e">
        <f>+Programska_aktivnost!E466+Sheet1!E390+#REF!+Sheet2!E390</f>
        <v>#REF!</v>
      </c>
      <c r="F390" s="215" t="e">
        <f>+Programska_aktivnost!F466+Sheet1!F390+#REF!+Sheet2!F390</f>
        <v>#REF!</v>
      </c>
      <c r="G390" s="214" t="e">
        <f>+Programska_aktivnost!G466+Sheet1!G390+#REF!+Sheet2!G390</f>
        <v>#REF!</v>
      </c>
      <c r="H390" s="213" t="e">
        <f>+Programska_aktivnost!H466+Sheet1!H390+#REF!+Sheet2!H390</f>
        <v>#REF!</v>
      </c>
      <c r="I390" s="214" t="e">
        <f>+Programska_aktivnost!I466+Sheet1!I390+#REF!+Sheet2!I390</f>
        <v>#REF!</v>
      </c>
      <c r="J390" s="215" t="e">
        <f>+Programska_aktivnost!J466+Sheet1!J390+#REF!+Sheet2!J390</f>
        <v>#REF!</v>
      </c>
      <c r="K390" s="214" t="e">
        <f>+Programska_aktivnost!K466+Sheet1!K390+#REF!+Sheet2!K390</f>
        <v>#REF!</v>
      </c>
      <c r="L390" s="215" t="e">
        <f>+Programska_aktivnost!L466+Sheet1!L390+#REF!+Sheet2!L390</f>
        <v>#REF!</v>
      </c>
      <c r="M390" s="214" t="e">
        <f>+Programska_aktivnost!M466+Sheet1!M390+#REF!+Sheet2!M390</f>
        <v>#REF!</v>
      </c>
      <c r="N390" s="215" t="e">
        <f t="shared" si="20"/>
        <v>#REF!</v>
      </c>
      <c r="O390" s="214" t="e">
        <f t="shared" si="20"/>
        <v>#REF!</v>
      </c>
      <c r="V390" s="10"/>
      <c r="W390" s="10"/>
      <c r="X390" s="10"/>
      <c r="Y390" s="201" t="e">
        <f t="shared" si="22"/>
        <v>#REF!</v>
      </c>
    </row>
    <row r="391" spans="1:25" ht="33" hidden="1" customHeight="1" x14ac:dyDescent="0.25">
      <c r="A391" s="236">
        <f t="shared" si="21"/>
        <v>344</v>
      </c>
      <c r="B391" s="207">
        <v>531000</v>
      </c>
      <c r="C391" s="237" t="s">
        <v>1278</v>
      </c>
      <c r="D391" s="215" t="e">
        <f>+Programska_aktivnost!D467+Sheet1!D391+#REF!+Sheet2!D391</f>
        <v>#REF!</v>
      </c>
      <c r="E391" s="214" t="e">
        <f>+Programska_aktivnost!E467+Sheet1!E391+#REF!+Sheet2!E391</f>
        <v>#REF!</v>
      </c>
      <c r="F391" s="215" t="e">
        <f>+Programska_aktivnost!F467+Sheet1!F391+#REF!+Sheet2!F391</f>
        <v>#REF!</v>
      </c>
      <c r="G391" s="214" t="e">
        <f>+Programska_aktivnost!G467+Sheet1!G391+#REF!+Sheet2!G391</f>
        <v>#REF!</v>
      </c>
      <c r="H391" s="213" t="e">
        <f>+Programska_aktivnost!H467+Sheet1!H391+#REF!+Sheet2!H391</f>
        <v>#REF!</v>
      </c>
      <c r="I391" s="214" t="e">
        <f>+Programska_aktivnost!I467+Sheet1!I391+#REF!+Sheet2!I391</f>
        <v>#REF!</v>
      </c>
      <c r="J391" s="215" t="e">
        <f>+Programska_aktivnost!J467+Sheet1!J391+#REF!+Sheet2!J391</f>
        <v>#REF!</v>
      </c>
      <c r="K391" s="214" t="e">
        <f>+Programska_aktivnost!K467+Sheet1!K391+#REF!+Sheet2!K391</f>
        <v>#REF!</v>
      </c>
      <c r="L391" s="215" t="e">
        <f>+Programska_aktivnost!L467+Sheet1!L391+#REF!+Sheet2!L391</f>
        <v>#REF!</v>
      </c>
      <c r="M391" s="214" t="e">
        <f>+Programska_aktivnost!M467+Sheet1!M391+#REF!+Sheet2!M391</f>
        <v>#REF!</v>
      </c>
      <c r="N391" s="215" t="e">
        <f t="shared" si="20"/>
        <v>#REF!</v>
      </c>
      <c r="O391" s="214" t="e">
        <f t="shared" si="20"/>
        <v>#REF!</v>
      </c>
      <c r="V391" s="10"/>
      <c r="W391" s="10"/>
      <c r="X391" s="10"/>
      <c r="Y391" s="201" t="e">
        <f t="shared" si="22"/>
        <v>#REF!</v>
      </c>
    </row>
    <row r="392" spans="1:25" ht="33" hidden="1" customHeight="1" x14ac:dyDescent="0.25">
      <c r="A392" s="238">
        <f t="shared" si="21"/>
        <v>345</v>
      </c>
      <c r="B392" s="208">
        <v>531100</v>
      </c>
      <c r="C392" s="239" t="s">
        <v>810</v>
      </c>
      <c r="D392" s="287" t="e">
        <f>+Programska_aktivnost!D468+Sheet1!D392+#REF!+Sheet2!D392</f>
        <v>#REF!</v>
      </c>
      <c r="E392" s="277" t="e">
        <f>+Programska_aktivnost!E468+Sheet1!E392+#REF!+Sheet2!E392</f>
        <v>#REF!</v>
      </c>
      <c r="F392" s="287" t="e">
        <f>+Programska_aktivnost!F468+Sheet1!F392+#REF!+Sheet2!F392</f>
        <v>#REF!</v>
      </c>
      <c r="G392" s="277" t="e">
        <f>+Programska_aktivnost!G468+Sheet1!G392+#REF!+Sheet2!G392</f>
        <v>#REF!</v>
      </c>
      <c r="H392" s="288" t="e">
        <f>+Programska_aktivnost!H468+Sheet1!H392+#REF!+Sheet2!H392</f>
        <v>#REF!</v>
      </c>
      <c r="I392" s="289" t="e">
        <f>+Programska_aktivnost!I468+Sheet1!I392+#REF!+Sheet2!I392</f>
        <v>#REF!</v>
      </c>
      <c r="J392" s="287" t="e">
        <f>+Programska_aktivnost!J468+Sheet1!J392+#REF!+Sheet2!J392</f>
        <v>#REF!</v>
      </c>
      <c r="K392" s="277" t="e">
        <f>+Programska_aktivnost!K468+Sheet1!K392+#REF!+Sheet2!K392</f>
        <v>#REF!</v>
      </c>
      <c r="L392" s="287" t="e">
        <f>+Programska_aktivnost!L468+Sheet1!L392+#REF!+Sheet2!L392</f>
        <v>#REF!</v>
      </c>
      <c r="M392" s="277" t="e">
        <f>+Programska_aktivnost!M468+Sheet1!M392+#REF!+Sheet2!M392</f>
        <v>#REF!</v>
      </c>
      <c r="N392" s="287" t="e">
        <f t="shared" si="20"/>
        <v>#REF!</v>
      </c>
      <c r="O392" s="277" t="e">
        <f t="shared" si="20"/>
        <v>#REF!</v>
      </c>
      <c r="V392" s="10"/>
      <c r="W392" s="10"/>
      <c r="X392" s="10"/>
      <c r="Y392" s="201" t="e">
        <f t="shared" si="22"/>
        <v>#REF!</v>
      </c>
    </row>
    <row r="393" spans="1:25" ht="33" hidden="1" customHeight="1" x14ac:dyDescent="0.25">
      <c r="A393" s="236">
        <f t="shared" si="21"/>
        <v>346</v>
      </c>
      <c r="B393" s="207">
        <v>540000</v>
      </c>
      <c r="C393" s="237" t="s">
        <v>1279</v>
      </c>
      <c r="D393" s="215" t="e">
        <f>+Programska_aktivnost!D469+Sheet1!D393+#REF!+Sheet2!D393</f>
        <v>#REF!</v>
      </c>
      <c r="E393" s="214" t="e">
        <f>+Programska_aktivnost!E469+Sheet1!E393+#REF!+Sheet2!E393</f>
        <v>#REF!</v>
      </c>
      <c r="F393" s="215" t="e">
        <f>+Programska_aktivnost!F469+Sheet1!F393+#REF!+Sheet2!F393</f>
        <v>#REF!</v>
      </c>
      <c r="G393" s="214" t="e">
        <f>+Programska_aktivnost!G469+Sheet1!G393+#REF!+Sheet2!G393</f>
        <v>#REF!</v>
      </c>
      <c r="H393" s="213" t="e">
        <f>+Programska_aktivnost!H469+Sheet1!H393+#REF!+Sheet2!H393</f>
        <v>#REF!</v>
      </c>
      <c r="I393" s="214" t="e">
        <f>+Programska_aktivnost!I469+Sheet1!I393+#REF!+Sheet2!I393</f>
        <v>#REF!</v>
      </c>
      <c r="J393" s="215" t="e">
        <f>+Programska_aktivnost!J469+Sheet1!J393+#REF!+Sheet2!J393</f>
        <v>#REF!</v>
      </c>
      <c r="K393" s="214" t="e">
        <f>+Programska_aktivnost!K469+Sheet1!K393+#REF!+Sheet2!K393</f>
        <v>#REF!</v>
      </c>
      <c r="L393" s="215" t="e">
        <f>+Programska_aktivnost!L469+Sheet1!L393+#REF!+Sheet2!L393</f>
        <v>#REF!</v>
      </c>
      <c r="M393" s="214" t="e">
        <f>+Programska_aktivnost!M469+Sheet1!M393+#REF!+Sheet2!M393</f>
        <v>#REF!</v>
      </c>
      <c r="N393" s="215" t="e">
        <f t="shared" si="20"/>
        <v>#REF!</v>
      </c>
      <c r="O393" s="214" t="e">
        <f t="shared" si="20"/>
        <v>#REF!</v>
      </c>
      <c r="V393" s="10"/>
      <c r="W393" s="10"/>
      <c r="X393" s="10"/>
      <c r="Y393" s="201" t="e">
        <f t="shared" si="22"/>
        <v>#REF!</v>
      </c>
    </row>
    <row r="394" spans="1:25" ht="33" hidden="1" customHeight="1" x14ac:dyDescent="0.25">
      <c r="A394" s="236">
        <f t="shared" si="21"/>
        <v>347</v>
      </c>
      <c r="B394" s="207">
        <v>541000</v>
      </c>
      <c r="C394" s="237" t="s">
        <v>1280</v>
      </c>
      <c r="D394" s="215" t="e">
        <f>+Programska_aktivnost!D470+Sheet1!D394+#REF!+Sheet2!D394</f>
        <v>#REF!</v>
      </c>
      <c r="E394" s="214" t="e">
        <f>+Programska_aktivnost!E470+Sheet1!E394+#REF!+Sheet2!E394</f>
        <v>#REF!</v>
      </c>
      <c r="F394" s="215" t="e">
        <f>+Programska_aktivnost!F470+Sheet1!F394+#REF!+Sheet2!F394</f>
        <v>#REF!</v>
      </c>
      <c r="G394" s="214" t="e">
        <f>+Programska_aktivnost!G470+Sheet1!G394+#REF!+Sheet2!G394</f>
        <v>#REF!</v>
      </c>
      <c r="H394" s="213" t="e">
        <f>+Programska_aktivnost!H470+Sheet1!H394+#REF!+Sheet2!H394</f>
        <v>#REF!</v>
      </c>
      <c r="I394" s="214" t="e">
        <f>+Programska_aktivnost!I470+Sheet1!I394+#REF!+Sheet2!I394</f>
        <v>#REF!</v>
      </c>
      <c r="J394" s="215" t="e">
        <f>+Programska_aktivnost!J470+Sheet1!J394+#REF!+Sheet2!J394</f>
        <v>#REF!</v>
      </c>
      <c r="K394" s="214" t="e">
        <f>+Programska_aktivnost!K470+Sheet1!K394+#REF!+Sheet2!K394</f>
        <v>#REF!</v>
      </c>
      <c r="L394" s="215" t="e">
        <f>+Programska_aktivnost!L470+Sheet1!L394+#REF!+Sheet2!L394</f>
        <v>#REF!</v>
      </c>
      <c r="M394" s="214" t="e">
        <f>+Programska_aktivnost!M470+Sheet1!M394+#REF!+Sheet2!M394</f>
        <v>#REF!</v>
      </c>
      <c r="N394" s="215" t="e">
        <f t="shared" si="20"/>
        <v>#REF!</v>
      </c>
      <c r="O394" s="214" t="e">
        <f t="shared" si="20"/>
        <v>#REF!</v>
      </c>
      <c r="V394" s="10"/>
      <c r="W394" s="10"/>
      <c r="X394" s="10"/>
      <c r="Y394" s="201" t="e">
        <f t="shared" si="22"/>
        <v>#REF!</v>
      </c>
    </row>
    <row r="395" spans="1:25" ht="33" hidden="1" customHeight="1" x14ac:dyDescent="0.25">
      <c r="A395" s="238">
        <f t="shared" si="21"/>
        <v>348</v>
      </c>
      <c r="B395" s="208">
        <v>541100</v>
      </c>
      <c r="C395" s="239" t="s">
        <v>1203</v>
      </c>
      <c r="D395" s="287" t="e">
        <f>+Programska_aktivnost!D471+Sheet1!D395+#REF!+Sheet2!D395</f>
        <v>#REF!</v>
      </c>
      <c r="E395" s="277" t="e">
        <f>+Programska_aktivnost!E471+Sheet1!E395+#REF!+Sheet2!E395</f>
        <v>#REF!</v>
      </c>
      <c r="F395" s="287" t="e">
        <f>+Programska_aktivnost!F471+Sheet1!F395+#REF!+Sheet2!F395</f>
        <v>#REF!</v>
      </c>
      <c r="G395" s="277" t="e">
        <f>+Programska_aktivnost!G471+Sheet1!G395+#REF!+Sheet2!G395</f>
        <v>#REF!</v>
      </c>
      <c r="H395" s="288" t="e">
        <f>+Programska_aktivnost!H471+Sheet1!H395+#REF!+Sheet2!H395</f>
        <v>#REF!</v>
      </c>
      <c r="I395" s="289" t="e">
        <f>+Programska_aktivnost!I471+Sheet1!I395+#REF!+Sheet2!I395</f>
        <v>#REF!</v>
      </c>
      <c r="J395" s="287" t="e">
        <f>+Programska_aktivnost!J471+Sheet1!J395+#REF!+Sheet2!J395</f>
        <v>#REF!</v>
      </c>
      <c r="K395" s="277" t="e">
        <f>+Programska_aktivnost!K471+Sheet1!K395+#REF!+Sheet2!K395</f>
        <v>#REF!</v>
      </c>
      <c r="L395" s="287" t="e">
        <f>+Programska_aktivnost!L471+Sheet1!L395+#REF!+Sheet2!L395</f>
        <v>#REF!</v>
      </c>
      <c r="M395" s="277" t="e">
        <f>+Programska_aktivnost!M471+Sheet1!M395+#REF!+Sheet2!M395</f>
        <v>#REF!</v>
      </c>
      <c r="N395" s="287" t="e">
        <f t="shared" si="20"/>
        <v>#REF!</v>
      </c>
      <c r="O395" s="277" t="e">
        <f t="shared" si="20"/>
        <v>#REF!</v>
      </c>
      <c r="V395" s="10"/>
      <c r="W395" s="10"/>
      <c r="X395" s="10"/>
      <c r="Y395" s="201" t="e">
        <f t="shared" si="22"/>
        <v>#REF!</v>
      </c>
    </row>
    <row r="396" spans="1:25" ht="33" hidden="1" customHeight="1" x14ac:dyDescent="0.25">
      <c r="A396" s="236">
        <f t="shared" si="21"/>
        <v>349</v>
      </c>
      <c r="B396" s="207">
        <v>542000</v>
      </c>
      <c r="C396" s="237" t="s">
        <v>1281</v>
      </c>
      <c r="D396" s="215" t="e">
        <f>+Programska_aktivnost!D472+Sheet1!D396+#REF!+Sheet2!D396</f>
        <v>#REF!</v>
      </c>
      <c r="E396" s="214" t="e">
        <f>+Programska_aktivnost!E472+Sheet1!E396+#REF!+Sheet2!E396</f>
        <v>#REF!</v>
      </c>
      <c r="F396" s="215" t="e">
        <f>+Programska_aktivnost!F472+Sheet1!F396+#REF!+Sheet2!F396</f>
        <v>#REF!</v>
      </c>
      <c r="G396" s="214" t="e">
        <f>+Programska_aktivnost!G472+Sheet1!G396+#REF!+Sheet2!G396</f>
        <v>#REF!</v>
      </c>
      <c r="H396" s="213" t="e">
        <f>+Programska_aktivnost!H472+Sheet1!H396+#REF!+Sheet2!H396</f>
        <v>#REF!</v>
      </c>
      <c r="I396" s="214" t="e">
        <f>+Programska_aktivnost!I472+Sheet1!I396+#REF!+Sheet2!I396</f>
        <v>#REF!</v>
      </c>
      <c r="J396" s="215" t="e">
        <f>+Programska_aktivnost!J472+Sheet1!J396+#REF!+Sheet2!J396</f>
        <v>#REF!</v>
      </c>
      <c r="K396" s="214" t="e">
        <f>+Programska_aktivnost!K472+Sheet1!K396+#REF!+Sheet2!K396</f>
        <v>#REF!</v>
      </c>
      <c r="L396" s="215" t="e">
        <f>+Programska_aktivnost!L472+Sheet1!L396+#REF!+Sheet2!L396</f>
        <v>#REF!</v>
      </c>
      <c r="M396" s="214" t="e">
        <f>+Programska_aktivnost!M472+Sheet1!M396+#REF!+Sheet2!M396</f>
        <v>#REF!</v>
      </c>
      <c r="N396" s="215" t="e">
        <f t="shared" si="20"/>
        <v>#REF!</v>
      </c>
      <c r="O396" s="214" t="e">
        <f t="shared" si="20"/>
        <v>#REF!</v>
      </c>
      <c r="V396" s="10"/>
      <c r="W396" s="10"/>
      <c r="X396" s="10"/>
      <c r="Y396" s="201" t="e">
        <f t="shared" si="22"/>
        <v>#REF!</v>
      </c>
    </row>
    <row r="397" spans="1:25" ht="33" hidden="1" customHeight="1" x14ac:dyDescent="0.25">
      <c r="A397" s="238">
        <f t="shared" si="21"/>
        <v>350</v>
      </c>
      <c r="B397" s="208">
        <v>542100</v>
      </c>
      <c r="C397" s="239" t="s">
        <v>687</v>
      </c>
      <c r="D397" s="287" t="e">
        <f>+Programska_aktivnost!D473+Sheet1!D397+#REF!+Sheet2!D397</f>
        <v>#REF!</v>
      </c>
      <c r="E397" s="277" t="e">
        <f>+Programska_aktivnost!E473+Sheet1!E397+#REF!+Sheet2!E397</f>
        <v>#REF!</v>
      </c>
      <c r="F397" s="287" t="e">
        <f>+Programska_aktivnost!F473+Sheet1!F397+#REF!+Sheet2!F397</f>
        <v>#REF!</v>
      </c>
      <c r="G397" s="277" t="e">
        <f>+Programska_aktivnost!G473+Sheet1!G397+#REF!+Sheet2!G397</f>
        <v>#REF!</v>
      </c>
      <c r="H397" s="288" t="e">
        <f>+Programska_aktivnost!H473+Sheet1!H397+#REF!+Sheet2!H397</f>
        <v>#REF!</v>
      </c>
      <c r="I397" s="289" t="e">
        <f>+Programska_aktivnost!I473+Sheet1!I397+#REF!+Sheet2!I397</f>
        <v>#REF!</v>
      </c>
      <c r="J397" s="287" t="e">
        <f>+Programska_aktivnost!J473+Sheet1!J397+#REF!+Sheet2!J397</f>
        <v>#REF!</v>
      </c>
      <c r="K397" s="277" t="e">
        <f>+Programska_aktivnost!K473+Sheet1!K397+#REF!+Sheet2!K397</f>
        <v>#REF!</v>
      </c>
      <c r="L397" s="287" t="e">
        <f>+Programska_aktivnost!L473+Sheet1!L397+#REF!+Sheet2!L397</f>
        <v>#REF!</v>
      </c>
      <c r="M397" s="277" t="e">
        <f>+Programska_aktivnost!M473+Sheet1!M397+#REF!+Sheet2!M397</f>
        <v>#REF!</v>
      </c>
      <c r="N397" s="287" t="e">
        <f t="shared" si="20"/>
        <v>#REF!</v>
      </c>
      <c r="O397" s="277" t="e">
        <f t="shared" si="20"/>
        <v>#REF!</v>
      </c>
      <c r="V397" s="10"/>
      <c r="W397" s="10"/>
      <c r="X397" s="10"/>
      <c r="Y397" s="201" t="e">
        <f t="shared" si="22"/>
        <v>#REF!</v>
      </c>
    </row>
    <row r="398" spans="1:25" ht="33" hidden="1" customHeight="1" x14ac:dyDescent="0.25">
      <c r="A398" s="236">
        <f t="shared" si="21"/>
        <v>351</v>
      </c>
      <c r="B398" s="207">
        <v>543000</v>
      </c>
      <c r="C398" s="237" t="s">
        <v>1282</v>
      </c>
      <c r="D398" s="215" t="e">
        <f>+Programska_aktivnost!D474+Sheet1!D398+#REF!+Sheet2!D398</f>
        <v>#REF!</v>
      </c>
      <c r="E398" s="214" t="e">
        <f>+Programska_aktivnost!E474+Sheet1!E398+#REF!+Sheet2!E398</f>
        <v>#REF!</v>
      </c>
      <c r="F398" s="215" t="e">
        <f>+Programska_aktivnost!F474+Sheet1!F398+#REF!+Sheet2!F398</f>
        <v>#REF!</v>
      </c>
      <c r="G398" s="214" t="e">
        <f>+Programska_aktivnost!G474+Sheet1!G398+#REF!+Sheet2!G398</f>
        <v>#REF!</v>
      </c>
      <c r="H398" s="213" t="e">
        <f>+Programska_aktivnost!H474+Sheet1!H398+#REF!+Sheet2!H398</f>
        <v>#REF!</v>
      </c>
      <c r="I398" s="214" t="e">
        <f>+Programska_aktivnost!I474+Sheet1!I398+#REF!+Sheet2!I398</f>
        <v>#REF!</v>
      </c>
      <c r="J398" s="215" t="e">
        <f>+Programska_aktivnost!J474+Sheet1!J398+#REF!+Sheet2!J398</f>
        <v>#REF!</v>
      </c>
      <c r="K398" s="214" t="e">
        <f>+Programska_aktivnost!K474+Sheet1!K398+#REF!+Sheet2!K398</f>
        <v>#REF!</v>
      </c>
      <c r="L398" s="215" t="e">
        <f>+Programska_aktivnost!L474+Sheet1!L398+#REF!+Sheet2!L398</f>
        <v>#REF!</v>
      </c>
      <c r="M398" s="214" t="e">
        <f>+Programska_aktivnost!M474+Sheet1!M398+#REF!+Sheet2!M398</f>
        <v>#REF!</v>
      </c>
      <c r="N398" s="215" t="e">
        <f t="shared" si="20"/>
        <v>#REF!</v>
      </c>
      <c r="O398" s="214" t="e">
        <f t="shared" si="20"/>
        <v>#REF!</v>
      </c>
      <c r="V398" s="10"/>
      <c r="W398" s="10"/>
      <c r="X398" s="10"/>
      <c r="Y398" s="201" t="e">
        <f t="shared" si="22"/>
        <v>#REF!</v>
      </c>
    </row>
    <row r="399" spans="1:25" ht="33" hidden="1" customHeight="1" x14ac:dyDescent="0.25">
      <c r="A399" s="238">
        <f t="shared" si="21"/>
        <v>352</v>
      </c>
      <c r="B399" s="208">
        <v>543100</v>
      </c>
      <c r="C399" s="239" t="s">
        <v>688</v>
      </c>
      <c r="D399" s="287" t="e">
        <f>+Programska_aktivnost!D475+Sheet1!D399+#REF!+Sheet2!D399</f>
        <v>#REF!</v>
      </c>
      <c r="E399" s="277" t="e">
        <f>+Programska_aktivnost!E475+Sheet1!E399+#REF!+Sheet2!E399</f>
        <v>#REF!</v>
      </c>
      <c r="F399" s="287" t="e">
        <f>+Programska_aktivnost!F475+Sheet1!F399+#REF!+Sheet2!F399</f>
        <v>#REF!</v>
      </c>
      <c r="G399" s="277" t="e">
        <f>+Programska_aktivnost!G475+Sheet1!G399+#REF!+Sheet2!G399</f>
        <v>#REF!</v>
      </c>
      <c r="H399" s="288" t="e">
        <f>+Programska_aktivnost!H475+Sheet1!H399+#REF!+Sheet2!H399</f>
        <v>#REF!</v>
      </c>
      <c r="I399" s="289" t="e">
        <f>+Programska_aktivnost!I475+Sheet1!I399+#REF!+Sheet2!I399</f>
        <v>#REF!</v>
      </c>
      <c r="J399" s="287" t="e">
        <f>+Programska_aktivnost!J475+Sheet1!J399+#REF!+Sheet2!J399</f>
        <v>#REF!</v>
      </c>
      <c r="K399" s="277" t="e">
        <f>+Programska_aktivnost!K475+Sheet1!K399+#REF!+Sheet2!K399</f>
        <v>#REF!</v>
      </c>
      <c r="L399" s="287" t="e">
        <f>+Programska_aktivnost!L475+Sheet1!L399+#REF!+Sheet2!L399</f>
        <v>#REF!</v>
      </c>
      <c r="M399" s="277" t="e">
        <f>+Programska_aktivnost!M475+Sheet1!M399+#REF!+Sheet2!M399</f>
        <v>#REF!</v>
      </c>
      <c r="N399" s="287" t="e">
        <f t="shared" si="20"/>
        <v>#REF!</v>
      </c>
      <c r="O399" s="277" t="e">
        <f t="shared" si="20"/>
        <v>#REF!</v>
      </c>
      <c r="V399" s="10"/>
      <c r="W399" s="10"/>
      <c r="X399" s="10"/>
      <c r="Y399" s="201" t="e">
        <f t="shared" si="22"/>
        <v>#REF!</v>
      </c>
    </row>
    <row r="400" spans="1:25" ht="33" hidden="1" customHeight="1" x14ac:dyDescent="0.25">
      <c r="A400" s="238">
        <f t="shared" si="21"/>
        <v>353</v>
      </c>
      <c r="B400" s="208">
        <v>543200</v>
      </c>
      <c r="C400" s="239" t="s">
        <v>689</v>
      </c>
      <c r="D400" s="287" t="e">
        <f>+Programska_aktivnost!D476+Sheet1!D400+#REF!+Sheet2!D400</f>
        <v>#REF!</v>
      </c>
      <c r="E400" s="277" t="e">
        <f>+Programska_aktivnost!E476+Sheet1!E400+#REF!+Sheet2!E400</f>
        <v>#REF!</v>
      </c>
      <c r="F400" s="287" t="e">
        <f>+Programska_aktivnost!F476+Sheet1!F400+#REF!+Sheet2!F400</f>
        <v>#REF!</v>
      </c>
      <c r="G400" s="277" t="e">
        <f>+Programska_aktivnost!G476+Sheet1!G400+#REF!+Sheet2!G400</f>
        <v>#REF!</v>
      </c>
      <c r="H400" s="288" t="e">
        <f>+Programska_aktivnost!H476+Sheet1!H400+#REF!+Sheet2!H400</f>
        <v>#REF!</v>
      </c>
      <c r="I400" s="289" t="e">
        <f>+Programska_aktivnost!I476+Sheet1!I400+#REF!+Sheet2!I400</f>
        <v>#REF!</v>
      </c>
      <c r="J400" s="287" t="e">
        <f>+Programska_aktivnost!J476+Sheet1!J400+#REF!+Sheet2!J400</f>
        <v>#REF!</v>
      </c>
      <c r="K400" s="277" t="e">
        <f>+Programska_aktivnost!K476+Sheet1!K400+#REF!+Sheet2!K400</f>
        <v>#REF!</v>
      </c>
      <c r="L400" s="287" t="e">
        <f>+Programska_aktivnost!L476+Sheet1!L400+#REF!+Sheet2!L400</f>
        <v>#REF!</v>
      </c>
      <c r="M400" s="277" t="e">
        <f>+Programska_aktivnost!M476+Sheet1!M400+#REF!+Sheet2!M400</f>
        <v>#REF!</v>
      </c>
      <c r="N400" s="287" t="e">
        <f t="shared" si="20"/>
        <v>#REF!</v>
      </c>
      <c r="O400" s="277" t="e">
        <f t="shared" si="20"/>
        <v>#REF!</v>
      </c>
      <c r="V400" s="10"/>
      <c r="W400" s="10"/>
      <c r="X400" s="10"/>
      <c r="Y400" s="201" t="e">
        <f t="shared" si="22"/>
        <v>#REF!</v>
      </c>
    </row>
    <row r="401" spans="1:25" ht="51" hidden="1" x14ac:dyDescent="0.25">
      <c r="A401" s="236">
        <f t="shared" si="21"/>
        <v>354</v>
      </c>
      <c r="B401" s="207">
        <v>550000</v>
      </c>
      <c r="C401" s="237" t="s">
        <v>1283</v>
      </c>
      <c r="D401" s="215" t="e">
        <f>+Programska_aktivnost!D477+Sheet1!D401+#REF!+Sheet2!D401</f>
        <v>#REF!</v>
      </c>
      <c r="E401" s="214" t="e">
        <f>+Programska_aktivnost!E477+Sheet1!E401+#REF!+Sheet2!E401</f>
        <v>#REF!</v>
      </c>
      <c r="F401" s="215" t="e">
        <f>+Programska_aktivnost!F477+Sheet1!F401+#REF!+Sheet2!F401</f>
        <v>#REF!</v>
      </c>
      <c r="G401" s="214" t="e">
        <f>+Programska_aktivnost!G477+Sheet1!G401+#REF!+Sheet2!G401</f>
        <v>#REF!</v>
      </c>
      <c r="H401" s="213" t="e">
        <f>+Programska_aktivnost!H477+Sheet1!H401+#REF!+Sheet2!H401</f>
        <v>#REF!</v>
      </c>
      <c r="I401" s="214" t="e">
        <f>+Programska_aktivnost!I477+Sheet1!I401+#REF!+Sheet2!I401</f>
        <v>#REF!</v>
      </c>
      <c r="J401" s="215" t="e">
        <f>+Programska_aktivnost!J477+Sheet1!J401+#REF!+Sheet2!J401</f>
        <v>#REF!</v>
      </c>
      <c r="K401" s="214" t="e">
        <f>+Programska_aktivnost!K477+Sheet1!K401+#REF!+Sheet2!K401</f>
        <v>#REF!</v>
      </c>
      <c r="L401" s="215" t="e">
        <f>+Programska_aktivnost!L477+Sheet1!L401+#REF!+Sheet2!L401</f>
        <v>#REF!</v>
      </c>
      <c r="M401" s="214" t="e">
        <f>+Programska_aktivnost!M477+Sheet1!M401+#REF!+Sheet2!M401</f>
        <v>#REF!</v>
      </c>
      <c r="N401" s="215" t="e">
        <f t="shared" si="20"/>
        <v>#REF!</v>
      </c>
      <c r="O401" s="214" t="e">
        <f t="shared" si="20"/>
        <v>#REF!</v>
      </c>
      <c r="V401" s="10"/>
      <c r="W401" s="10"/>
      <c r="X401" s="10"/>
      <c r="Y401" s="201" t="e">
        <f t="shared" si="22"/>
        <v>#REF!</v>
      </c>
    </row>
    <row r="402" spans="1:25" ht="51" hidden="1" x14ac:dyDescent="0.25">
      <c r="A402" s="236">
        <f t="shared" si="21"/>
        <v>355</v>
      </c>
      <c r="B402" s="207">
        <v>551000</v>
      </c>
      <c r="C402" s="237" t="s">
        <v>1284</v>
      </c>
      <c r="D402" s="215" t="e">
        <f>+Programska_aktivnost!D478+Sheet1!D402+#REF!+Sheet2!D402</f>
        <v>#REF!</v>
      </c>
      <c r="E402" s="214" t="e">
        <f>+Programska_aktivnost!E478+Sheet1!E402+#REF!+Sheet2!E402</f>
        <v>#REF!</v>
      </c>
      <c r="F402" s="215" t="e">
        <f>+Programska_aktivnost!F478+Sheet1!F402+#REF!+Sheet2!F402</f>
        <v>#REF!</v>
      </c>
      <c r="G402" s="214" t="e">
        <f>+Programska_aktivnost!G478+Sheet1!G402+#REF!+Sheet2!G402</f>
        <v>#REF!</v>
      </c>
      <c r="H402" s="213" t="e">
        <f>+Programska_aktivnost!H478+Sheet1!H402+#REF!+Sheet2!H402</f>
        <v>#REF!</v>
      </c>
      <c r="I402" s="214" t="e">
        <f>+Programska_aktivnost!I478+Sheet1!I402+#REF!+Sheet2!I402</f>
        <v>#REF!</v>
      </c>
      <c r="J402" s="215" t="e">
        <f>+Programska_aktivnost!J478+Sheet1!J402+#REF!+Sheet2!J402</f>
        <v>#REF!</v>
      </c>
      <c r="K402" s="214" t="e">
        <f>+Programska_aktivnost!K478+Sheet1!K402+#REF!+Sheet2!K402</f>
        <v>#REF!</v>
      </c>
      <c r="L402" s="215" t="e">
        <f>+Programska_aktivnost!L478+Sheet1!L402+#REF!+Sheet2!L402</f>
        <v>#REF!</v>
      </c>
      <c r="M402" s="214" t="e">
        <f>+Programska_aktivnost!M478+Sheet1!M402+#REF!+Sheet2!M402</f>
        <v>#REF!</v>
      </c>
      <c r="N402" s="215" t="e">
        <f t="shared" si="20"/>
        <v>#REF!</v>
      </c>
      <c r="O402" s="214" t="e">
        <f t="shared" si="20"/>
        <v>#REF!</v>
      </c>
      <c r="V402" s="10"/>
      <c r="W402" s="10"/>
      <c r="X402" s="10"/>
      <c r="Y402" s="201" t="e">
        <f t="shared" si="22"/>
        <v>#REF!</v>
      </c>
    </row>
    <row r="403" spans="1:25" ht="51" hidden="1" x14ac:dyDescent="0.25">
      <c r="A403" s="238">
        <f t="shared" si="21"/>
        <v>356</v>
      </c>
      <c r="B403" s="208">
        <v>551100</v>
      </c>
      <c r="C403" s="239" t="s">
        <v>812</v>
      </c>
      <c r="D403" s="287" t="e">
        <f>+Programska_aktivnost!D479+Sheet1!D403+#REF!+Sheet2!D403</f>
        <v>#REF!</v>
      </c>
      <c r="E403" s="277" t="e">
        <f>+Programska_aktivnost!E479+Sheet1!E403+#REF!+Sheet2!E403</f>
        <v>#REF!</v>
      </c>
      <c r="F403" s="287" t="e">
        <f>+Programska_aktivnost!F479+Sheet1!F403+#REF!+Sheet2!F403</f>
        <v>#REF!</v>
      </c>
      <c r="G403" s="277" t="e">
        <f>+Programska_aktivnost!G479+Sheet1!G403+#REF!+Sheet2!G403</f>
        <v>#REF!</v>
      </c>
      <c r="H403" s="288" t="e">
        <f>+Programska_aktivnost!H479+Sheet1!H403+#REF!+Sheet2!H403</f>
        <v>#REF!</v>
      </c>
      <c r="I403" s="289" t="e">
        <f>+Programska_aktivnost!I479+Sheet1!I403+#REF!+Sheet2!I403</f>
        <v>#REF!</v>
      </c>
      <c r="J403" s="287" t="e">
        <f>+Programska_aktivnost!J479+Sheet1!J403+#REF!+Sheet2!J403</f>
        <v>#REF!</v>
      </c>
      <c r="K403" s="277" t="e">
        <f>+Programska_aktivnost!K479+Sheet1!K403+#REF!+Sheet2!K403</f>
        <v>#REF!</v>
      </c>
      <c r="L403" s="287" t="e">
        <f>+Programska_aktivnost!L479+Sheet1!L403+#REF!+Sheet2!L403</f>
        <v>#REF!</v>
      </c>
      <c r="M403" s="277" t="e">
        <f>+Programska_aktivnost!M479+Sheet1!M403+#REF!+Sheet2!M403</f>
        <v>#REF!</v>
      </c>
      <c r="N403" s="287" t="e">
        <f t="shared" ref="N403:O451" si="23">SUM(H403,J403,L403)</f>
        <v>#REF!</v>
      </c>
      <c r="O403" s="277" t="e">
        <f t="shared" si="23"/>
        <v>#REF!</v>
      </c>
      <c r="V403" s="10"/>
      <c r="W403" s="10"/>
      <c r="X403" s="10"/>
      <c r="Y403" s="201" t="e">
        <f t="shared" si="22"/>
        <v>#REF!</v>
      </c>
    </row>
    <row r="404" spans="1:25" ht="38.25" hidden="1" x14ac:dyDescent="0.25">
      <c r="A404" s="234">
        <f t="shared" si="21"/>
        <v>357</v>
      </c>
      <c r="B404" s="206">
        <v>600000</v>
      </c>
      <c r="C404" s="235" t="s">
        <v>1285</v>
      </c>
      <c r="D404" s="223" t="e">
        <f>+Programska_aktivnost!D480+Sheet1!D404+#REF!+Sheet2!D404</f>
        <v>#REF!</v>
      </c>
      <c r="E404" s="222" t="e">
        <f>+Programska_aktivnost!E480+Sheet1!E404+#REF!+Sheet2!E404</f>
        <v>#REF!</v>
      </c>
      <c r="F404" s="223" t="e">
        <f>+Programska_aktivnost!F480+Sheet1!F404+#REF!+Sheet2!F404</f>
        <v>#REF!</v>
      </c>
      <c r="G404" s="222" t="e">
        <f>+Programska_aktivnost!G480+Sheet1!G404+#REF!+Sheet2!G404</f>
        <v>#REF!</v>
      </c>
      <c r="H404" s="212" t="e">
        <f>+Programska_aktivnost!H480+Sheet1!H404+#REF!+Sheet2!H404</f>
        <v>#REF!</v>
      </c>
      <c r="I404" s="222" t="e">
        <f>+Programska_aktivnost!I480+Sheet1!I404+#REF!+Sheet2!I404</f>
        <v>#REF!</v>
      </c>
      <c r="J404" s="223" t="e">
        <f>+Programska_aktivnost!J480+Sheet1!J404+#REF!+Sheet2!J404</f>
        <v>#REF!</v>
      </c>
      <c r="K404" s="222" t="e">
        <f>+Programska_aktivnost!K480+Sheet1!K404+#REF!+Sheet2!K404</f>
        <v>#REF!</v>
      </c>
      <c r="L404" s="223" t="e">
        <f>+Programska_aktivnost!L480+Sheet1!L404+#REF!+Sheet2!L404</f>
        <v>#REF!</v>
      </c>
      <c r="M404" s="222" t="e">
        <f>+Programska_aktivnost!M480+Sheet1!M404+#REF!+Sheet2!M404</f>
        <v>#REF!</v>
      </c>
      <c r="N404" s="223" t="e">
        <f t="shared" si="23"/>
        <v>#REF!</v>
      </c>
      <c r="O404" s="222" t="e">
        <f t="shared" si="23"/>
        <v>#REF!</v>
      </c>
      <c r="V404" s="10"/>
      <c r="W404" s="10"/>
      <c r="X404" s="10"/>
      <c r="Y404" s="201" t="e">
        <f t="shared" si="22"/>
        <v>#REF!</v>
      </c>
    </row>
    <row r="405" spans="1:25" ht="33" hidden="1" customHeight="1" x14ac:dyDescent="0.25">
      <c r="A405" s="236">
        <f t="shared" si="21"/>
        <v>358</v>
      </c>
      <c r="B405" s="207">
        <v>610000</v>
      </c>
      <c r="C405" s="237" t="s">
        <v>1286</v>
      </c>
      <c r="D405" s="215" t="e">
        <f>+Programska_aktivnost!D481+Sheet1!D405+#REF!+Sheet2!D405</f>
        <v>#REF!</v>
      </c>
      <c r="E405" s="214" t="e">
        <f>+Programska_aktivnost!E481+Sheet1!E405+#REF!+Sheet2!E405</f>
        <v>#REF!</v>
      </c>
      <c r="F405" s="215" t="e">
        <f>+Programska_aktivnost!F481+Sheet1!F405+#REF!+Sheet2!F405</f>
        <v>#REF!</v>
      </c>
      <c r="G405" s="214" t="e">
        <f>+Programska_aktivnost!G481+Sheet1!G405+#REF!+Sheet2!G405</f>
        <v>#REF!</v>
      </c>
      <c r="H405" s="213" t="e">
        <f>+Programska_aktivnost!H481+Sheet1!H405+#REF!+Sheet2!H405</f>
        <v>#REF!</v>
      </c>
      <c r="I405" s="214" t="e">
        <f>+Programska_aktivnost!I481+Sheet1!I405+#REF!+Sheet2!I405</f>
        <v>#REF!</v>
      </c>
      <c r="J405" s="215" t="e">
        <f>+Programska_aktivnost!J481+Sheet1!J405+#REF!+Sheet2!J405</f>
        <v>#REF!</v>
      </c>
      <c r="K405" s="214" t="e">
        <f>+Programska_aktivnost!K481+Sheet1!K405+#REF!+Sheet2!K405</f>
        <v>#REF!</v>
      </c>
      <c r="L405" s="215" t="e">
        <f>+Programska_aktivnost!L481+Sheet1!L405+#REF!+Sheet2!L405</f>
        <v>#REF!</v>
      </c>
      <c r="M405" s="214" t="e">
        <f>+Programska_aktivnost!M481+Sheet1!M405+#REF!+Sheet2!M405</f>
        <v>#REF!</v>
      </c>
      <c r="N405" s="215" t="e">
        <f t="shared" si="23"/>
        <v>#REF!</v>
      </c>
      <c r="O405" s="214" t="e">
        <f t="shared" si="23"/>
        <v>#REF!</v>
      </c>
      <c r="V405" s="10"/>
      <c r="W405" s="10"/>
      <c r="X405" s="10"/>
      <c r="Y405" s="201" t="e">
        <f t="shared" si="22"/>
        <v>#REF!</v>
      </c>
    </row>
    <row r="406" spans="1:25" ht="33" hidden="1" customHeight="1" x14ac:dyDescent="0.25">
      <c r="A406" s="236">
        <f t="shared" si="21"/>
        <v>359</v>
      </c>
      <c r="B406" s="207">
        <v>611000</v>
      </c>
      <c r="C406" s="237" t="s">
        <v>1287</v>
      </c>
      <c r="D406" s="215" t="e">
        <f>+Programska_aktivnost!D482+Sheet1!D406+#REF!+Sheet2!D406</f>
        <v>#REF!</v>
      </c>
      <c r="E406" s="214" t="e">
        <f>+Programska_aktivnost!E482+Sheet1!E406+#REF!+Sheet2!E406</f>
        <v>#REF!</v>
      </c>
      <c r="F406" s="215" t="e">
        <f>+Programska_aktivnost!F482+Sheet1!F406+#REF!+Sheet2!F406</f>
        <v>#REF!</v>
      </c>
      <c r="G406" s="214" t="e">
        <f>+Programska_aktivnost!G482+Sheet1!G406+#REF!+Sheet2!G406</f>
        <v>#REF!</v>
      </c>
      <c r="H406" s="213" t="e">
        <f>+Programska_aktivnost!H482+Sheet1!H406+#REF!+Sheet2!H406</f>
        <v>#REF!</v>
      </c>
      <c r="I406" s="214" t="e">
        <f>+Programska_aktivnost!I482+Sheet1!I406+#REF!+Sheet2!I406</f>
        <v>#REF!</v>
      </c>
      <c r="J406" s="215" t="e">
        <f>+Programska_aktivnost!J482+Sheet1!J406+#REF!+Sheet2!J406</f>
        <v>#REF!</v>
      </c>
      <c r="K406" s="214" t="e">
        <f>+Programska_aktivnost!K482+Sheet1!K406+#REF!+Sheet2!K406</f>
        <v>#REF!</v>
      </c>
      <c r="L406" s="215" t="e">
        <f>+Programska_aktivnost!L482+Sheet1!L406+#REF!+Sheet2!L406</f>
        <v>#REF!</v>
      </c>
      <c r="M406" s="214" t="e">
        <f>+Programska_aktivnost!M482+Sheet1!M406+#REF!+Sheet2!M406</f>
        <v>#REF!</v>
      </c>
      <c r="N406" s="215" t="e">
        <f t="shared" si="23"/>
        <v>#REF!</v>
      </c>
      <c r="O406" s="214" t="e">
        <f t="shared" si="23"/>
        <v>#REF!</v>
      </c>
      <c r="V406" s="10"/>
      <c r="W406" s="10"/>
      <c r="X406" s="10"/>
      <c r="Y406" s="201" t="e">
        <f t="shared" si="22"/>
        <v>#REF!</v>
      </c>
    </row>
    <row r="407" spans="1:25" ht="33" hidden="1" customHeight="1" x14ac:dyDescent="0.25">
      <c r="A407" s="238">
        <f t="shared" si="21"/>
        <v>360</v>
      </c>
      <c r="B407" s="208">
        <v>611100</v>
      </c>
      <c r="C407" s="239" t="s">
        <v>690</v>
      </c>
      <c r="D407" s="287" t="e">
        <f>+Programska_aktivnost!D483+Sheet1!D407+#REF!+Sheet2!D407</f>
        <v>#REF!</v>
      </c>
      <c r="E407" s="277" t="e">
        <f>+Programska_aktivnost!E483+Sheet1!E407+#REF!+Sheet2!E407</f>
        <v>#REF!</v>
      </c>
      <c r="F407" s="287" t="e">
        <f>+Programska_aktivnost!F483+Sheet1!F407+#REF!+Sheet2!F407</f>
        <v>#REF!</v>
      </c>
      <c r="G407" s="277" t="e">
        <f>+Programska_aktivnost!G483+Sheet1!G407+#REF!+Sheet2!G407</f>
        <v>#REF!</v>
      </c>
      <c r="H407" s="288" t="e">
        <f>+Programska_aktivnost!H483+Sheet1!H407+#REF!+Sheet2!H407</f>
        <v>#REF!</v>
      </c>
      <c r="I407" s="289" t="e">
        <f>+Programska_aktivnost!I483+Sheet1!I407+#REF!+Sheet2!I407</f>
        <v>#REF!</v>
      </c>
      <c r="J407" s="287" t="e">
        <f>+Programska_aktivnost!J483+Sheet1!J407+#REF!+Sheet2!J407</f>
        <v>#REF!</v>
      </c>
      <c r="K407" s="277" t="e">
        <f>+Programska_aktivnost!K483+Sheet1!K407+#REF!+Sheet2!K407</f>
        <v>#REF!</v>
      </c>
      <c r="L407" s="287" t="e">
        <f>+Programska_aktivnost!L483+Sheet1!L407+#REF!+Sheet2!L407</f>
        <v>#REF!</v>
      </c>
      <c r="M407" s="277" t="e">
        <f>+Programska_aktivnost!M483+Sheet1!M407+#REF!+Sheet2!M407</f>
        <v>#REF!</v>
      </c>
      <c r="N407" s="287" t="e">
        <f t="shared" si="23"/>
        <v>#REF!</v>
      </c>
      <c r="O407" s="277" t="e">
        <f t="shared" si="23"/>
        <v>#REF!</v>
      </c>
      <c r="V407" s="10"/>
      <c r="W407" s="10"/>
      <c r="X407" s="10"/>
      <c r="Y407" s="201" t="e">
        <f t="shared" si="22"/>
        <v>#REF!</v>
      </c>
    </row>
    <row r="408" spans="1:25" ht="33" hidden="1" customHeight="1" x14ac:dyDescent="0.25">
      <c r="A408" s="238">
        <f t="shared" si="21"/>
        <v>361</v>
      </c>
      <c r="B408" s="208">
        <v>611200</v>
      </c>
      <c r="C408" s="239" t="s">
        <v>691</v>
      </c>
      <c r="D408" s="287" t="e">
        <f>+Programska_aktivnost!D484+Sheet1!D408+#REF!+Sheet2!D408</f>
        <v>#REF!</v>
      </c>
      <c r="E408" s="277" t="e">
        <f>+Programska_aktivnost!E484+Sheet1!E408+#REF!+Sheet2!E408</f>
        <v>#REF!</v>
      </c>
      <c r="F408" s="287" t="e">
        <f>+Programska_aktivnost!F484+Sheet1!F408+#REF!+Sheet2!F408</f>
        <v>#REF!</v>
      </c>
      <c r="G408" s="277" t="e">
        <f>+Programska_aktivnost!G484+Sheet1!G408+#REF!+Sheet2!G408</f>
        <v>#REF!</v>
      </c>
      <c r="H408" s="288" t="e">
        <f>+Programska_aktivnost!H484+Sheet1!H408+#REF!+Sheet2!H408</f>
        <v>#REF!</v>
      </c>
      <c r="I408" s="289" t="e">
        <f>+Programska_aktivnost!I484+Sheet1!I408+#REF!+Sheet2!I408</f>
        <v>#REF!</v>
      </c>
      <c r="J408" s="287" t="e">
        <f>+Programska_aktivnost!J484+Sheet1!J408+#REF!+Sheet2!J408</f>
        <v>#REF!</v>
      </c>
      <c r="K408" s="277" t="e">
        <f>+Programska_aktivnost!K484+Sheet1!K408+#REF!+Sheet2!K408</f>
        <v>#REF!</v>
      </c>
      <c r="L408" s="287" t="e">
        <f>+Programska_aktivnost!L484+Sheet1!L408+#REF!+Sheet2!L408</f>
        <v>#REF!</v>
      </c>
      <c r="M408" s="277" t="e">
        <f>+Programska_aktivnost!M484+Sheet1!M408+#REF!+Sheet2!M408</f>
        <v>#REF!</v>
      </c>
      <c r="N408" s="287" t="e">
        <f t="shared" si="23"/>
        <v>#REF!</v>
      </c>
      <c r="O408" s="277" t="e">
        <f t="shared" si="23"/>
        <v>#REF!</v>
      </c>
      <c r="V408" s="10"/>
      <c r="W408" s="10"/>
      <c r="X408" s="10"/>
      <c r="Y408" s="201" t="e">
        <f t="shared" si="22"/>
        <v>#REF!</v>
      </c>
    </row>
    <row r="409" spans="1:25" ht="33" hidden="1" customHeight="1" x14ac:dyDescent="0.25">
      <c r="A409" s="238">
        <f t="shared" si="21"/>
        <v>362</v>
      </c>
      <c r="B409" s="208">
        <v>611300</v>
      </c>
      <c r="C409" s="239" t="s">
        <v>692</v>
      </c>
      <c r="D409" s="287" t="e">
        <f>+Programska_aktivnost!D485+Sheet1!D409+#REF!+Sheet2!D409</f>
        <v>#REF!</v>
      </c>
      <c r="E409" s="277" t="e">
        <f>+Programska_aktivnost!E485+Sheet1!E409+#REF!+Sheet2!E409</f>
        <v>#REF!</v>
      </c>
      <c r="F409" s="287" t="e">
        <f>+Programska_aktivnost!F485+Sheet1!F409+#REF!+Sheet2!F409</f>
        <v>#REF!</v>
      </c>
      <c r="G409" s="277" t="e">
        <f>+Programska_aktivnost!G485+Sheet1!G409+#REF!+Sheet2!G409</f>
        <v>#REF!</v>
      </c>
      <c r="H409" s="288" t="e">
        <f>+Programska_aktivnost!H485+Sheet1!H409+#REF!+Sheet2!H409</f>
        <v>#REF!</v>
      </c>
      <c r="I409" s="289" t="e">
        <f>+Programska_aktivnost!I485+Sheet1!I409+#REF!+Sheet2!I409</f>
        <v>#REF!</v>
      </c>
      <c r="J409" s="287" t="e">
        <f>+Programska_aktivnost!J485+Sheet1!J409+#REF!+Sheet2!J409</f>
        <v>#REF!</v>
      </c>
      <c r="K409" s="277" t="e">
        <f>+Programska_aktivnost!K485+Sheet1!K409+#REF!+Sheet2!K409</f>
        <v>#REF!</v>
      </c>
      <c r="L409" s="287" t="e">
        <f>+Programska_aktivnost!L485+Sheet1!L409+#REF!+Sheet2!L409</f>
        <v>#REF!</v>
      </c>
      <c r="M409" s="277" t="e">
        <f>+Programska_aktivnost!M485+Sheet1!M409+#REF!+Sheet2!M409</f>
        <v>#REF!</v>
      </c>
      <c r="N409" s="287" t="e">
        <f t="shared" si="23"/>
        <v>#REF!</v>
      </c>
      <c r="O409" s="277" t="e">
        <f t="shared" si="23"/>
        <v>#REF!</v>
      </c>
      <c r="V409" s="10"/>
      <c r="W409" s="10"/>
      <c r="X409" s="10"/>
      <c r="Y409" s="201" t="e">
        <f t="shared" si="22"/>
        <v>#REF!</v>
      </c>
    </row>
    <row r="410" spans="1:25" ht="33" hidden="1" customHeight="1" x14ac:dyDescent="0.25">
      <c r="A410" s="238">
        <f t="shared" si="21"/>
        <v>363</v>
      </c>
      <c r="B410" s="208">
        <v>611400</v>
      </c>
      <c r="C410" s="239" t="s">
        <v>693</v>
      </c>
      <c r="D410" s="287" t="e">
        <f>+Programska_aktivnost!D486+Sheet1!D410+#REF!+Sheet2!D410</f>
        <v>#REF!</v>
      </c>
      <c r="E410" s="277" t="e">
        <f>+Programska_aktivnost!E486+Sheet1!E410+#REF!+Sheet2!E410</f>
        <v>#REF!</v>
      </c>
      <c r="F410" s="287" t="e">
        <f>+Programska_aktivnost!F486+Sheet1!F410+#REF!+Sheet2!F410</f>
        <v>#REF!</v>
      </c>
      <c r="G410" s="277" t="e">
        <f>+Programska_aktivnost!G486+Sheet1!G410+#REF!+Sheet2!G410</f>
        <v>#REF!</v>
      </c>
      <c r="H410" s="288" t="e">
        <f>+Programska_aktivnost!H486+Sheet1!H410+#REF!+Sheet2!H410</f>
        <v>#REF!</v>
      </c>
      <c r="I410" s="289" t="e">
        <f>+Programska_aktivnost!I486+Sheet1!I410+#REF!+Sheet2!I410</f>
        <v>#REF!</v>
      </c>
      <c r="J410" s="287" t="e">
        <f>+Programska_aktivnost!J486+Sheet1!J410+#REF!+Sheet2!J410</f>
        <v>#REF!</v>
      </c>
      <c r="K410" s="277" t="e">
        <f>+Programska_aktivnost!K486+Sheet1!K410+#REF!+Sheet2!K410</f>
        <v>#REF!</v>
      </c>
      <c r="L410" s="287" t="e">
        <f>+Programska_aktivnost!L486+Sheet1!L410+#REF!+Sheet2!L410</f>
        <v>#REF!</v>
      </c>
      <c r="M410" s="277" t="e">
        <f>+Programska_aktivnost!M486+Sheet1!M410+#REF!+Sheet2!M410</f>
        <v>#REF!</v>
      </c>
      <c r="N410" s="287" t="e">
        <f t="shared" si="23"/>
        <v>#REF!</v>
      </c>
      <c r="O410" s="277" t="e">
        <f t="shared" si="23"/>
        <v>#REF!</v>
      </c>
      <c r="V410" s="10"/>
      <c r="W410" s="10"/>
      <c r="X410" s="10"/>
      <c r="Y410" s="201" t="e">
        <f t="shared" si="22"/>
        <v>#REF!</v>
      </c>
    </row>
    <row r="411" spans="1:25" ht="33" hidden="1" customHeight="1" x14ac:dyDescent="0.25">
      <c r="A411" s="238">
        <f t="shared" si="21"/>
        <v>364</v>
      </c>
      <c r="B411" s="208">
        <v>611500</v>
      </c>
      <c r="C411" s="239" t="s">
        <v>694</v>
      </c>
      <c r="D411" s="287" t="e">
        <f>+Programska_aktivnost!D487+Sheet1!D411+#REF!+Sheet2!D411</f>
        <v>#REF!</v>
      </c>
      <c r="E411" s="277" t="e">
        <f>+Programska_aktivnost!E487+Sheet1!E411+#REF!+Sheet2!E411</f>
        <v>#REF!</v>
      </c>
      <c r="F411" s="287" t="e">
        <f>+Programska_aktivnost!F487+Sheet1!F411+#REF!+Sheet2!F411</f>
        <v>#REF!</v>
      </c>
      <c r="G411" s="277" t="e">
        <f>+Programska_aktivnost!G487+Sheet1!G411+#REF!+Sheet2!G411</f>
        <v>#REF!</v>
      </c>
      <c r="H411" s="288" t="e">
        <f>+Programska_aktivnost!H487+Sheet1!H411+#REF!+Sheet2!H411</f>
        <v>#REF!</v>
      </c>
      <c r="I411" s="289" t="e">
        <f>+Programska_aktivnost!I487+Sheet1!I411+#REF!+Sheet2!I411</f>
        <v>#REF!</v>
      </c>
      <c r="J411" s="287" t="e">
        <f>+Programska_aktivnost!J487+Sheet1!J411+#REF!+Sheet2!J411</f>
        <v>#REF!</v>
      </c>
      <c r="K411" s="277" t="e">
        <f>+Programska_aktivnost!K487+Sheet1!K411+#REF!+Sheet2!K411</f>
        <v>#REF!</v>
      </c>
      <c r="L411" s="287" t="e">
        <f>+Programska_aktivnost!L487+Sheet1!L411+#REF!+Sheet2!L411</f>
        <v>#REF!</v>
      </c>
      <c r="M411" s="277" t="e">
        <f>+Programska_aktivnost!M487+Sheet1!M411+#REF!+Sheet2!M411</f>
        <v>#REF!</v>
      </c>
      <c r="N411" s="287" t="e">
        <f t="shared" si="23"/>
        <v>#REF!</v>
      </c>
      <c r="O411" s="277" t="e">
        <f t="shared" si="23"/>
        <v>#REF!</v>
      </c>
      <c r="V411" s="10"/>
      <c r="W411" s="10"/>
      <c r="X411" s="10"/>
      <c r="Y411" s="201" t="e">
        <f t="shared" si="22"/>
        <v>#REF!</v>
      </c>
    </row>
    <row r="412" spans="1:25" ht="33" hidden="1" customHeight="1" x14ac:dyDescent="0.25">
      <c r="A412" s="238">
        <f t="shared" si="21"/>
        <v>365</v>
      </c>
      <c r="B412" s="208">
        <v>611600</v>
      </c>
      <c r="C412" s="239" t="s">
        <v>695</v>
      </c>
      <c r="D412" s="287" t="e">
        <f>+Programska_aktivnost!D488+Sheet1!D412+#REF!+Sheet2!D412</f>
        <v>#REF!</v>
      </c>
      <c r="E412" s="277" t="e">
        <f>+Programska_aktivnost!E488+Sheet1!E412+#REF!+Sheet2!E412</f>
        <v>#REF!</v>
      </c>
      <c r="F412" s="287" t="e">
        <f>+Programska_aktivnost!F488+Sheet1!F412+#REF!+Sheet2!F412</f>
        <v>#REF!</v>
      </c>
      <c r="G412" s="277" t="e">
        <f>+Programska_aktivnost!G488+Sheet1!G412+#REF!+Sheet2!G412</f>
        <v>#REF!</v>
      </c>
      <c r="H412" s="288" t="e">
        <f>+Programska_aktivnost!H488+Sheet1!H412+#REF!+Sheet2!H412</f>
        <v>#REF!</v>
      </c>
      <c r="I412" s="289" t="e">
        <f>+Programska_aktivnost!I488+Sheet1!I412+#REF!+Sheet2!I412</f>
        <v>#REF!</v>
      </c>
      <c r="J412" s="287" t="e">
        <f>+Programska_aktivnost!J488+Sheet1!J412+#REF!+Sheet2!J412</f>
        <v>#REF!</v>
      </c>
      <c r="K412" s="277" t="e">
        <f>+Programska_aktivnost!K488+Sheet1!K412+#REF!+Sheet2!K412</f>
        <v>#REF!</v>
      </c>
      <c r="L412" s="287" t="e">
        <f>+Programska_aktivnost!L488+Sheet1!L412+#REF!+Sheet2!L412</f>
        <v>#REF!</v>
      </c>
      <c r="M412" s="277" t="e">
        <f>+Programska_aktivnost!M488+Sheet1!M412+#REF!+Sheet2!M412</f>
        <v>#REF!</v>
      </c>
      <c r="N412" s="287" t="e">
        <f t="shared" si="23"/>
        <v>#REF!</v>
      </c>
      <c r="O412" s="277" t="e">
        <f t="shared" si="23"/>
        <v>#REF!</v>
      </c>
      <c r="V412" s="10"/>
      <c r="W412" s="10"/>
      <c r="X412" s="10"/>
      <c r="Y412" s="201" t="e">
        <f t="shared" si="22"/>
        <v>#REF!</v>
      </c>
    </row>
    <row r="413" spans="1:25" ht="33" hidden="1" customHeight="1" x14ac:dyDescent="0.25">
      <c r="A413" s="238">
        <f t="shared" si="21"/>
        <v>366</v>
      </c>
      <c r="B413" s="208">
        <v>611700</v>
      </c>
      <c r="C413" s="239" t="s">
        <v>696</v>
      </c>
      <c r="D413" s="287" t="e">
        <f>+Programska_aktivnost!D489+Sheet1!D413+#REF!+Sheet2!D413</f>
        <v>#REF!</v>
      </c>
      <c r="E413" s="277" t="e">
        <f>+Programska_aktivnost!E489+Sheet1!E413+#REF!+Sheet2!E413</f>
        <v>#REF!</v>
      </c>
      <c r="F413" s="287" t="e">
        <f>+Programska_aktivnost!F489+Sheet1!F413+#REF!+Sheet2!F413</f>
        <v>#REF!</v>
      </c>
      <c r="G413" s="277" t="e">
        <f>+Programska_aktivnost!G489+Sheet1!G413+#REF!+Sheet2!G413</f>
        <v>#REF!</v>
      </c>
      <c r="H413" s="288" t="e">
        <f>+Programska_aktivnost!H489+Sheet1!H413+#REF!+Sheet2!H413</f>
        <v>#REF!</v>
      </c>
      <c r="I413" s="289" t="e">
        <f>+Programska_aktivnost!I489+Sheet1!I413+#REF!+Sheet2!I413</f>
        <v>#REF!</v>
      </c>
      <c r="J413" s="287" t="e">
        <f>+Programska_aktivnost!J489+Sheet1!J413+#REF!+Sheet2!J413</f>
        <v>#REF!</v>
      </c>
      <c r="K413" s="277" t="e">
        <f>+Programska_aktivnost!K489+Sheet1!K413+#REF!+Sheet2!K413</f>
        <v>#REF!</v>
      </c>
      <c r="L413" s="287" t="e">
        <f>+Programska_aktivnost!L489+Sheet1!L413+#REF!+Sheet2!L413</f>
        <v>#REF!</v>
      </c>
      <c r="M413" s="277" t="e">
        <f>+Programska_aktivnost!M489+Sheet1!M413+#REF!+Sheet2!M413</f>
        <v>#REF!</v>
      </c>
      <c r="N413" s="287" t="e">
        <f t="shared" si="23"/>
        <v>#REF!</v>
      </c>
      <c r="O413" s="277" t="e">
        <f t="shared" si="23"/>
        <v>#REF!</v>
      </c>
      <c r="V413" s="10"/>
      <c r="W413" s="10"/>
      <c r="X413" s="10"/>
      <c r="Y413" s="201" t="e">
        <f t="shared" si="22"/>
        <v>#REF!</v>
      </c>
    </row>
    <row r="414" spans="1:25" ht="33" hidden="1" customHeight="1" x14ac:dyDescent="0.25">
      <c r="A414" s="238">
        <f t="shared" si="21"/>
        <v>367</v>
      </c>
      <c r="B414" s="208">
        <v>611800</v>
      </c>
      <c r="C414" s="239" t="s">
        <v>697</v>
      </c>
      <c r="D414" s="287" t="e">
        <f>+Programska_aktivnost!D490+Sheet1!D414+#REF!+Sheet2!D414</f>
        <v>#REF!</v>
      </c>
      <c r="E414" s="277" t="e">
        <f>+Programska_aktivnost!E490+Sheet1!E414+#REF!+Sheet2!E414</f>
        <v>#REF!</v>
      </c>
      <c r="F414" s="287" t="e">
        <f>+Programska_aktivnost!F490+Sheet1!F414+#REF!+Sheet2!F414</f>
        <v>#REF!</v>
      </c>
      <c r="G414" s="277" t="e">
        <f>+Programska_aktivnost!G490+Sheet1!G414+#REF!+Sheet2!G414</f>
        <v>#REF!</v>
      </c>
      <c r="H414" s="288" t="e">
        <f>+Programska_aktivnost!H490+Sheet1!H414+#REF!+Sheet2!H414</f>
        <v>#REF!</v>
      </c>
      <c r="I414" s="289" t="e">
        <f>+Programska_aktivnost!I490+Sheet1!I414+#REF!+Sheet2!I414</f>
        <v>#REF!</v>
      </c>
      <c r="J414" s="287" t="e">
        <f>+Programska_aktivnost!J490+Sheet1!J414+#REF!+Sheet2!J414</f>
        <v>#REF!</v>
      </c>
      <c r="K414" s="277" t="e">
        <f>+Programska_aktivnost!K490+Sheet1!K414+#REF!+Sheet2!K414</f>
        <v>#REF!</v>
      </c>
      <c r="L414" s="287" t="e">
        <f>+Programska_aktivnost!L490+Sheet1!L414+#REF!+Sheet2!L414</f>
        <v>#REF!</v>
      </c>
      <c r="M414" s="277" t="e">
        <f>+Programska_aktivnost!M490+Sheet1!M414+#REF!+Sheet2!M414</f>
        <v>#REF!</v>
      </c>
      <c r="N414" s="287" t="e">
        <f t="shared" si="23"/>
        <v>#REF!</v>
      </c>
      <c r="O414" s="277" t="e">
        <f t="shared" si="23"/>
        <v>#REF!</v>
      </c>
      <c r="V414" s="10"/>
      <c r="W414" s="10"/>
      <c r="X414" s="10"/>
      <c r="Y414" s="201" t="e">
        <f t="shared" si="22"/>
        <v>#REF!</v>
      </c>
    </row>
    <row r="415" spans="1:25" ht="33" hidden="1" customHeight="1" x14ac:dyDescent="0.25">
      <c r="A415" s="238">
        <f t="shared" si="21"/>
        <v>368</v>
      </c>
      <c r="B415" s="208">
        <v>611900</v>
      </c>
      <c r="C415" s="239" t="s">
        <v>698</v>
      </c>
      <c r="D415" s="287" t="e">
        <f>+Programska_aktivnost!D491+Sheet1!D415+#REF!+Sheet2!D415</f>
        <v>#REF!</v>
      </c>
      <c r="E415" s="277" t="e">
        <f>+Programska_aktivnost!E491+Sheet1!E415+#REF!+Sheet2!E415</f>
        <v>#REF!</v>
      </c>
      <c r="F415" s="287" t="e">
        <f>+Programska_aktivnost!F491+Sheet1!F415+#REF!+Sheet2!F415</f>
        <v>#REF!</v>
      </c>
      <c r="G415" s="277" t="e">
        <f>+Programska_aktivnost!G491+Sheet1!G415+#REF!+Sheet2!G415</f>
        <v>#REF!</v>
      </c>
      <c r="H415" s="288" t="e">
        <f>+Programska_aktivnost!H491+Sheet1!H415+#REF!+Sheet2!H415</f>
        <v>#REF!</v>
      </c>
      <c r="I415" s="289" t="e">
        <f>+Programska_aktivnost!I491+Sheet1!I415+#REF!+Sheet2!I415</f>
        <v>#REF!</v>
      </c>
      <c r="J415" s="287" t="e">
        <f>+Programska_aktivnost!J491+Sheet1!J415+#REF!+Sheet2!J415</f>
        <v>#REF!</v>
      </c>
      <c r="K415" s="277" t="e">
        <f>+Programska_aktivnost!K491+Sheet1!K415+#REF!+Sheet2!K415</f>
        <v>#REF!</v>
      </c>
      <c r="L415" s="287" t="e">
        <f>+Programska_aktivnost!L491+Sheet1!L415+#REF!+Sheet2!L415</f>
        <v>#REF!</v>
      </c>
      <c r="M415" s="277" t="e">
        <f>+Programska_aktivnost!M491+Sheet1!M415+#REF!+Sheet2!M415</f>
        <v>#REF!</v>
      </c>
      <c r="N415" s="287" t="e">
        <f t="shared" si="23"/>
        <v>#REF!</v>
      </c>
      <c r="O415" s="277" t="e">
        <f t="shared" si="23"/>
        <v>#REF!</v>
      </c>
      <c r="V415" s="10"/>
      <c r="W415" s="10"/>
      <c r="X415" s="10"/>
      <c r="Y415" s="201" t="e">
        <f t="shared" si="22"/>
        <v>#REF!</v>
      </c>
    </row>
    <row r="416" spans="1:25" ht="33" hidden="1" customHeight="1" x14ac:dyDescent="0.25">
      <c r="A416" s="236">
        <f t="shared" si="21"/>
        <v>369</v>
      </c>
      <c r="B416" s="207">
        <v>612000</v>
      </c>
      <c r="C416" s="237" t="s">
        <v>1288</v>
      </c>
      <c r="D416" s="215" t="e">
        <f>+Programska_aktivnost!D492+Sheet1!D416+#REF!+Sheet2!D416</f>
        <v>#REF!</v>
      </c>
      <c r="E416" s="214" t="e">
        <f>+Programska_aktivnost!E492+Sheet1!E416+#REF!+Sheet2!E416</f>
        <v>#REF!</v>
      </c>
      <c r="F416" s="215" t="e">
        <f>+Programska_aktivnost!F492+Sheet1!F416+#REF!+Sheet2!F416</f>
        <v>#REF!</v>
      </c>
      <c r="G416" s="214" t="e">
        <f>+Programska_aktivnost!G492+Sheet1!G416+#REF!+Sheet2!G416</f>
        <v>#REF!</v>
      </c>
      <c r="H416" s="213" t="e">
        <f>+Programska_aktivnost!H492+Sheet1!H416+#REF!+Sheet2!H416</f>
        <v>#REF!</v>
      </c>
      <c r="I416" s="214" t="e">
        <f>+Programska_aktivnost!I492+Sheet1!I416+#REF!+Sheet2!I416</f>
        <v>#REF!</v>
      </c>
      <c r="J416" s="215" t="e">
        <f>+Programska_aktivnost!J492+Sheet1!J416+#REF!+Sheet2!J416</f>
        <v>#REF!</v>
      </c>
      <c r="K416" s="214" t="e">
        <f>+Programska_aktivnost!K492+Sheet1!K416+#REF!+Sheet2!K416</f>
        <v>#REF!</v>
      </c>
      <c r="L416" s="215" t="e">
        <f>+Programska_aktivnost!L492+Sheet1!L416+#REF!+Sheet2!L416</f>
        <v>#REF!</v>
      </c>
      <c r="M416" s="214" t="e">
        <f>+Programska_aktivnost!M492+Sheet1!M416+#REF!+Sheet2!M416</f>
        <v>#REF!</v>
      </c>
      <c r="N416" s="215" t="e">
        <f t="shared" si="23"/>
        <v>#REF!</v>
      </c>
      <c r="O416" s="214" t="e">
        <f t="shared" si="23"/>
        <v>#REF!</v>
      </c>
      <c r="V416" s="10"/>
      <c r="W416" s="10"/>
      <c r="X416" s="10"/>
      <c r="Y416" s="201" t="e">
        <f t="shared" si="22"/>
        <v>#REF!</v>
      </c>
    </row>
    <row r="417" spans="1:25" ht="51" hidden="1" x14ac:dyDescent="0.25">
      <c r="A417" s="238">
        <f t="shared" si="21"/>
        <v>370</v>
      </c>
      <c r="B417" s="208">
        <v>612100</v>
      </c>
      <c r="C417" s="239" t="s">
        <v>699</v>
      </c>
      <c r="D417" s="287" t="e">
        <f>+Programska_aktivnost!D493+Sheet1!D417+#REF!+Sheet2!D417</f>
        <v>#REF!</v>
      </c>
      <c r="E417" s="277" t="e">
        <f>+Programska_aktivnost!E493+Sheet1!E417+#REF!+Sheet2!E417</f>
        <v>#REF!</v>
      </c>
      <c r="F417" s="287" t="e">
        <f>+Programska_aktivnost!F493+Sheet1!F417+#REF!+Sheet2!F417</f>
        <v>#REF!</v>
      </c>
      <c r="G417" s="277" t="e">
        <f>+Programska_aktivnost!G493+Sheet1!G417+#REF!+Sheet2!G417</f>
        <v>#REF!</v>
      </c>
      <c r="H417" s="288" t="e">
        <f>+Programska_aktivnost!H493+Sheet1!H417+#REF!+Sheet2!H417</f>
        <v>#REF!</v>
      </c>
      <c r="I417" s="289" t="e">
        <f>+Programska_aktivnost!I493+Sheet1!I417+#REF!+Sheet2!I417</f>
        <v>#REF!</v>
      </c>
      <c r="J417" s="287" t="e">
        <f>+Programska_aktivnost!J493+Sheet1!J417+#REF!+Sheet2!J417</f>
        <v>#REF!</v>
      </c>
      <c r="K417" s="277" t="e">
        <f>+Programska_aktivnost!K493+Sheet1!K417+#REF!+Sheet2!K417</f>
        <v>#REF!</v>
      </c>
      <c r="L417" s="287" t="e">
        <f>+Programska_aktivnost!L493+Sheet1!L417+#REF!+Sheet2!L417</f>
        <v>#REF!</v>
      </c>
      <c r="M417" s="277" t="e">
        <f>+Programska_aktivnost!M493+Sheet1!M417+#REF!+Sheet2!M417</f>
        <v>#REF!</v>
      </c>
      <c r="N417" s="287" t="e">
        <f t="shared" si="23"/>
        <v>#REF!</v>
      </c>
      <c r="O417" s="277" t="e">
        <f t="shared" si="23"/>
        <v>#REF!</v>
      </c>
      <c r="V417" s="10"/>
      <c r="W417" s="10"/>
      <c r="X417" s="10"/>
      <c r="Y417" s="201" t="e">
        <f t="shared" si="22"/>
        <v>#REF!</v>
      </c>
    </row>
    <row r="418" spans="1:25" ht="33" hidden="1" customHeight="1" x14ac:dyDescent="0.25">
      <c r="A418" s="238">
        <f t="shared" si="21"/>
        <v>371</v>
      </c>
      <c r="B418" s="208">
        <v>612200</v>
      </c>
      <c r="C418" s="239" t="s">
        <v>700</v>
      </c>
      <c r="D418" s="287" t="e">
        <f>+Programska_aktivnost!D494+Sheet1!D418+#REF!+Sheet2!D418</f>
        <v>#REF!</v>
      </c>
      <c r="E418" s="277" t="e">
        <f>+Programska_aktivnost!E494+Sheet1!E418+#REF!+Sheet2!E418</f>
        <v>#REF!</v>
      </c>
      <c r="F418" s="287" t="e">
        <f>+Programska_aktivnost!F494+Sheet1!F418+#REF!+Sheet2!F418</f>
        <v>#REF!</v>
      </c>
      <c r="G418" s="277" t="e">
        <f>+Programska_aktivnost!G494+Sheet1!G418+#REF!+Sheet2!G418</f>
        <v>#REF!</v>
      </c>
      <c r="H418" s="288" t="e">
        <f>+Programska_aktivnost!H494+Sheet1!H418+#REF!+Sheet2!H418</f>
        <v>#REF!</v>
      </c>
      <c r="I418" s="289" t="e">
        <f>+Programska_aktivnost!I494+Sheet1!I418+#REF!+Sheet2!I418</f>
        <v>#REF!</v>
      </c>
      <c r="J418" s="287" t="e">
        <f>+Programska_aktivnost!J494+Sheet1!J418+#REF!+Sheet2!J418</f>
        <v>#REF!</v>
      </c>
      <c r="K418" s="277" t="e">
        <f>+Programska_aktivnost!K494+Sheet1!K418+#REF!+Sheet2!K418</f>
        <v>#REF!</v>
      </c>
      <c r="L418" s="287" t="e">
        <f>+Programska_aktivnost!L494+Sheet1!L418+#REF!+Sheet2!L418</f>
        <v>#REF!</v>
      </c>
      <c r="M418" s="277" t="e">
        <f>+Programska_aktivnost!M494+Sheet1!M418+#REF!+Sheet2!M418</f>
        <v>#REF!</v>
      </c>
      <c r="N418" s="287" t="e">
        <f t="shared" si="23"/>
        <v>#REF!</v>
      </c>
      <c r="O418" s="277" t="e">
        <f t="shared" si="23"/>
        <v>#REF!</v>
      </c>
      <c r="V418" s="10"/>
      <c r="W418" s="10"/>
      <c r="X418" s="10"/>
      <c r="Y418" s="201" t="e">
        <f t="shared" si="22"/>
        <v>#REF!</v>
      </c>
    </row>
    <row r="419" spans="1:25" ht="33" hidden="1" customHeight="1" x14ac:dyDescent="0.25">
      <c r="A419" s="238">
        <f t="shared" si="21"/>
        <v>372</v>
      </c>
      <c r="B419" s="208">
        <v>612300</v>
      </c>
      <c r="C419" s="239" t="s">
        <v>701</v>
      </c>
      <c r="D419" s="287" t="e">
        <f>+Programska_aktivnost!D495+Sheet1!D419+#REF!+Sheet2!D419</f>
        <v>#REF!</v>
      </c>
      <c r="E419" s="277" t="e">
        <f>+Programska_aktivnost!E495+Sheet1!E419+#REF!+Sheet2!E419</f>
        <v>#REF!</v>
      </c>
      <c r="F419" s="287" t="e">
        <f>+Programska_aktivnost!F495+Sheet1!F419+#REF!+Sheet2!F419</f>
        <v>#REF!</v>
      </c>
      <c r="G419" s="277" t="e">
        <f>+Programska_aktivnost!G495+Sheet1!G419+#REF!+Sheet2!G419</f>
        <v>#REF!</v>
      </c>
      <c r="H419" s="288" t="e">
        <f>+Programska_aktivnost!H495+Sheet1!H419+#REF!+Sheet2!H419</f>
        <v>#REF!</v>
      </c>
      <c r="I419" s="289" t="e">
        <f>+Programska_aktivnost!I495+Sheet1!I419+#REF!+Sheet2!I419</f>
        <v>#REF!</v>
      </c>
      <c r="J419" s="287" t="e">
        <f>+Programska_aktivnost!J495+Sheet1!J419+#REF!+Sheet2!J419</f>
        <v>#REF!</v>
      </c>
      <c r="K419" s="277" t="e">
        <f>+Programska_aktivnost!K495+Sheet1!K419+#REF!+Sheet2!K419</f>
        <v>#REF!</v>
      </c>
      <c r="L419" s="287" t="e">
        <f>+Programska_aktivnost!L495+Sheet1!L419+#REF!+Sheet2!L419</f>
        <v>#REF!</v>
      </c>
      <c r="M419" s="277" t="e">
        <f>+Programska_aktivnost!M495+Sheet1!M419+#REF!+Sheet2!M419</f>
        <v>#REF!</v>
      </c>
      <c r="N419" s="287" t="e">
        <f t="shared" si="23"/>
        <v>#REF!</v>
      </c>
      <c r="O419" s="277" t="e">
        <f t="shared" si="23"/>
        <v>#REF!</v>
      </c>
      <c r="V419" s="10"/>
      <c r="W419" s="10"/>
      <c r="X419" s="10"/>
      <c r="Y419" s="201" t="e">
        <f t="shared" si="22"/>
        <v>#REF!</v>
      </c>
    </row>
    <row r="420" spans="1:25" ht="33" hidden="1" customHeight="1" x14ac:dyDescent="0.25">
      <c r="A420" s="238">
        <f t="shared" si="21"/>
        <v>373</v>
      </c>
      <c r="B420" s="208">
        <v>612400</v>
      </c>
      <c r="C420" s="239" t="s">
        <v>702</v>
      </c>
      <c r="D420" s="287" t="e">
        <f>+Programska_aktivnost!D496+Sheet1!D420+#REF!+Sheet2!D420</f>
        <v>#REF!</v>
      </c>
      <c r="E420" s="277" t="e">
        <f>+Programska_aktivnost!E496+Sheet1!E420+#REF!+Sheet2!E420</f>
        <v>#REF!</v>
      </c>
      <c r="F420" s="287" t="e">
        <f>+Programska_aktivnost!F496+Sheet1!F420+#REF!+Sheet2!F420</f>
        <v>#REF!</v>
      </c>
      <c r="G420" s="277" t="e">
        <f>+Programska_aktivnost!G496+Sheet1!G420+#REF!+Sheet2!G420</f>
        <v>#REF!</v>
      </c>
      <c r="H420" s="288" t="e">
        <f>+Programska_aktivnost!H496+Sheet1!H420+#REF!+Sheet2!H420</f>
        <v>#REF!</v>
      </c>
      <c r="I420" s="289" t="e">
        <f>+Programska_aktivnost!I496+Sheet1!I420+#REF!+Sheet2!I420</f>
        <v>#REF!</v>
      </c>
      <c r="J420" s="287" t="e">
        <f>+Programska_aktivnost!J496+Sheet1!J420+#REF!+Sheet2!J420</f>
        <v>#REF!</v>
      </c>
      <c r="K420" s="277" t="e">
        <f>+Programska_aktivnost!K496+Sheet1!K420+#REF!+Sheet2!K420</f>
        <v>#REF!</v>
      </c>
      <c r="L420" s="287" t="e">
        <f>+Programska_aktivnost!L496+Sheet1!L420+#REF!+Sheet2!L420</f>
        <v>#REF!</v>
      </c>
      <c r="M420" s="277" t="e">
        <f>+Programska_aktivnost!M496+Sheet1!M420+#REF!+Sheet2!M420</f>
        <v>#REF!</v>
      </c>
      <c r="N420" s="287" t="e">
        <f t="shared" si="23"/>
        <v>#REF!</v>
      </c>
      <c r="O420" s="277" t="e">
        <f t="shared" si="23"/>
        <v>#REF!</v>
      </c>
      <c r="V420" s="10"/>
      <c r="W420" s="10"/>
      <c r="X420" s="10"/>
      <c r="Y420" s="201" t="e">
        <f t="shared" si="22"/>
        <v>#REF!</v>
      </c>
    </row>
    <row r="421" spans="1:25" ht="33" hidden="1" customHeight="1" x14ac:dyDescent="0.25">
      <c r="A421" s="238">
        <f t="shared" si="21"/>
        <v>374</v>
      </c>
      <c r="B421" s="208">
        <v>612500</v>
      </c>
      <c r="C421" s="239" t="s">
        <v>1628</v>
      </c>
      <c r="D421" s="287" t="e">
        <f>+Programska_aktivnost!D497+Sheet1!D421+#REF!+Sheet2!D421</f>
        <v>#REF!</v>
      </c>
      <c r="E421" s="277" t="e">
        <f>+Programska_aktivnost!E497+Sheet1!E421+#REF!+Sheet2!E421</f>
        <v>#REF!</v>
      </c>
      <c r="F421" s="287" t="e">
        <f>+Programska_aktivnost!F497+Sheet1!F421+#REF!+Sheet2!F421</f>
        <v>#REF!</v>
      </c>
      <c r="G421" s="277" t="e">
        <f>+Programska_aktivnost!G497+Sheet1!G421+#REF!+Sheet2!G421</f>
        <v>#REF!</v>
      </c>
      <c r="H421" s="288" t="e">
        <f>+Programska_aktivnost!H497+Sheet1!H421+#REF!+Sheet2!H421</f>
        <v>#REF!</v>
      </c>
      <c r="I421" s="289" t="e">
        <f>+Programska_aktivnost!I497+Sheet1!I421+#REF!+Sheet2!I421</f>
        <v>#REF!</v>
      </c>
      <c r="J421" s="287" t="e">
        <f>+Programska_aktivnost!J497+Sheet1!J421+#REF!+Sheet2!J421</f>
        <v>#REF!</v>
      </c>
      <c r="K421" s="277" t="e">
        <f>+Programska_aktivnost!K497+Sheet1!K421+#REF!+Sheet2!K421</f>
        <v>#REF!</v>
      </c>
      <c r="L421" s="287" t="e">
        <f>+Programska_aktivnost!L497+Sheet1!L421+#REF!+Sheet2!L421</f>
        <v>#REF!</v>
      </c>
      <c r="M421" s="277" t="e">
        <f>+Programska_aktivnost!M497+Sheet1!M421+#REF!+Sheet2!M421</f>
        <v>#REF!</v>
      </c>
      <c r="N421" s="287" t="e">
        <f t="shared" si="23"/>
        <v>#REF!</v>
      </c>
      <c r="O421" s="277" t="e">
        <f t="shared" si="23"/>
        <v>#REF!</v>
      </c>
      <c r="V421" s="10"/>
      <c r="W421" s="10"/>
      <c r="X421" s="10"/>
      <c r="Y421" s="201" t="e">
        <f t="shared" si="22"/>
        <v>#REF!</v>
      </c>
    </row>
    <row r="422" spans="1:25" ht="33" hidden="1" customHeight="1" x14ac:dyDescent="0.25">
      <c r="A422" s="238">
        <f t="shared" si="21"/>
        <v>375</v>
      </c>
      <c r="B422" s="208">
        <v>612600</v>
      </c>
      <c r="C422" s="239" t="s">
        <v>1426</v>
      </c>
      <c r="D422" s="287" t="e">
        <f>+Programska_aktivnost!D498+Sheet1!D422+#REF!+Sheet2!D422</f>
        <v>#REF!</v>
      </c>
      <c r="E422" s="277" t="e">
        <f>+Programska_aktivnost!E498+Sheet1!E422+#REF!+Sheet2!E422</f>
        <v>#REF!</v>
      </c>
      <c r="F422" s="287" t="e">
        <f>+Programska_aktivnost!F498+Sheet1!F422+#REF!+Sheet2!F422</f>
        <v>#REF!</v>
      </c>
      <c r="G422" s="277" t="e">
        <f>+Programska_aktivnost!G498+Sheet1!G422+#REF!+Sheet2!G422</f>
        <v>#REF!</v>
      </c>
      <c r="H422" s="288" t="e">
        <f>+Programska_aktivnost!H498+Sheet1!H422+#REF!+Sheet2!H422</f>
        <v>#REF!</v>
      </c>
      <c r="I422" s="289" t="e">
        <f>+Programska_aktivnost!I498+Sheet1!I422+#REF!+Sheet2!I422</f>
        <v>#REF!</v>
      </c>
      <c r="J422" s="287" t="e">
        <f>+Programska_aktivnost!J498+Sheet1!J422+#REF!+Sheet2!J422</f>
        <v>#REF!</v>
      </c>
      <c r="K422" s="277" t="e">
        <f>+Programska_aktivnost!K498+Sheet1!K422+#REF!+Sheet2!K422</f>
        <v>#REF!</v>
      </c>
      <c r="L422" s="287" t="e">
        <f>+Programska_aktivnost!L498+Sheet1!L422+#REF!+Sheet2!L422</f>
        <v>#REF!</v>
      </c>
      <c r="M422" s="277" t="e">
        <f>+Programska_aktivnost!M498+Sheet1!M422+#REF!+Sheet2!M422</f>
        <v>#REF!</v>
      </c>
      <c r="N422" s="287" t="e">
        <f t="shared" si="23"/>
        <v>#REF!</v>
      </c>
      <c r="O422" s="277" t="e">
        <f t="shared" si="23"/>
        <v>#REF!</v>
      </c>
      <c r="V422" s="10"/>
      <c r="W422" s="10"/>
      <c r="X422" s="10"/>
      <c r="Y422" s="201" t="e">
        <f t="shared" si="22"/>
        <v>#REF!</v>
      </c>
    </row>
    <row r="423" spans="1:25" ht="33" hidden="1" customHeight="1" x14ac:dyDescent="0.25">
      <c r="A423" s="238">
        <f t="shared" si="21"/>
        <v>376</v>
      </c>
      <c r="B423" s="208">
        <v>612900</v>
      </c>
      <c r="C423" s="239" t="s">
        <v>1427</v>
      </c>
      <c r="D423" s="287" t="e">
        <f>+Programska_aktivnost!D499+Sheet1!D423+#REF!+Sheet2!D423</f>
        <v>#REF!</v>
      </c>
      <c r="E423" s="277" t="e">
        <f>+Programska_aktivnost!E499+Sheet1!E423+#REF!+Sheet2!E423</f>
        <v>#REF!</v>
      </c>
      <c r="F423" s="287" t="e">
        <f>+Programska_aktivnost!F499+Sheet1!F423+#REF!+Sheet2!F423</f>
        <v>#REF!</v>
      </c>
      <c r="G423" s="277" t="e">
        <f>+Programska_aktivnost!G499+Sheet1!G423+#REF!+Sheet2!G423</f>
        <v>#REF!</v>
      </c>
      <c r="H423" s="288" t="e">
        <f>+Programska_aktivnost!H499+Sheet1!H423+#REF!+Sheet2!H423</f>
        <v>#REF!</v>
      </c>
      <c r="I423" s="289" t="e">
        <f>+Programska_aktivnost!I499+Sheet1!I423+#REF!+Sheet2!I423</f>
        <v>#REF!</v>
      </c>
      <c r="J423" s="287" t="e">
        <f>+Programska_aktivnost!J499+Sheet1!J423+#REF!+Sheet2!J423</f>
        <v>#REF!</v>
      </c>
      <c r="K423" s="277" t="e">
        <f>+Programska_aktivnost!K499+Sheet1!K423+#REF!+Sheet2!K423</f>
        <v>#REF!</v>
      </c>
      <c r="L423" s="287" t="e">
        <f>+Programska_aktivnost!L499+Sheet1!L423+#REF!+Sheet2!L423</f>
        <v>#REF!</v>
      </c>
      <c r="M423" s="277" t="e">
        <f>+Programska_aktivnost!M499+Sheet1!M423+#REF!+Sheet2!M423</f>
        <v>#REF!</v>
      </c>
      <c r="N423" s="287" t="e">
        <f t="shared" si="23"/>
        <v>#REF!</v>
      </c>
      <c r="O423" s="277" t="e">
        <f t="shared" si="23"/>
        <v>#REF!</v>
      </c>
      <c r="V423" s="10"/>
      <c r="W423" s="10"/>
      <c r="X423" s="10"/>
      <c r="Y423" s="201" t="e">
        <f t="shared" si="22"/>
        <v>#REF!</v>
      </c>
    </row>
    <row r="424" spans="1:25" ht="33" hidden="1" customHeight="1" x14ac:dyDescent="0.25">
      <c r="A424" s="236">
        <f t="shared" si="21"/>
        <v>377</v>
      </c>
      <c r="B424" s="207">
        <v>613000</v>
      </c>
      <c r="C424" s="237" t="s">
        <v>1289</v>
      </c>
      <c r="D424" s="215" t="e">
        <f>+Programska_aktivnost!D500+Sheet1!D424+#REF!+Sheet2!D424</f>
        <v>#REF!</v>
      </c>
      <c r="E424" s="214" t="e">
        <f>+Programska_aktivnost!E500+Sheet1!E424+#REF!+Sheet2!E424</f>
        <v>#REF!</v>
      </c>
      <c r="F424" s="215" t="e">
        <f>+Programska_aktivnost!F500+Sheet1!F424+#REF!+Sheet2!F424</f>
        <v>#REF!</v>
      </c>
      <c r="G424" s="214" t="e">
        <f>+Programska_aktivnost!G500+Sheet1!G424+#REF!+Sheet2!G424</f>
        <v>#REF!</v>
      </c>
      <c r="H424" s="213" t="e">
        <f>+Programska_aktivnost!H500+Sheet1!H424+#REF!+Sheet2!H424</f>
        <v>#REF!</v>
      </c>
      <c r="I424" s="214" t="e">
        <f>+Programska_aktivnost!I500+Sheet1!I424+#REF!+Sheet2!I424</f>
        <v>#REF!</v>
      </c>
      <c r="J424" s="215" t="e">
        <f>+Programska_aktivnost!J500+Sheet1!J424+#REF!+Sheet2!J424</f>
        <v>#REF!</v>
      </c>
      <c r="K424" s="214" t="e">
        <f>+Programska_aktivnost!K500+Sheet1!K424+#REF!+Sheet2!K424</f>
        <v>#REF!</v>
      </c>
      <c r="L424" s="215" t="e">
        <f>+Programska_aktivnost!L500+Sheet1!L424+#REF!+Sheet2!L424</f>
        <v>#REF!</v>
      </c>
      <c r="M424" s="214" t="e">
        <f>+Programska_aktivnost!M500+Sheet1!M424+#REF!+Sheet2!M424</f>
        <v>#REF!</v>
      </c>
      <c r="N424" s="215" t="e">
        <f t="shared" si="23"/>
        <v>#REF!</v>
      </c>
      <c r="O424" s="214" t="e">
        <f t="shared" si="23"/>
        <v>#REF!</v>
      </c>
      <c r="V424" s="10"/>
      <c r="W424" s="10"/>
      <c r="X424" s="10"/>
      <c r="Y424" s="201" t="e">
        <f t="shared" si="22"/>
        <v>#REF!</v>
      </c>
    </row>
    <row r="425" spans="1:25" ht="33" hidden="1" customHeight="1" x14ac:dyDescent="0.25">
      <c r="A425" s="238">
        <f t="shared" si="21"/>
        <v>378</v>
      </c>
      <c r="B425" s="208">
        <v>613100</v>
      </c>
      <c r="C425" s="239" t="s">
        <v>1428</v>
      </c>
      <c r="D425" s="287" t="e">
        <f>+Programska_aktivnost!D501+Sheet1!D425+#REF!+Sheet2!D425</f>
        <v>#REF!</v>
      </c>
      <c r="E425" s="277" t="e">
        <f>+Programska_aktivnost!E501+Sheet1!E425+#REF!+Sheet2!E425</f>
        <v>#REF!</v>
      </c>
      <c r="F425" s="287" t="e">
        <f>+Programska_aktivnost!F501+Sheet1!F425+#REF!+Sheet2!F425</f>
        <v>#REF!</v>
      </c>
      <c r="G425" s="277" t="e">
        <f>+Programska_aktivnost!G501+Sheet1!G425+#REF!+Sheet2!G425</f>
        <v>#REF!</v>
      </c>
      <c r="H425" s="288" t="e">
        <f>+Programska_aktivnost!H501+Sheet1!H425+#REF!+Sheet2!H425</f>
        <v>#REF!</v>
      </c>
      <c r="I425" s="289" t="e">
        <f>+Programska_aktivnost!I501+Sheet1!I425+#REF!+Sheet2!I425</f>
        <v>#REF!</v>
      </c>
      <c r="J425" s="287" t="e">
        <f>+Programska_aktivnost!J501+Sheet1!J425+#REF!+Sheet2!J425</f>
        <v>#REF!</v>
      </c>
      <c r="K425" s="277" t="e">
        <f>+Programska_aktivnost!K501+Sheet1!K425+#REF!+Sheet2!K425</f>
        <v>#REF!</v>
      </c>
      <c r="L425" s="287" t="e">
        <f>+Programska_aktivnost!L501+Sheet1!L425+#REF!+Sheet2!L425</f>
        <v>#REF!</v>
      </c>
      <c r="M425" s="277" t="e">
        <f>+Programska_aktivnost!M501+Sheet1!M425+#REF!+Sheet2!M425</f>
        <v>#REF!</v>
      </c>
      <c r="N425" s="287" t="e">
        <f t="shared" si="23"/>
        <v>#REF!</v>
      </c>
      <c r="O425" s="277" t="e">
        <f t="shared" si="23"/>
        <v>#REF!</v>
      </c>
      <c r="V425" s="10"/>
      <c r="W425" s="10"/>
      <c r="X425" s="10"/>
      <c r="Y425" s="201" t="e">
        <f t="shared" si="22"/>
        <v>#REF!</v>
      </c>
    </row>
    <row r="426" spans="1:25" ht="33" hidden="1" customHeight="1" x14ac:dyDescent="0.25">
      <c r="A426" s="236">
        <f t="shared" si="21"/>
        <v>379</v>
      </c>
      <c r="B426" s="207">
        <v>614000</v>
      </c>
      <c r="C426" s="237" t="s">
        <v>1290</v>
      </c>
      <c r="D426" s="215" t="e">
        <f>+Programska_aktivnost!D502+Sheet1!D426+#REF!+Sheet2!D426</f>
        <v>#REF!</v>
      </c>
      <c r="E426" s="214" t="e">
        <f>+Programska_aktivnost!E502+Sheet1!E426+#REF!+Sheet2!E426</f>
        <v>#REF!</v>
      </c>
      <c r="F426" s="215" t="e">
        <f>+Programska_aktivnost!F502+Sheet1!F426+#REF!+Sheet2!F426</f>
        <v>#REF!</v>
      </c>
      <c r="G426" s="214" t="e">
        <f>+Programska_aktivnost!G502+Sheet1!G426+#REF!+Sheet2!G426</f>
        <v>#REF!</v>
      </c>
      <c r="H426" s="213" t="e">
        <f>+Programska_aktivnost!H502+Sheet1!H426+#REF!+Sheet2!H426</f>
        <v>#REF!</v>
      </c>
      <c r="I426" s="214" t="e">
        <f>+Programska_aktivnost!I502+Sheet1!I426+#REF!+Sheet2!I426</f>
        <v>#REF!</v>
      </c>
      <c r="J426" s="215" t="e">
        <f>+Programska_aktivnost!J502+Sheet1!J426+#REF!+Sheet2!J426</f>
        <v>#REF!</v>
      </c>
      <c r="K426" s="214" t="e">
        <f>+Programska_aktivnost!K502+Sheet1!K426+#REF!+Sheet2!K426</f>
        <v>#REF!</v>
      </c>
      <c r="L426" s="215" t="e">
        <f>+Programska_aktivnost!L502+Sheet1!L426+#REF!+Sheet2!L426</f>
        <v>#REF!</v>
      </c>
      <c r="M426" s="214" t="e">
        <f>+Programska_aktivnost!M502+Sheet1!M426+#REF!+Sheet2!M426</f>
        <v>#REF!</v>
      </c>
      <c r="N426" s="215" t="e">
        <f t="shared" si="23"/>
        <v>#REF!</v>
      </c>
      <c r="O426" s="214" t="e">
        <f t="shared" si="23"/>
        <v>#REF!</v>
      </c>
      <c r="V426" s="10"/>
      <c r="W426" s="10"/>
      <c r="X426" s="10"/>
      <c r="Y426" s="201" t="e">
        <f t="shared" si="22"/>
        <v>#REF!</v>
      </c>
    </row>
    <row r="427" spans="1:25" ht="33" hidden="1" customHeight="1" x14ac:dyDescent="0.25">
      <c r="A427" s="238">
        <f t="shared" si="21"/>
        <v>380</v>
      </c>
      <c r="B427" s="208">
        <v>614100</v>
      </c>
      <c r="C427" s="239" t="s">
        <v>1429</v>
      </c>
      <c r="D427" s="287" t="e">
        <f>+Programska_aktivnost!D503+Sheet1!D427+#REF!+Sheet2!D427</f>
        <v>#REF!</v>
      </c>
      <c r="E427" s="277" t="e">
        <f>+Programska_aktivnost!E503+Sheet1!E427+#REF!+Sheet2!E427</f>
        <v>#REF!</v>
      </c>
      <c r="F427" s="287" t="e">
        <f>+Programska_aktivnost!F503+Sheet1!F427+#REF!+Sheet2!F427</f>
        <v>#REF!</v>
      </c>
      <c r="G427" s="277" t="e">
        <f>+Programska_aktivnost!G503+Sheet1!G427+#REF!+Sheet2!G427</f>
        <v>#REF!</v>
      </c>
      <c r="H427" s="288" t="e">
        <f>+Programska_aktivnost!H503+Sheet1!H427+#REF!+Sheet2!H427</f>
        <v>#REF!</v>
      </c>
      <c r="I427" s="289" t="e">
        <f>+Programska_aktivnost!I503+Sheet1!I427+#REF!+Sheet2!I427</f>
        <v>#REF!</v>
      </c>
      <c r="J427" s="287" t="e">
        <f>+Programska_aktivnost!J503+Sheet1!J427+#REF!+Sheet2!J427</f>
        <v>#REF!</v>
      </c>
      <c r="K427" s="277" t="e">
        <f>+Programska_aktivnost!K503+Sheet1!K427+#REF!+Sheet2!K427</f>
        <v>#REF!</v>
      </c>
      <c r="L427" s="287" t="e">
        <f>+Programska_aktivnost!L503+Sheet1!L427+#REF!+Sheet2!L427</f>
        <v>#REF!</v>
      </c>
      <c r="M427" s="277" t="e">
        <f>+Programska_aktivnost!M503+Sheet1!M427+#REF!+Sheet2!M427</f>
        <v>#REF!</v>
      </c>
      <c r="N427" s="287" t="e">
        <f t="shared" si="23"/>
        <v>#REF!</v>
      </c>
      <c r="O427" s="277" t="e">
        <f t="shared" si="23"/>
        <v>#REF!</v>
      </c>
      <c r="V427" s="10"/>
      <c r="W427" s="10"/>
      <c r="X427" s="10"/>
      <c r="Y427" s="201" t="e">
        <f t="shared" si="22"/>
        <v>#REF!</v>
      </c>
    </row>
    <row r="428" spans="1:25" ht="38.25" hidden="1" x14ac:dyDescent="0.25">
      <c r="A428" s="236">
        <f t="shared" si="21"/>
        <v>381</v>
      </c>
      <c r="B428" s="207">
        <v>615000</v>
      </c>
      <c r="C428" s="237" t="s">
        <v>1291</v>
      </c>
      <c r="D428" s="215" t="e">
        <f>+Programska_aktivnost!D504+Sheet1!D428+#REF!+Sheet2!D428</f>
        <v>#REF!</v>
      </c>
      <c r="E428" s="214" t="e">
        <f>+Programska_aktivnost!E504+Sheet1!E428+#REF!+Sheet2!E428</f>
        <v>#REF!</v>
      </c>
      <c r="F428" s="215" t="e">
        <f>+Programska_aktivnost!F504+Sheet1!F428+#REF!+Sheet2!F428</f>
        <v>#REF!</v>
      </c>
      <c r="G428" s="214" t="e">
        <f>+Programska_aktivnost!G504+Sheet1!G428+#REF!+Sheet2!G428</f>
        <v>#REF!</v>
      </c>
      <c r="H428" s="213" t="e">
        <f>+Programska_aktivnost!H504+Sheet1!H428+#REF!+Sheet2!H428</f>
        <v>#REF!</v>
      </c>
      <c r="I428" s="214" t="e">
        <f>+Programska_aktivnost!I504+Sheet1!I428+#REF!+Sheet2!I428</f>
        <v>#REF!</v>
      </c>
      <c r="J428" s="215" t="e">
        <f>+Programska_aktivnost!J504+Sheet1!J428+#REF!+Sheet2!J428</f>
        <v>#REF!</v>
      </c>
      <c r="K428" s="214" t="e">
        <f>+Programska_aktivnost!K504+Sheet1!K428+#REF!+Sheet2!K428</f>
        <v>#REF!</v>
      </c>
      <c r="L428" s="215" t="e">
        <f>+Programska_aktivnost!L504+Sheet1!L428+#REF!+Sheet2!L428</f>
        <v>#REF!</v>
      </c>
      <c r="M428" s="214" t="e">
        <f>+Programska_aktivnost!M504+Sheet1!M428+#REF!+Sheet2!M428</f>
        <v>#REF!</v>
      </c>
      <c r="N428" s="215" t="e">
        <f t="shared" si="23"/>
        <v>#REF!</v>
      </c>
      <c r="O428" s="214" t="e">
        <f t="shared" si="23"/>
        <v>#REF!</v>
      </c>
      <c r="V428" s="10"/>
      <c r="W428" s="10"/>
      <c r="X428" s="10"/>
      <c r="Y428" s="201" t="e">
        <f t="shared" si="22"/>
        <v>#REF!</v>
      </c>
    </row>
    <row r="429" spans="1:25" ht="33" hidden="1" customHeight="1" x14ac:dyDescent="0.25">
      <c r="A429" s="240">
        <f t="shared" si="21"/>
        <v>382</v>
      </c>
      <c r="B429" s="209">
        <v>615100</v>
      </c>
      <c r="C429" s="241" t="s">
        <v>1430</v>
      </c>
      <c r="D429" s="287" t="e">
        <f>+Programska_aktivnost!D505+Sheet1!D429+#REF!+Sheet2!D429</f>
        <v>#REF!</v>
      </c>
      <c r="E429" s="277" t="e">
        <f>+Programska_aktivnost!E505+Sheet1!E429+#REF!+Sheet2!E429</f>
        <v>#REF!</v>
      </c>
      <c r="F429" s="287" t="e">
        <f>+Programska_aktivnost!F505+Sheet1!F429+#REF!+Sheet2!F429</f>
        <v>#REF!</v>
      </c>
      <c r="G429" s="277" t="e">
        <f>+Programska_aktivnost!G505+Sheet1!G429+#REF!+Sheet2!G429</f>
        <v>#REF!</v>
      </c>
      <c r="H429" s="288" t="e">
        <f>+Programska_aktivnost!H505+Sheet1!H429+#REF!+Sheet2!H429</f>
        <v>#REF!</v>
      </c>
      <c r="I429" s="289" t="e">
        <f>+Programska_aktivnost!I505+Sheet1!I429+#REF!+Sheet2!I429</f>
        <v>#REF!</v>
      </c>
      <c r="J429" s="287" t="e">
        <f>+Programska_aktivnost!J505+Sheet1!J429+#REF!+Sheet2!J429</f>
        <v>#REF!</v>
      </c>
      <c r="K429" s="277" t="e">
        <f>+Programska_aktivnost!K505+Sheet1!K429+#REF!+Sheet2!K429</f>
        <v>#REF!</v>
      </c>
      <c r="L429" s="287" t="e">
        <f>+Programska_aktivnost!L505+Sheet1!L429+#REF!+Sheet2!L429</f>
        <v>#REF!</v>
      </c>
      <c r="M429" s="277" t="e">
        <f>+Programska_aktivnost!M505+Sheet1!M429+#REF!+Sheet2!M429</f>
        <v>#REF!</v>
      </c>
      <c r="N429" s="287" t="e">
        <f t="shared" si="23"/>
        <v>#REF!</v>
      </c>
      <c r="O429" s="277" t="e">
        <f t="shared" si="23"/>
        <v>#REF!</v>
      </c>
      <c r="V429" s="10"/>
      <c r="W429" s="10"/>
      <c r="X429" s="10"/>
      <c r="Y429" s="201" t="e">
        <f t="shared" si="22"/>
        <v>#REF!</v>
      </c>
    </row>
    <row r="430" spans="1:25" ht="33" hidden="1" customHeight="1" x14ac:dyDescent="0.25">
      <c r="A430" s="236">
        <f t="shared" si="21"/>
        <v>383</v>
      </c>
      <c r="B430" s="207">
        <v>620000</v>
      </c>
      <c r="C430" s="237" t="s">
        <v>1292</v>
      </c>
      <c r="D430" s="215" t="e">
        <f>+Programska_aktivnost!D506+Sheet1!D430+#REF!+Sheet2!D430</f>
        <v>#REF!</v>
      </c>
      <c r="E430" s="214" t="e">
        <f>+Programska_aktivnost!E506+Sheet1!E430+#REF!+Sheet2!E430</f>
        <v>#REF!</v>
      </c>
      <c r="F430" s="215" t="e">
        <f>+Programska_aktivnost!F506+Sheet1!F430+#REF!+Sheet2!F430</f>
        <v>#REF!</v>
      </c>
      <c r="G430" s="214" t="e">
        <f>+Programska_aktivnost!G506+Sheet1!G430+#REF!+Sheet2!G430</f>
        <v>#REF!</v>
      </c>
      <c r="H430" s="213" t="e">
        <f>+Programska_aktivnost!H506+Sheet1!H430+#REF!+Sheet2!H430</f>
        <v>#REF!</v>
      </c>
      <c r="I430" s="214" t="e">
        <f>+Programska_aktivnost!I506+Sheet1!I430+#REF!+Sheet2!I430</f>
        <v>#REF!</v>
      </c>
      <c r="J430" s="215" t="e">
        <f>+Programska_aktivnost!J506+Sheet1!J430+#REF!+Sheet2!J430</f>
        <v>#REF!</v>
      </c>
      <c r="K430" s="214" t="e">
        <f>+Programska_aktivnost!K506+Sheet1!K430+#REF!+Sheet2!K430</f>
        <v>#REF!</v>
      </c>
      <c r="L430" s="215" t="e">
        <f>+Programska_aktivnost!L506+Sheet1!L430+#REF!+Sheet2!L430</f>
        <v>#REF!</v>
      </c>
      <c r="M430" s="214" t="e">
        <f>+Programska_aktivnost!M506+Sheet1!M430+#REF!+Sheet2!M430</f>
        <v>#REF!</v>
      </c>
      <c r="N430" s="215" t="e">
        <f t="shared" si="23"/>
        <v>#REF!</v>
      </c>
      <c r="O430" s="214" t="e">
        <f t="shared" si="23"/>
        <v>#REF!</v>
      </c>
      <c r="V430" s="10"/>
      <c r="W430" s="10"/>
      <c r="X430" s="10"/>
      <c r="Y430" s="201" t="e">
        <f t="shared" si="22"/>
        <v>#REF!</v>
      </c>
    </row>
    <row r="431" spans="1:25" ht="33" hidden="1" customHeight="1" x14ac:dyDescent="0.25">
      <c r="A431" s="236">
        <f t="shared" si="21"/>
        <v>384</v>
      </c>
      <c r="B431" s="207">
        <v>621000</v>
      </c>
      <c r="C431" s="237" t="s">
        <v>1293</v>
      </c>
      <c r="D431" s="215" t="e">
        <f>+Programska_aktivnost!D507+Sheet1!D431+#REF!+Sheet2!D431</f>
        <v>#REF!</v>
      </c>
      <c r="E431" s="214" t="e">
        <f>+Programska_aktivnost!E507+Sheet1!E431+#REF!+Sheet2!E431</f>
        <v>#REF!</v>
      </c>
      <c r="F431" s="215" t="e">
        <f>+Programska_aktivnost!F507+Sheet1!F431+#REF!+Sheet2!F431</f>
        <v>#REF!</v>
      </c>
      <c r="G431" s="214" t="e">
        <f>+Programska_aktivnost!G507+Sheet1!G431+#REF!+Sheet2!G431</f>
        <v>#REF!</v>
      </c>
      <c r="H431" s="213" t="e">
        <f>+Programska_aktivnost!H507+Sheet1!H431+#REF!+Sheet2!H431</f>
        <v>#REF!</v>
      </c>
      <c r="I431" s="214" t="e">
        <f>+Programska_aktivnost!I507+Sheet1!I431+#REF!+Sheet2!I431</f>
        <v>#REF!</v>
      </c>
      <c r="J431" s="215" t="e">
        <f>+Programska_aktivnost!J507+Sheet1!J431+#REF!+Sheet2!J431</f>
        <v>#REF!</v>
      </c>
      <c r="K431" s="214" t="e">
        <f>+Programska_aktivnost!K507+Sheet1!K431+#REF!+Sheet2!K431</f>
        <v>#REF!</v>
      </c>
      <c r="L431" s="215" t="e">
        <f>+Programska_aktivnost!L507+Sheet1!L431+#REF!+Sheet2!L431</f>
        <v>#REF!</v>
      </c>
      <c r="M431" s="214" t="e">
        <f>+Programska_aktivnost!M507+Sheet1!M431+#REF!+Sheet2!M431</f>
        <v>#REF!</v>
      </c>
      <c r="N431" s="215" t="e">
        <f t="shared" si="23"/>
        <v>#REF!</v>
      </c>
      <c r="O431" s="214" t="e">
        <f t="shared" si="23"/>
        <v>#REF!</v>
      </c>
      <c r="V431" s="10"/>
      <c r="W431" s="10"/>
      <c r="X431" s="10"/>
      <c r="Y431" s="201" t="e">
        <f t="shared" si="22"/>
        <v>#REF!</v>
      </c>
    </row>
    <row r="432" spans="1:25" ht="33" hidden="1" customHeight="1" x14ac:dyDescent="0.25">
      <c r="A432" s="238">
        <f t="shared" si="21"/>
        <v>385</v>
      </c>
      <c r="B432" s="208">
        <v>621100</v>
      </c>
      <c r="C432" s="239" t="s">
        <v>1431</v>
      </c>
      <c r="D432" s="287" t="e">
        <f>+Programska_aktivnost!D508+Sheet1!D432+#REF!+Sheet2!D432</f>
        <v>#REF!</v>
      </c>
      <c r="E432" s="277" t="e">
        <f>+Programska_aktivnost!E508+Sheet1!E432+#REF!+Sheet2!E432</f>
        <v>#REF!</v>
      </c>
      <c r="F432" s="287" t="e">
        <f>+Programska_aktivnost!F508+Sheet1!F432+#REF!+Sheet2!F432</f>
        <v>#REF!</v>
      </c>
      <c r="G432" s="277" t="e">
        <f>+Programska_aktivnost!G508+Sheet1!G432+#REF!+Sheet2!G432</f>
        <v>#REF!</v>
      </c>
      <c r="H432" s="288" t="e">
        <f>+Programska_aktivnost!H508+Sheet1!H432+#REF!+Sheet2!H432</f>
        <v>#REF!</v>
      </c>
      <c r="I432" s="289" t="e">
        <f>+Programska_aktivnost!I508+Sheet1!I432+#REF!+Sheet2!I432</f>
        <v>#REF!</v>
      </c>
      <c r="J432" s="287" t="e">
        <f>+Programska_aktivnost!J508+Sheet1!J432+#REF!+Sheet2!J432</f>
        <v>#REF!</v>
      </c>
      <c r="K432" s="277" t="e">
        <f>+Programska_aktivnost!K508+Sheet1!K432+#REF!+Sheet2!K432</f>
        <v>#REF!</v>
      </c>
      <c r="L432" s="287" t="e">
        <f>+Programska_aktivnost!L508+Sheet1!L432+#REF!+Sheet2!L432</f>
        <v>#REF!</v>
      </c>
      <c r="M432" s="277" t="e">
        <f>+Programska_aktivnost!M508+Sheet1!M432+#REF!+Sheet2!M432</f>
        <v>#REF!</v>
      </c>
      <c r="N432" s="287" t="e">
        <f t="shared" si="23"/>
        <v>#REF!</v>
      </c>
      <c r="O432" s="277" t="e">
        <f t="shared" si="23"/>
        <v>#REF!</v>
      </c>
      <c r="V432" s="10"/>
      <c r="W432" s="10"/>
      <c r="X432" s="10"/>
      <c r="Y432" s="201" t="e">
        <f t="shared" si="22"/>
        <v>#REF!</v>
      </c>
    </row>
    <row r="433" spans="1:25" ht="33" hidden="1" customHeight="1" x14ac:dyDescent="0.25">
      <c r="A433" s="238">
        <f t="shared" si="21"/>
        <v>386</v>
      </c>
      <c r="B433" s="208">
        <v>621200</v>
      </c>
      <c r="C433" s="239" t="s">
        <v>1432</v>
      </c>
      <c r="D433" s="287" t="e">
        <f>+Programska_aktivnost!D509+Sheet1!D433+#REF!+Sheet2!D433</f>
        <v>#REF!</v>
      </c>
      <c r="E433" s="277" t="e">
        <f>+Programska_aktivnost!E509+Sheet1!E433+#REF!+Sheet2!E433</f>
        <v>#REF!</v>
      </c>
      <c r="F433" s="287" t="e">
        <f>+Programska_aktivnost!F509+Sheet1!F433+#REF!+Sheet2!F433</f>
        <v>#REF!</v>
      </c>
      <c r="G433" s="277" t="e">
        <f>+Programska_aktivnost!G509+Sheet1!G433+#REF!+Sheet2!G433</f>
        <v>#REF!</v>
      </c>
      <c r="H433" s="288" t="e">
        <f>+Programska_aktivnost!H509+Sheet1!H433+#REF!+Sheet2!H433</f>
        <v>#REF!</v>
      </c>
      <c r="I433" s="289" t="e">
        <f>+Programska_aktivnost!I509+Sheet1!I433+#REF!+Sheet2!I433</f>
        <v>#REF!</v>
      </c>
      <c r="J433" s="287" t="e">
        <f>+Programska_aktivnost!J509+Sheet1!J433+#REF!+Sheet2!J433</f>
        <v>#REF!</v>
      </c>
      <c r="K433" s="277" t="e">
        <f>+Programska_aktivnost!K509+Sheet1!K433+#REF!+Sheet2!K433</f>
        <v>#REF!</v>
      </c>
      <c r="L433" s="287" t="e">
        <f>+Programska_aktivnost!L509+Sheet1!L433+#REF!+Sheet2!L433</f>
        <v>#REF!</v>
      </c>
      <c r="M433" s="277" t="e">
        <f>+Programska_aktivnost!M509+Sheet1!M433+#REF!+Sheet2!M433</f>
        <v>#REF!</v>
      </c>
      <c r="N433" s="287" t="e">
        <f t="shared" si="23"/>
        <v>#REF!</v>
      </c>
      <c r="O433" s="277" t="e">
        <f t="shared" si="23"/>
        <v>#REF!</v>
      </c>
      <c r="V433" s="10"/>
      <c r="W433" s="10"/>
      <c r="X433" s="10"/>
      <c r="Y433" s="201" t="e">
        <f t="shared" si="22"/>
        <v>#REF!</v>
      </c>
    </row>
    <row r="434" spans="1:25" ht="33" hidden="1" customHeight="1" x14ac:dyDescent="0.25">
      <c r="A434" s="238">
        <f t="shared" si="21"/>
        <v>387</v>
      </c>
      <c r="B434" s="208">
        <v>621300</v>
      </c>
      <c r="C434" s="239" t="s">
        <v>1433</v>
      </c>
      <c r="D434" s="287" t="e">
        <f>+Programska_aktivnost!D510+Sheet1!D434+#REF!+Sheet2!D434</f>
        <v>#REF!</v>
      </c>
      <c r="E434" s="277" t="e">
        <f>+Programska_aktivnost!E510+Sheet1!E434+#REF!+Sheet2!E434</f>
        <v>#REF!</v>
      </c>
      <c r="F434" s="287" t="e">
        <f>+Programska_aktivnost!F510+Sheet1!F434+#REF!+Sheet2!F434</f>
        <v>#REF!</v>
      </c>
      <c r="G434" s="277" t="e">
        <f>+Programska_aktivnost!G510+Sheet1!G434+#REF!+Sheet2!G434</f>
        <v>#REF!</v>
      </c>
      <c r="H434" s="288" t="e">
        <f>+Programska_aktivnost!H510+Sheet1!H434+#REF!+Sheet2!H434</f>
        <v>#REF!</v>
      </c>
      <c r="I434" s="289" t="e">
        <f>+Programska_aktivnost!I510+Sheet1!I434+#REF!+Sheet2!I434</f>
        <v>#REF!</v>
      </c>
      <c r="J434" s="287" t="e">
        <f>+Programska_aktivnost!J510+Sheet1!J434+#REF!+Sheet2!J434</f>
        <v>#REF!</v>
      </c>
      <c r="K434" s="277" t="e">
        <f>+Programska_aktivnost!K510+Sheet1!K434+#REF!+Sheet2!K434</f>
        <v>#REF!</v>
      </c>
      <c r="L434" s="287" t="e">
        <f>+Programska_aktivnost!L510+Sheet1!L434+#REF!+Sheet2!L434</f>
        <v>#REF!</v>
      </c>
      <c r="M434" s="277" t="e">
        <f>+Programska_aktivnost!M510+Sheet1!M434+#REF!+Sheet2!M434</f>
        <v>#REF!</v>
      </c>
      <c r="N434" s="287" t="e">
        <f t="shared" si="23"/>
        <v>#REF!</v>
      </c>
      <c r="O434" s="277" t="e">
        <f t="shared" si="23"/>
        <v>#REF!</v>
      </c>
      <c r="V434" s="10"/>
      <c r="W434" s="10"/>
      <c r="X434" s="10"/>
      <c r="Y434" s="201" t="e">
        <f t="shared" si="22"/>
        <v>#REF!</v>
      </c>
    </row>
    <row r="435" spans="1:25" ht="33" hidden="1" customHeight="1" x14ac:dyDescent="0.25">
      <c r="A435" s="238">
        <f t="shared" si="21"/>
        <v>388</v>
      </c>
      <c r="B435" s="208">
        <v>621400</v>
      </c>
      <c r="C435" s="239" t="s">
        <v>1434</v>
      </c>
      <c r="D435" s="287" t="e">
        <f>+Programska_aktivnost!D511+Sheet1!D435+#REF!+Sheet2!D435</f>
        <v>#REF!</v>
      </c>
      <c r="E435" s="277" t="e">
        <f>+Programska_aktivnost!E511+Sheet1!E435+#REF!+Sheet2!E435</f>
        <v>#REF!</v>
      </c>
      <c r="F435" s="287" t="e">
        <f>+Programska_aktivnost!F511+Sheet1!F435+#REF!+Sheet2!F435</f>
        <v>#REF!</v>
      </c>
      <c r="G435" s="277" t="e">
        <f>+Programska_aktivnost!G511+Sheet1!G435+#REF!+Sheet2!G435</f>
        <v>#REF!</v>
      </c>
      <c r="H435" s="288" t="e">
        <f>+Programska_aktivnost!H511+Sheet1!H435+#REF!+Sheet2!H435</f>
        <v>#REF!</v>
      </c>
      <c r="I435" s="289" t="e">
        <f>+Programska_aktivnost!I511+Sheet1!I435+#REF!+Sheet2!I435</f>
        <v>#REF!</v>
      </c>
      <c r="J435" s="287" t="e">
        <f>+Programska_aktivnost!J511+Sheet1!J435+#REF!+Sheet2!J435</f>
        <v>#REF!</v>
      </c>
      <c r="K435" s="277" t="e">
        <f>+Programska_aktivnost!K511+Sheet1!K435+#REF!+Sheet2!K435</f>
        <v>#REF!</v>
      </c>
      <c r="L435" s="287" t="e">
        <f>+Programska_aktivnost!L511+Sheet1!L435+#REF!+Sheet2!L435</f>
        <v>#REF!</v>
      </c>
      <c r="M435" s="277" t="e">
        <f>+Programska_aktivnost!M511+Sheet1!M435+#REF!+Sheet2!M435</f>
        <v>#REF!</v>
      </c>
      <c r="N435" s="287" t="e">
        <f t="shared" si="23"/>
        <v>#REF!</v>
      </c>
      <c r="O435" s="277" t="e">
        <f t="shared" si="23"/>
        <v>#REF!</v>
      </c>
      <c r="V435" s="10"/>
      <c r="W435" s="10"/>
      <c r="X435" s="10"/>
      <c r="Y435" s="201" t="e">
        <f t="shared" si="22"/>
        <v>#REF!</v>
      </c>
    </row>
    <row r="436" spans="1:25" ht="33" hidden="1" customHeight="1" x14ac:dyDescent="0.25">
      <c r="A436" s="238">
        <f t="shared" si="21"/>
        <v>389</v>
      </c>
      <c r="B436" s="208">
        <v>621500</v>
      </c>
      <c r="C436" s="239" t="s">
        <v>101</v>
      </c>
      <c r="D436" s="287" t="e">
        <f>+Programska_aktivnost!D512+Sheet1!D436+#REF!+Sheet2!D436</f>
        <v>#REF!</v>
      </c>
      <c r="E436" s="277" t="e">
        <f>+Programska_aktivnost!E512+Sheet1!E436+#REF!+Sheet2!E436</f>
        <v>#REF!</v>
      </c>
      <c r="F436" s="287" t="e">
        <f>+Programska_aktivnost!F512+Sheet1!F436+#REF!+Sheet2!F436</f>
        <v>#REF!</v>
      </c>
      <c r="G436" s="277" t="e">
        <f>+Programska_aktivnost!G512+Sheet1!G436+#REF!+Sheet2!G436</f>
        <v>#REF!</v>
      </c>
      <c r="H436" s="288" t="e">
        <f>+Programska_aktivnost!H512+Sheet1!H436+#REF!+Sheet2!H436</f>
        <v>#REF!</v>
      </c>
      <c r="I436" s="289" t="e">
        <f>+Programska_aktivnost!I512+Sheet1!I436+#REF!+Sheet2!I436</f>
        <v>#REF!</v>
      </c>
      <c r="J436" s="287" t="e">
        <f>+Programska_aktivnost!J512+Sheet1!J436+#REF!+Sheet2!J436</f>
        <v>#REF!</v>
      </c>
      <c r="K436" s="277" t="e">
        <f>+Programska_aktivnost!K512+Sheet1!K436+#REF!+Sheet2!K436</f>
        <v>#REF!</v>
      </c>
      <c r="L436" s="287" t="e">
        <f>+Programska_aktivnost!L512+Sheet1!L436+#REF!+Sheet2!L436</f>
        <v>#REF!</v>
      </c>
      <c r="M436" s="277" t="e">
        <f>+Programska_aktivnost!M512+Sheet1!M436+#REF!+Sheet2!M436</f>
        <v>#REF!</v>
      </c>
      <c r="N436" s="287" t="e">
        <f t="shared" si="23"/>
        <v>#REF!</v>
      </c>
      <c r="O436" s="277" t="e">
        <f t="shared" si="23"/>
        <v>#REF!</v>
      </c>
      <c r="V436" s="10"/>
      <c r="W436" s="10"/>
      <c r="X436" s="10"/>
      <c r="Y436" s="201" t="e">
        <f t="shared" si="22"/>
        <v>#REF!</v>
      </c>
    </row>
    <row r="437" spans="1:25" ht="33" hidden="1" customHeight="1" x14ac:dyDescent="0.25">
      <c r="A437" s="238">
        <f t="shared" si="21"/>
        <v>390</v>
      </c>
      <c r="B437" s="208">
        <v>621600</v>
      </c>
      <c r="C437" s="239" t="s">
        <v>1435</v>
      </c>
      <c r="D437" s="287" t="e">
        <f>+Programska_aktivnost!D513+Sheet1!D437+#REF!+Sheet2!D437</f>
        <v>#REF!</v>
      </c>
      <c r="E437" s="277" t="e">
        <f>+Programska_aktivnost!E513+Sheet1!E437+#REF!+Sheet2!E437</f>
        <v>#REF!</v>
      </c>
      <c r="F437" s="287" t="e">
        <f>+Programska_aktivnost!F513+Sheet1!F437+#REF!+Sheet2!F437</f>
        <v>#REF!</v>
      </c>
      <c r="G437" s="277" t="e">
        <f>+Programska_aktivnost!G513+Sheet1!G437+#REF!+Sheet2!G437</f>
        <v>#REF!</v>
      </c>
      <c r="H437" s="288" t="e">
        <f>+Programska_aktivnost!H513+Sheet1!H437+#REF!+Sheet2!H437</f>
        <v>#REF!</v>
      </c>
      <c r="I437" s="289" t="e">
        <f>+Programska_aktivnost!I513+Sheet1!I437+#REF!+Sheet2!I437</f>
        <v>#REF!</v>
      </c>
      <c r="J437" s="287" t="e">
        <f>+Programska_aktivnost!J513+Sheet1!J437+#REF!+Sheet2!J437</f>
        <v>#REF!</v>
      </c>
      <c r="K437" s="277" t="e">
        <f>+Programska_aktivnost!K513+Sheet1!K437+#REF!+Sheet2!K437</f>
        <v>#REF!</v>
      </c>
      <c r="L437" s="287" t="e">
        <f>+Programska_aktivnost!L513+Sheet1!L437+#REF!+Sheet2!L437</f>
        <v>#REF!</v>
      </c>
      <c r="M437" s="277" t="e">
        <f>+Programska_aktivnost!M513+Sheet1!M437+#REF!+Sheet2!M437</f>
        <v>#REF!</v>
      </c>
      <c r="N437" s="287" t="e">
        <f t="shared" si="23"/>
        <v>#REF!</v>
      </c>
      <c r="O437" s="277" t="e">
        <f t="shared" si="23"/>
        <v>#REF!</v>
      </c>
      <c r="V437" s="10"/>
      <c r="W437" s="10"/>
      <c r="X437" s="10"/>
      <c r="Y437" s="201" t="e">
        <f t="shared" si="22"/>
        <v>#REF!</v>
      </c>
    </row>
    <row r="438" spans="1:25" ht="33" hidden="1" customHeight="1" x14ac:dyDescent="0.25">
      <c r="A438" s="238">
        <f t="shared" si="21"/>
        <v>391</v>
      </c>
      <c r="B438" s="208">
        <v>621700</v>
      </c>
      <c r="C438" s="239" t="s">
        <v>102</v>
      </c>
      <c r="D438" s="287" t="e">
        <f>+Programska_aktivnost!D514+Sheet1!D438+#REF!+Sheet2!D438</f>
        <v>#REF!</v>
      </c>
      <c r="E438" s="277" t="e">
        <f>+Programska_aktivnost!E514+Sheet1!E438+#REF!+Sheet2!E438</f>
        <v>#REF!</v>
      </c>
      <c r="F438" s="287" t="e">
        <f>+Programska_aktivnost!F514+Sheet1!F438+#REF!+Sheet2!F438</f>
        <v>#REF!</v>
      </c>
      <c r="G438" s="277" t="e">
        <f>+Programska_aktivnost!G514+Sheet1!G438+#REF!+Sheet2!G438</f>
        <v>#REF!</v>
      </c>
      <c r="H438" s="288" t="e">
        <f>+Programska_aktivnost!H514+Sheet1!H438+#REF!+Sheet2!H438</f>
        <v>#REF!</v>
      </c>
      <c r="I438" s="289" t="e">
        <f>+Programska_aktivnost!I514+Sheet1!I438+#REF!+Sheet2!I438</f>
        <v>#REF!</v>
      </c>
      <c r="J438" s="287" t="e">
        <f>+Programska_aktivnost!J514+Sheet1!J438+#REF!+Sheet2!J438</f>
        <v>#REF!</v>
      </c>
      <c r="K438" s="277" t="e">
        <f>+Programska_aktivnost!K514+Sheet1!K438+#REF!+Sheet2!K438</f>
        <v>#REF!</v>
      </c>
      <c r="L438" s="287" t="e">
        <f>+Programska_aktivnost!L514+Sheet1!L438+#REF!+Sheet2!L438</f>
        <v>#REF!</v>
      </c>
      <c r="M438" s="277" t="e">
        <f>+Programska_aktivnost!M514+Sheet1!M438+#REF!+Sheet2!M438</f>
        <v>#REF!</v>
      </c>
      <c r="N438" s="287" t="e">
        <f t="shared" si="23"/>
        <v>#REF!</v>
      </c>
      <c r="O438" s="277" t="e">
        <f t="shared" si="23"/>
        <v>#REF!</v>
      </c>
      <c r="V438" s="10"/>
      <c r="W438" s="10"/>
      <c r="X438" s="10"/>
      <c r="Y438" s="201" t="e">
        <f t="shared" si="22"/>
        <v>#REF!</v>
      </c>
    </row>
    <row r="439" spans="1:25" ht="33" hidden="1" customHeight="1" x14ac:dyDescent="0.25">
      <c r="A439" s="238">
        <f t="shared" si="21"/>
        <v>392</v>
      </c>
      <c r="B439" s="208">
        <v>621800</v>
      </c>
      <c r="C439" s="239" t="s">
        <v>1436</v>
      </c>
      <c r="D439" s="287" t="e">
        <f>+Programska_aktivnost!D515+Sheet1!D439+#REF!+Sheet2!D439</f>
        <v>#REF!</v>
      </c>
      <c r="E439" s="277" t="e">
        <f>+Programska_aktivnost!E515+Sheet1!E439+#REF!+Sheet2!E439</f>
        <v>#REF!</v>
      </c>
      <c r="F439" s="287" t="e">
        <f>+Programska_aktivnost!F515+Sheet1!F439+#REF!+Sheet2!F439</f>
        <v>#REF!</v>
      </c>
      <c r="G439" s="277" t="e">
        <f>+Programska_aktivnost!G515+Sheet1!G439+#REF!+Sheet2!G439</f>
        <v>#REF!</v>
      </c>
      <c r="H439" s="288" t="e">
        <f>+Programska_aktivnost!H515+Sheet1!H439+#REF!+Sheet2!H439</f>
        <v>#REF!</v>
      </c>
      <c r="I439" s="289" t="e">
        <f>+Programska_aktivnost!I515+Sheet1!I439+#REF!+Sheet2!I439</f>
        <v>#REF!</v>
      </c>
      <c r="J439" s="287" t="e">
        <f>+Programska_aktivnost!J515+Sheet1!J439+#REF!+Sheet2!J439</f>
        <v>#REF!</v>
      </c>
      <c r="K439" s="277" t="e">
        <f>+Programska_aktivnost!K515+Sheet1!K439+#REF!+Sheet2!K439</f>
        <v>#REF!</v>
      </c>
      <c r="L439" s="287" t="e">
        <f>+Programska_aktivnost!L515+Sheet1!L439+#REF!+Sheet2!L439</f>
        <v>#REF!</v>
      </c>
      <c r="M439" s="277" t="e">
        <f>+Programska_aktivnost!M515+Sheet1!M439+#REF!+Sheet2!M439</f>
        <v>#REF!</v>
      </c>
      <c r="N439" s="287" t="e">
        <f t="shared" si="23"/>
        <v>#REF!</v>
      </c>
      <c r="O439" s="277" t="e">
        <f t="shared" si="23"/>
        <v>#REF!</v>
      </c>
      <c r="V439" s="10"/>
      <c r="W439" s="10"/>
      <c r="X439" s="10"/>
      <c r="Y439" s="201" t="e">
        <f t="shared" si="22"/>
        <v>#REF!</v>
      </c>
    </row>
    <row r="440" spans="1:25" ht="33" hidden="1" customHeight="1" x14ac:dyDescent="0.25">
      <c r="A440" s="238">
        <f t="shared" ref="A440:A452" si="24">A439+1</f>
        <v>393</v>
      </c>
      <c r="B440" s="208">
        <v>621900</v>
      </c>
      <c r="C440" s="239" t="s">
        <v>1023</v>
      </c>
      <c r="D440" s="287" t="e">
        <f>+Programska_aktivnost!D516+Sheet1!D440+#REF!+Sheet2!D440</f>
        <v>#REF!</v>
      </c>
      <c r="E440" s="277" t="e">
        <f>+Programska_aktivnost!E516+Sheet1!E440+#REF!+Sheet2!E440</f>
        <v>#REF!</v>
      </c>
      <c r="F440" s="287" t="e">
        <f>+Programska_aktivnost!F516+Sheet1!F440+#REF!+Sheet2!F440</f>
        <v>#REF!</v>
      </c>
      <c r="G440" s="277" t="e">
        <f>+Programska_aktivnost!G516+Sheet1!G440+#REF!+Sheet2!G440</f>
        <v>#REF!</v>
      </c>
      <c r="H440" s="288" t="e">
        <f>+Programska_aktivnost!H516+Sheet1!H440+#REF!+Sheet2!H440</f>
        <v>#REF!</v>
      </c>
      <c r="I440" s="289" t="e">
        <f>+Programska_aktivnost!I516+Sheet1!I440+#REF!+Sheet2!I440</f>
        <v>#REF!</v>
      </c>
      <c r="J440" s="287" t="e">
        <f>+Programska_aktivnost!J516+Sheet1!J440+#REF!+Sheet2!J440</f>
        <v>#REF!</v>
      </c>
      <c r="K440" s="277" t="e">
        <f>+Programska_aktivnost!K516+Sheet1!K440+#REF!+Sheet2!K440</f>
        <v>#REF!</v>
      </c>
      <c r="L440" s="287" t="e">
        <f>+Programska_aktivnost!L516+Sheet1!L440+#REF!+Sheet2!L440</f>
        <v>#REF!</v>
      </c>
      <c r="M440" s="277" t="e">
        <f>+Programska_aktivnost!M516+Sheet1!M440+#REF!+Sheet2!M440</f>
        <v>#REF!</v>
      </c>
      <c r="N440" s="287" t="e">
        <f t="shared" si="23"/>
        <v>#REF!</v>
      </c>
      <c r="O440" s="277" t="e">
        <f t="shared" si="23"/>
        <v>#REF!</v>
      </c>
      <c r="V440" s="10"/>
      <c r="W440" s="10"/>
      <c r="X440" s="10"/>
      <c r="Y440" s="201" t="e">
        <f t="shared" ref="Y440:Y473" si="25">SUM(D440:O440)</f>
        <v>#REF!</v>
      </c>
    </row>
    <row r="441" spans="1:25" ht="33" hidden="1" customHeight="1" x14ac:dyDescent="0.25">
      <c r="A441" s="236">
        <f t="shared" si="24"/>
        <v>394</v>
      </c>
      <c r="B441" s="207">
        <v>622000</v>
      </c>
      <c r="C441" s="237" t="s">
        <v>1294</v>
      </c>
      <c r="D441" s="215" t="e">
        <f>+Programska_aktivnost!D517+Sheet1!D441+#REF!+Sheet2!D441</f>
        <v>#REF!</v>
      </c>
      <c r="E441" s="214" t="e">
        <f>+Programska_aktivnost!E517+Sheet1!E441+#REF!+Sheet2!E441</f>
        <v>#REF!</v>
      </c>
      <c r="F441" s="215" t="e">
        <f>+Programska_aktivnost!F517+Sheet1!F441+#REF!+Sheet2!F441</f>
        <v>#REF!</v>
      </c>
      <c r="G441" s="214" t="e">
        <f>+Programska_aktivnost!G517+Sheet1!G441+#REF!+Sheet2!G441</f>
        <v>#REF!</v>
      </c>
      <c r="H441" s="213" t="e">
        <f>+Programska_aktivnost!H517+Sheet1!H441+#REF!+Sheet2!H441</f>
        <v>#REF!</v>
      </c>
      <c r="I441" s="214" t="e">
        <f>+Programska_aktivnost!I517+Sheet1!I441+#REF!+Sheet2!I441</f>
        <v>#REF!</v>
      </c>
      <c r="J441" s="215" t="e">
        <f>+Programska_aktivnost!J517+Sheet1!J441+#REF!+Sheet2!J441</f>
        <v>#REF!</v>
      </c>
      <c r="K441" s="214" t="e">
        <f>+Programska_aktivnost!K517+Sheet1!K441+#REF!+Sheet2!K441</f>
        <v>#REF!</v>
      </c>
      <c r="L441" s="215" t="e">
        <f>+Programska_aktivnost!L517+Sheet1!L441+#REF!+Sheet2!L441</f>
        <v>#REF!</v>
      </c>
      <c r="M441" s="214" t="e">
        <f>+Programska_aktivnost!M517+Sheet1!M441+#REF!+Sheet2!M441</f>
        <v>#REF!</v>
      </c>
      <c r="N441" s="215" t="e">
        <f t="shared" si="23"/>
        <v>#REF!</v>
      </c>
      <c r="O441" s="214" t="e">
        <f t="shared" si="23"/>
        <v>#REF!</v>
      </c>
      <c r="V441" s="10"/>
      <c r="W441" s="10"/>
      <c r="X441" s="10"/>
      <c r="Y441" s="201" t="e">
        <f t="shared" si="25"/>
        <v>#REF!</v>
      </c>
    </row>
    <row r="442" spans="1:25" ht="33" hidden="1" customHeight="1" x14ac:dyDescent="0.25">
      <c r="A442" s="238">
        <f t="shared" si="24"/>
        <v>395</v>
      </c>
      <c r="B442" s="208">
        <v>622100</v>
      </c>
      <c r="C442" s="239" t="s">
        <v>1024</v>
      </c>
      <c r="D442" s="287" t="e">
        <f>+Programska_aktivnost!D518+Sheet1!D442+#REF!+Sheet2!D442</f>
        <v>#REF!</v>
      </c>
      <c r="E442" s="277" t="e">
        <f>+Programska_aktivnost!E518+Sheet1!E442+#REF!+Sheet2!E442</f>
        <v>#REF!</v>
      </c>
      <c r="F442" s="287" t="e">
        <f>+Programska_aktivnost!F518+Sheet1!F442+#REF!+Sheet2!F442</f>
        <v>#REF!</v>
      </c>
      <c r="G442" s="277" t="e">
        <f>+Programska_aktivnost!G518+Sheet1!G442+#REF!+Sheet2!G442</f>
        <v>#REF!</v>
      </c>
      <c r="H442" s="288" t="e">
        <f>+Programska_aktivnost!H518+Sheet1!H442+#REF!+Sheet2!H442</f>
        <v>#REF!</v>
      </c>
      <c r="I442" s="289" t="e">
        <f>+Programska_aktivnost!I518+Sheet1!I442+#REF!+Sheet2!I442</f>
        <v>#REF!</v>
      </c>
      <c r="J442" s="287" t="e">
        <f>+Programska_aktivnost!J518+Sheet1!J442+#REF!+Sheet2!J442</f>
        <v>#REF!</v>
      </c>
      <c r="K442" s="277" t="e">
        <f>+Programska_aktivnost!K518+Sheet1!K442+#REF!+Sheet2!K442</f>
        <v>#REF!</v>
      </c>
      <c r="L442" s="287" t="e">
        <f>+Programska_aktivnost!L518+Sheet1!L442+#REF!+Sheet2!L442</f>
        <v>#REF!</v>
      </c>
      <c r="M442" s="277" t="e">
        <f>+Programska_aktivnost!M518+Sheet1!M442+#REF!+Sheet2!M442</f>
        <v>#REF!</v>
      </c>
      <c r="N442" s="287" t="e">
        <f t="shared" si="23"/>
        <v>#REF!</v>
      </c>
      <c r="O442" s="277" t="e">
        <f t="shared" si="23"/>
        <v>#REF!</v>
      </c>
      <c r="V442" s="10"/>
      <c r="W442" s="10"/>
      <c r="X442" s="10"/>
      <c r="Y442" s="201" t="e">
        <f t="shared" si="25"/>
        <v>#REF!</v>
      </c>
    </row>
    <row r="443" spans="1:25" ht="33" hidden="1" customHeight="1" x14ac:dyDescent="0.25">
      <c r="A443" s="238">
        <f t="shared" si="24"/>
        <v>396</v>
      </c>
      <c r="B443" s="208">
        <v>622200</v>
      </c>
      <c r="C443" s="239" t="s">
        <v>1025</v>
      </c>
      <c r="D443" s="287" t="e">
        <f>+Programska_aktivnost!D519+Sheet1!D443+#REF!+Sheet2!D443</f>
        <v>#REF!</v>
      </c>
      <c r="E443" s="277" t="e">
        <f>+Programska_aktivnost!E519+Sheet1!E443+#REF!+Sheet2!E443</f>
        <v>#REF!</v>
      </c>
      <c r="F443" s="287" t="e">
        <f>+Programska_aktivnost!F519+Sheet1!F443+#REF!+Sheet2!F443</f>
        <v>#REF!</v>
      </c>
      <c r="G443" s="277" t="e">
        <f>+Programska_aktivnost!G519+Sheet1!G443+#REF!+Sheet2!G443</f>
        <v>#REF!</v>
      </c>
      <c r="H443" s="288" t="e">
        <f>+Programska_aktivnost!H519+Sheet1!H443+#REF!+Sheet2!H443</f>
        <v>#REF!</v>
      </c>
      <c r="I443" s="289" t="e">
        <f>+Programska_aktivnost!I519+Sheet1!I443+#REF!+Sheet2!I443</f>
        <v>#REF!</v>
      </c>
      <c r="J443" s="287" t="e">
        <f>+Programska_aktivnost!J519+Sheet1!J443+#REF!+Sheet2!J443</f>
        <v>#REF!</v>
      </c>
      <c r="K443" s="277" t="e">
        <f>+Programska_aktivnost!K519+Sheet1!K443+#REF!+Sheet2!K443</f>
        <v>#REF!</v>
      </c>
      <c r="L443" s="287" t="e">
        <f>+Programska_aktivnost!L519+Sheet1!L443+#REF!+Sheet2!L443</f>
        <v>#REF!</v>
      </c>
      <c r="M443" s="277" t="e">
        <f>+Programska_aktivnost!M519+Sheet1!M443+#REF!+Sheet2!M443</f>
        <v>#REF!</v>
      </c>
      <c r="N443" s="287" t="e">
        <f t="shared" si="23"/>
        <v>#REF!</v>
      </c>
      <c r="O443" s="277" t="e">
        <f t="shared" si="23"/>
        <v>#REF!</v>
      </c>
      <c r="V443" s="10"/>
      <c r="W443" s="10"/>
      <c r="X443" s="10"/>
      <c r="Y443" s="201" t="e">
        <f t="shared" si="25"/>
        <v>#REF!</v>
      </c>
    </row>
    <row r="444" spans="1:25" ht="33" hidden="1" customHeight="1" x14ac:dyDescent="0.25">
      <c r="A444" s="238">
        <f t="shared" si="24"/>
        <v>397</v>
      </c>
      <c r="B444" s="208">
        <v>622300</v>
      </c>
      <c r="C444" s="239" t="s">
        <v>1026</v>
      </c>
      <c r="D444" s="287" t="e">
        <f>+Programska_aktivnost!D520+Sheet1!D444+#REF!+Sheet2!D444</f>
        <v>#REF!</v>
      </c>
      <c r="E444" s="277" t="e">
        <f>+Programska_aktivnost!E520+Sheet1!E444+#REF!+Sheet2!E444</f>
        <v>#REF!</v>
      </c>
      <c r="F444" s="287" t="e">
        <f>+Programska_aktivnost!F520+Sheet1!F444+#REF!+Sheet2!F444</f>
        <v>#REF!</v>
      </c>
      <c r="G444" s="277" t="e">
        <f>+Programska_aktivnost!G520+Sheet1!G444+#REF!+Sheet2!G444</f>
        <v>#REF!</v>
      </c>
      <c r="H444" s="288" t="e">
        <f>+Programska_aktivnost!H520+Sheet1!H444+#REF!+Sheet2!H444</f>
        <v>#REF!</v>
      </c>
      <c r="I444" s="289" t="e">
        <f>+Programska_aktivnost!I520+Sheet1!I444+#REF!+Sheet2!I444</f>
        <v>#REF!</v>
      </c>
      <c r="J444" s="287" t="e">
        <f>+Programska_aktivnost!J520+Sheet1!J444+#REF!+Sheet2!J444</f>
        <v>#REF!</v>
      </c>
      <c r="K444" s="277" t="e">
        <f>+Programska_aktivnost!K520+Sheet1!K444+#REF!+Sheet2!K444</f>
        <v>#REF!</v>
      </c>
      <c r="L444" s="287" t="e">
        <f>+Programska_aktivnost!L520+Sheet1!L444+#REF!+Sheet2!L444</f>
        <v>#REF!</v>
      </c>
      <c r="M444" s="277" t="e">
        <f>+Programska_aktivnost!M520+Sheet1!M444+#REF!+Sheet2!M444</f>
        <v>#REF!</v>
      </c>
      <c r="N444" s="287" t="e">
        <f t="shared" si="23"/>
        <v>#REF!</v>
      </c>
      <c r="O444" s="277" t="e">
        <f t="shared" si="23"/>
        <v>#REF!</v>
      </c>
      <c r="V444" s="10"/>
      <c r="W444" s="10"/>
      <c r="X444" s="10"/>
      <c r="Y444" s="201" t="e">
        <f t="shared" si="25"/>
        <v>#REF!</v>
      </c>
    </row>
    <row r="445" spans="1:25" ht="33" hidden="1" customHeight="1" x14ac:dyDescent="0.25">
      <c r="A445" s="238">
        <f t="shared" si="24"/>
        <v>398</v>
      </c>
      <c r="B445" s="208">
        <v>622400</v>
      </c>
      <c r="C445" s="239" t="s">
        <v>1027</v>
      </c>
      <c r="D445" s="287" t="e">
        <f>+Programska_aktivnost!D521+Sheet1!D445+#REF!+Sheet2!D445</f>
        <v>#REF!</v>
      </c>
      <c r="E445" s="277" t="e">
        <f>+Programska_aktivnost!E521+Sheet1!E445+#REF!+Sheet2!E445</f>
        <v>#REF!</v>
      </c>
      <c r="F445" s="287" t="e">
        <f>+Programska_aktivnost!F521+Sheet1!F445+#REF!+Sheet2!F445</f>
        <v>#REF!</v>
      </c>
      <c r="G445" s="277" t="e">
        <f>+Programska_aktivnost!G521+Sheet1!G445+#REF!+Sheet2!G445</f>
        <v>#REF!</v>
      </c>
      <c r="H445" s="288" t="e">
        <f>+Programska_aktivnost!H521+Sheet1!H445+#REF!+Sheet2!H445</f>
        <v>#REF!</v>
      </c>
      <c r="I445" s="289" t="e">
        <f>+Programska_aktivnost!I521+Sheet1!I445+#REF!+Sheet2!I445</f>
        <v>#REF!</v>
      </c>
      <c r="J445" s="287" t="e">
        <f>+Programska_aktivnost!J521+Sheet1!J445+#REF!+Sheet2!J445</f>
        <v>#REF!</v>
      </c>
      <c r="K445" s="277" t="e">
        <f>+Programska_aktivnost!K521+Sheet1!K445+#REF!+Sheet2!K445</f>
        <v>#REF!</v>
      </c>
      <c r="L445" s="287" t="e">
        <f>+Programska_aktivnost!L521+Sheet1!L445+#REF!+Sheet2!L445</f>
        <v>#REF!</v>
      </c>
      <c r="M445" s="277" t="e">
        <f>+Programska_aktivnost!M521+Sheet1!M445+#REF!+Sheet2!M445</f>
        <v>#REF!</v>
      </c>
      <c r="N445" s="287" t="e">
        <f t="shared" si="23"/>
        <v>#REF!</v>
      </c>
      <c r="O445" s="277" t="e">
        <f t="shared" si="23"/>
        <v>#REF!</v>
      </c>
      <c r="V445" s="10"/>
      <c r="W445" s="10"/>
      <c r="X445" s="10"/>
      <c r="Y445" s="201" t="e">
        <f t="shared" si="25"/>
        <v>#REF!</v>
      </c>
    </row>
    <row r="446" spans="1:25" ht="33" hidden="1" customHeight="1" x14ac:dyDescent="0.25">
      <c r="A446" s="238">
        <f t="shared" si="24"/>
        <v>399</v>
      </c>
      <c r="B446" s="208">
        <v>622500</v>
      </c>
      <c r="C446" s="239" t="s">
        <v>1028</v>
      </c>
      <c r="D446" s="287" t="e">
        <f>+Programska_aktivnost!D522+Sheet1!D446+#REF!+Sheet2!D446</f>
        <v>#REF!</v>
      </c>
      <c r="E446" s="277" t="e">
        <f>+Programska_aktivnost!E522+Sheet1!E446+#REF!+Sheet2!E446</f>
        <v>#REF!</v>
      </c>
      <c r="F446" s="287" t="e">
        <f>+Programska_aktivnost!F522+Sheet1!F446+#REF!+Sheet2!F446</f>
        <v>#REF!</v>
      </c>
      <c r="G446" s="277" t="e">
        <f>+Programska_aktivnost!G522+Sheet1!G446+#REF!+Sheet2!G446</f>
        <v>#REF!</v>
      </c>
      <c r="H446" s="288" t="e">
        <f>+Programska_aktivnost!H522+Sheet1!H446+#REF!+Sheet2!H446</f>
        <v>#REF!</v>
      </c>
      <c r="I446" s="289" t="e">
        <f>+Programska_aktivnost!I522+Sheet1!I446+#REF!+Sheet2!I446</f>
        <v>#REF!</v>
      </c>
      <c r="J446" s="287" t="e">
        <f>+Programska_aktivnost!J522+Sheet1!J446+#REF!+Sheet2!J446</f>
        <v>#REF!</v>
      </c>
      <c r="K446" s="277" t="e">
        <f>+Programska_aktivnost!K522+Sheet1!K446+#REF!+Sheet2!K446</f>
        <v>#REF!</v>
      </c>
      <c r="L446" s="287" t="e">
        <f>+Programska_aktivnost!L522+Sheet1!L446+#REF!+Sheet2!L446</f>
        <v>#REF!</v>
      </c>
      <c r="M446" s="277" t="e">
        <f>+Programska_aktivnost!M522+Sheet1!M446+#REF!+Sheet2!M446</f>
        <v>#REF!</v>
      </c>
      <c r="N446" s="287" t="e">
        <f t="shared" si="23"/>
        <v>#REF!</v>
      </c>
      <c r="O446" s="277" t="e">
        <f t="shared" si="23"/>
        <v>#REF!</v>
      </c>
      <c r="V446" s="10"/>
      <c r="W446" s="10"/>
      <c r="X446" s="10"/>
      <c r="Y446" s="201" t="e">
        <f t="shared" si="25"/>
        <v>#REF!</v>
      </c>
    </row>
    <row r="447" spans="1:25" ht="33" hidden="1" customHeight="1" x14ac:dyDescent="0.25">
      <c r="A447" s="238">
        <f t="shared" si="24"/>
        <v>400</v>
      </c>
      <c r="B447" s="208">
        <v>622600</v>
      </c>
      <c r="C447" s="239" t="s">
        <v>1029</v>
      </c>
      <c r="D447" s="287" t="e">
        <f>+Programska_aktivnost!D523+Sheet1!D447+#REF!+Sheet2!D447</f>
        <v>#REF!</v>
      </c>
      <c r="E447" s="277" t="e">
        <f>+Programska_aktivnost!E523+Sheet1!E447+#REF!+Sheet2!E447</f>
        <v>#REF!</v>
      </c>
      <c r="F447" s="287" t="e">
        <f>+Programska_aktivnost!F523+Sheet1!F447+#REF!+Sheet2!F447</f>
        <v>#REF!</v>
      </c>
      <c r="G447" s="277" t="e">
        <f>+Programska_aktivnost!G523+Sheet1!G447+#REF!+Sheet2!G447</f>
        <v>#REF!</v>
      </c>
      <c r="H447" s="288" t="e">
        <f>+Programska_aktivnost!H523+Sheet1!H447+#REF!+Sheet2!H447</f>
        <v>#REF!</v>
      </c>
      <c r="I447" s="289" t="e">
        <f>+Programska_aktivnost!I523+Sheet1!I447+#REF!+Sheet2!I447</f>
        <v>#REF!</v>
      </c>
      <c r="J447" s="287" t="e">
        <f>+Programska_aktivnost!J523+Sheet1!J447+#REF!+Sheet2!J447</f>
        <v>#REF!</v>
      </c>
      <c r="K447" s="277" t="e">
        <f>+Programska_aktivnost!K523+Sheet1!K447+#REF!+Sheet2!K447</f>
        <v>#REF!</v>
      </c>
      <c r="L447" s="287" t="e">
        <f>+Programska_aktivnost!L523+Sheet1!L447+#REF!+Sheet2!L447</f>
        <v>#REF!</v>
      </c>
      <c r="M447" s="277" t="e">
        <f>+Programska_aktivnost!M523+Sheet1!M447+#REF!+Sheet2!M447</f>
        <v>#REF!</v>
      </c>
      <c r="N447" s="287" t="e">
        <f t="shared" si="23"/>
        <v>#REF!</v>
      </c>
      <c r="O447" s="277" t="e">
        <f t="shared" si="23"/>
        <v>#REF!</v>
      </c>
      <c r="V447" s="10"/>
      <c r="W447" s="10"/>
      <c r="X447" s="10"/>
      <c r="Y447" s="201" t="e">
        <f t="shared" si="25"/>
        <v>#REF!</v>
      </c>
    </row>
    <row r="448" spans="1:25" ht="33" hidden="1" customHeight="1" x14ac:dyDescent="0.25">
      <c r="A448" s="238">
        <f t="shared" si="24"/>
        <v>401</v>
      </c>
      <c r="B448" s="208">
        <v>622700</v>
      </c>
      <c r="C448" s="239" t="s">
        <v>1030</v>
      </c>
      <c r="D448" s="287" t="e">
        <f>+Programska_aktivnost!D524+Sheet1!D448+#REF!+Sheet2!D448</f>
        <v>#REF!</v>
      </c>
      <c r="E448" s="277" t="e">
        <f>+Programska_aktivnost!E524+Sheet1!E448+#REF!+Sheet2!E448</f>
        <v>#REF!</v>
      </c>
      <c r="F448" s="287" t="e">
        <f>+Programska_aktivnost!F524+Sheet1!F448+#REF!+Sheet2!F448</f>
        <v>#REF!</v>
      </c>
      <c r="G448" s="277" t="e">
        <f>+Programska_aktivnost!G524+Sheet1!G448+#REF!+Sheet2!G448</f>
        <v>#REF!</v>
      </c>
      <c r="H448" s="288" t="e">
        <f>+Programska_aktivnost!H524+Sheet1!H448+#REF!+Sheet2!H448</f>
        <v>#REF!</v>
      </c>
      <c r="I448" s="289" t="e">
        <f>+Programska_aktivnost!I524+Sheet1!I448+#REF!+Sheet2!I448</f>
        <v>#REF!</v>
      </c>
      <c r="J448" s="287" t="e">
        <f>+Programska_aktivnost!J524+Sheet1!J448+#REF!+Sheet2!J448</f>
        <v>#REF!</v>
      </c>
      <c r="K448" s="277" t="e">
        <f>+Programska_aktivnost!K524+Sheet1!K448+#REF!+Sheet2!K448</f>
        <v>#REF!</v>
      </c>
      <c r="L448" s="287" t="e">
        <f>+Programska_aktivnost!L524+Sheet1!L448+#REF!+Sheet2!L448</f>
        <v>#REF!</v>
      </c>
      <c r="M448" s="277" t="e">
        <f>+Programska_aktivnost!M524+Sheet1!M448+#REF!+Sheet2!M448</f>
        <v>#REF!</v>
      </c>
      <c r="N448" s="287" t="e">
        <f t="shared" si="23"/>
        <v>#REF!</v>
      </c>
      <c r="O448" s="277" t="e">
        <f t="shared" si="23"/>
        <v>#REF!</v>
      </c>
      <c r="V448" s="10"/>
      <c r="W448" s="10"/>
      <c r="X448" s="10"/>
      <c r="Y448" s="201" t="e">
        <f t="shared" si="25"/>
        <v>#REF!</v>
      </c>
    </row>
    <row r="449" spans="1:56" ht="33" hidden="1" customHeight="1" x14ac:dyDescent="0.25">
      <c r="A449" s="238">
        <f t="shared" si="24"/>
        <v>402</v>
      </c>
      <c r="B449" s="208">
        <v>622800</v>
      </c>
      <c r="C449" s="239" t="s">
        <v>1031</v>
      </c>
      <c r="D449" s="287" t="e">
        <f>+Programska_aktivnost!D525+Sheet1!D449+#REF!+Sheet2!D449</f>
        <v>#REF!</v>
      </c>
      <c r="E449" s="277" t="e">
        <f>+Programska_aktivnost!E525+Sheet1!E449+#REF!+Sheet2!E449</f>
        <v>#REF!</v>
      </c>
      <c r="F449" s="287" t="e">
        <f>+Programska_aktivnost!F525+Sheet1!F449+#REF!+Sheet2!F449</f>
        <v>#REF!</v>
      </c>
      <c r="G449" s="277" t="e">
        <f>+Programska_aktivnost!G525+Sheet1!G449+#REF!+Sheet2!G449</f>
        <v>#REF!</v>
      </c>
      <c r="H449" s="288" t="e">
        <f>+Programska_aktivnost!H525+Sheet1!H449+#REF!+Sheet2!H449</f>
        <v>#REF!</v>
      </c>
      <c r="I449" s="289" t="e">
        <f>+Programska_aktivnost!I525+Sheet1!I449+#REF!+Sheet2!I449</f>
        <v>#REF!</v>
      </c>
      <c r="J449" s="287" t="e">
        <f>+Programska_aktivnost!J525+Sheet1!J449+#REF!+Sheet2!J449</f>
        <v>#REF!</v>
      </c>
      <c r="K449" s="277" t="e">
        <f>+Programska_aktivnost!K525+Sheet1!K449+#REF!+Sheet2!K449</f>
        <v>#REF!</v>
      </c>
      <c r="L449" s="287" t="e">
        <f>+Programska_aktivnost!L525+Sheet1!L449+#REF!+Sheet2!L449</f>
        <v>#REF!</v>
      </c>
      <c r="M449" s="277" t="e">
        <f>+Programska_aktivnost!M525+Sheet1!M449+#REF!+Sheet2!M449</f>
        <v>#REF!</v>
      </c>
      <c r="N449" s="287" t="e">
        <f t="shared" si="23"/>
        <v>#REF!</v>
      </c>
      <c r="O449" s="277" t="e">
        <f t="shared" si="23"/>
        <v>#REF!</v>
      </c>
      <c r="V449" s="10"/>
      <c r="W449" s="10"/>
      <c r="X449" s="10"/>
      <c r="Y449" s="201" t="e">
        <f t="shared" si="25"/>
        <v>#REF!</v>
      </c>
    </row>
    <row r="450" spans="1:56" ht="63.75" hidden="1" x14ac:dyDescent="0.25">
      <c r="A450" s="236">
        <f t="shared" si="24"/>
        <v>403</v>
      </c>
      <c r="B450" s="207">
        <v>623000</v>
      </c>
      <c r="C450" s="237" t="s">
        <v>1295</v>
      </c>
      <c r="D450" s="215" t="e">
        <f>+Programska_aktivnost!D526+Sheet1!D450+#REF!+Sheet2!D450</f>
        <v>#REF!</v>
      </c>
      <c r="E450" s="214" t="e">
        <f>+Programska_aktivnost!E526+Sheet1!E450+#REF!+Sheet2!E450</f>
        <v>#REF!</v>
      </c>
      <c r="F450" s="215" t="e">
        <f>+Programska_aktivnost!F526+Sheet1!F450+#REF!+Sheet2!F450</f>
        <v>#REF!</v>
      </c>
      <c r="G450" s="214" t="e">
        <f>+Programska_aktivnost!G526+Sheet1!G450+#REF!+Sheet2!G450</f>
        <v>#REF!</v>
      </c>
      <c r="H450" s="213" t="e">
        <f>+Programska_aktivnost!H526+Sheet1!H450+#REF!+Sheet2!H450</f>
        <v>#REF!</v>
      </c>
      <c r="I450" s="214" t="e">
        <f>+Programska_aktivnost!I526+Sheet1!I450+#REF!+Sheet2!I450</f>
        <v>#REF!</v>
      </c>
      <c r="J450" s="215" t="e">
        <f>+Programska_aktivnost!J526+Sheet1!J450+#REF!+Sheet2!J450</f>
        <v>#REF!</v>
      </c>
      <c r="K450" s="214" t="e">
        <f>+Programska_aktivnost!K526+Sheet1!K450+#REF!+Sheet2!K450</f>
        <v>#REF!</v>
      </c>
      <c r="L450" s="215" t="e">
        <f>+Programska_aktivnost!L526+Sheet1!L450+#REF!+Sheet2!L450</f>
        <v>#REF!</v>
      </c>
      <c r="M450" s="214" t="e">
        <f>+Programska_aktivnost!M526+Sheet1!M450+#REF!+Sheet2!M450</f>
        <v>#REF!</v>
      </c>
      <c r="N450" s="215" t="e">
        <f t="shared" si="23"/>
        <v>#REF!</v>
      </c>
      <c r="O450" s="214" t="e">
        <f t="shared" si="23"/>
        <v>#REF!</v>
      </c>
      <c r="V450" s="10"/>
      <c r="W450" s="10"/>
      <c r="X450" s="10"/>
      <c r="Y450" s="201" t="e">
        <f t="shared" si="25"/>
        <v>#REF!</v>
      </c>
    </row>
    <row r="451" spans="1:56" ht="51.75" hidden="1" thickBot="1" x14ac:dyDescent="0.3">
      <c r="A451" s="244">
        <f t="shared" si="24"/>
        <v>404</v>
      </c>
      <c r="B451" s="211">
        <v>623100</v>
      </c>
      <c r="C451" s="245" t="s">
        <v>1369</v>
      </c>
      <c r="D451" s="292" t="e">
        <f>+Programska_aktivnost!D527+Sheet1!D451+#REF!+Sheet2!D451</f>
        <v>#REF!</v>
      </c>
      <c r="E451" s="279" t="e">
        <f>+Programska_aktivnost!E527+Sheet1!E451+#REF!+Sheet2!E451</f>
        <v>#REF!</v>
      </c>
      <c r="F451" s="292" t="e">
        <f>+Programska_aktivnost!F527+Sheet1!F451+#REF!+Sheet2!F451</f>
        <v>#REF!</v>
      </c>
      <c r="G451" s="279" t="e">
        <f>+Programska_aktivnost!G527+Sheet1!G451+#REF!+Sheet2!G451</f>
        <v>#REF!</v>
      </c>
      <c r="H451" s="293" t="e">
        <f>+Programska_aktivnost!H527+Sheet1!H451+#REF!+Sheet2!H451</f>
        <v>#REF!</v>
      </c>
      <c r="I451" s="294" t="e">
        <f>+Programska_aktivnost!I527+Sheet1!I451+#REF!+Sheet2!I451</f>
        <v>#REF!</v>
      </c>
      <c r="J451" s="292" t="e">
        <f>+Programska_aktivnost!J527+Sheet1!J451+#REF!+Sheet2!J451</f>
        <v>#REF!</v>
      </c>
      <c r="K451" s="279" t="e">
        <f>+Programska_aktivnost!K527+Sheet1!K451+#REF!+Sheet2!K451</f>
        <v>#REF!</v>
      </c>
      <c r="L451" s="292" t="e">
        <f>+Programska_aktivnost!L527+Sheet1!L451+#REF!+Sheet2!L451</f>
        <v>#REF!</v>
      </c>
      <c r="M451" s="279" t="e">
        <f>+Programska_aktivnost!M527+Sheet1!M451+#REF!+Sheet2!M451</f>
        <v>#REF!</v>
      </c>
      <c r="N451" s="292" t="e">
        <f t="shared" si="23"/>
        <v>#REF!</v>
      </c>
      <c r="O451" s="279" t="e">
        <f t="shared" si="23"/>
        <v>#REF!</v>
      </c>
      <c r="V451" s="10"/>
      <c r="W451" s="10"/>
      <c r="X451" s="10"/>
      <c r="Y451" s="201" t="e">
        <f t="shared" si="25"/>
        <v>#REF!</v>
      </c>
    </row>
    <row r="452" spans="1:56" ht="33" customHeight="1" thickTop="1" thickBot="1" x14ac:dyDescent="0.3">
      <c r="A452" s="346">
        <f t="shared" si="24"/>
        <v>405</v>
      </c>
      <c r="B452" s="262"/>
      <c r="C452" s="260" t="s">
        <v>1296</v>
      </c>
      <c r="D452" s="300" t="e">
        <f>+Programska_aktivnost!D528+Sheet1!D452+#REF!+Sheet2!D452</f>
        <v>#REF!</v>
      </c>
      <c r="E452" s="301" t="e">
        <f>+Programska_aktivnost!E528+Sheet1!E452+#REF!+Sheet2!E452</f>
        <v>#REF!</v>
      </c>
      <c r="F452" s="300" t="e">
        <f>+Programska_aktivnost!F528+Sheet1!F452+#REF!+Sheet2!F452</f>
        <v>#REF!</v>
      </c>
      <c r="G452" s="301" t="e">
        <f>+Programska_aktivnost!G528+Sheet1!G452+#REF!+Sheet2!G452</f>
        <v>#REF!</v>
      </c>
      <c r="H452" s="300" t="e">
        <f>+Programska_aktivnost!H528+Sheet1!H452+#REF!+Sheet2!H452</f>
        <v>#REF!</v>
      </c>
      <c r="I452" s="301" t="e">
        <f>+Programska_aktivnost!I528+Sheet1!I452+#REF!+Sheet2!I452</f>
        <v>#REF!</v>
      </c>
      <c r="J452" s="300" t="e">
        <f>+Programska_aktivnost!J528+Sheet1!J452+#REF!+Sheet2!J452</f>
        <v>#REF!</v>
      </c>
      <c r="K452" s="301" t="e">
        <f>+Programska_aktivnost!K528+Sheet1!K452+#REF!+Sheet2!K452</f>
        <v>#REF!</v>
      </c>
      <c r="L452" s="300" t="e">
        <f>+Programska_aktivnost!L528+Sheet1!L452+#REF!+Sheet2!L452</f>
        <v>#REF!</v>
      </c>
      <c r="M452" s="301" t="e">
        <f>+Programska_aktivnost!M528+Sheet1!M452+#REF!+Sheet2!M452</f>
        <v>#REF!</v>
      </c>
      <c r="N452" s="263" t="e">
        <f>N404+N358+N194</f>
        <v>#REF!</v>
      </c>
      <c r="O452" s="301" t="e">
        <f>O404+O358+O194</f>
        <v>#REF!</v>
      </c>
      <c r="V452" s="10"/>
      <c r="W452" s="10"/>
      <c r="X452" s="10"/>
      <c r="Y452" s="201">
        <v>1</v>
      </c>
    </row>
    <row r="453" spans="1:56" ht="51.75" customHeight="1" thickTop="1" thickBot="1" x14ac:dyDescent="0.3">
      <c r="A453" s="304"/>
      <c r="B453" s="304"/>
      <c r="C453" s="323" t="s">
        <v>1557</v>
      </c>
      <c r="D453" s="317" t="e">
        <f>D193-D452</f>
        <v>#REF!</v>
      </c>
      <c r="E453" s="318" t="e">
        <f t="shared" ref="E453:O453" si="26">E193-E452</f>
        <v>#REF!</v>
      </c>
      <c r="F453" s="317" t="e">
        <f t="shared" si="26"/>
        <v>#REF!</v>
      </c>
      <c r="G453" s="318" t="e">
        <f t="shared" si="26"/>
        <v>#REF!</v>
      </c>
      <c r="H453" s="317" t="e">
        <f t="shared" si="26"/>
        <v>#REF!</v>
      </c>
      <c r="I453" s="318" t="e">
        <f t="shared" si="26"/>
        <v>#REF!</v>
      </c>
      <c r="J453" s="317" t="e">
        <f t="shared" si="26"/>
        <v>#REF!</v>
      </c>
      <c r="K453" s="318" t="e">
        <f t="shared" si="26"/>
        <v>#REF!</v>
      </c>
      <c r="L453" s="317" t="e">
        <f t="shared" si="26"/>
        <v>#REF!</v>
      </c>
      <c r="M453" s="318" t="e">
        <f t="shared" si="26"/>
        <v>#REF!</v>
      </c>
      <c r="N453" s="317" t="e">
        <f t="shared" si="26"/>
        <v>#REF!</v>
      </c>
      <c r="O453" s="318" t="e">
        <f t="shared" si="26"/>
        <v>#REF!</v>
      </c>
      <c r="V453" s="10"/>
      <c r="W453" s="10"/>
      <c r="X453" s="10"/>
      <c r="Y453" s="201">
        <v>1</v>
      </c>
    </row>
    <row r="454" spans="1:56" s="11" customFormat="1" ht="25.5" customHeight="1" x14ac:dyDescent="0.25">
      <c r="A454" s="258"/>
      <c r="B454" s="258"/>
      <c r="C454" s="258"/>
      <c r="D454" s="258"/>
      <c r="E454" s="258"/>
      <c r="F454" s="258"/>
      <c r="G454" s="258"/>
      <c r="H454" s="258"/>
      <c r="I454" s="258"/>
      <c r="J454" s="258"/>
      <c r="K454" s="258"/>
      <c r="L454" s="258"/>
      <c r="M454" s="258"/>
      <c r="N454" s="258"/>
      <c r="O454" s="258"/>
      <c r="P454" s="32"/>
      <c r="Q454" s="32"/>
      <c r="R454" s="32"/>
      <c r="S454" s="32"/>
      <c r="T454" s="32"/>
      <c r="U454" s="32"/>
      <c r="V454" s="93"/>
      <c r="W454" s="93"/>
      <c r="X454" s="93"/>
      <c r="Y454" s="201">
        <v>1</v>
      </c>
      <c r="Z454" s="31"/>
      <c r="AA454" s="31"/>
      <c r="AB454" s="31"/>
      <c r="AC454" s="94"/>
      <c r="AD454" s="94"/>
      <c r="AE454" s="41"/>
      <c r="AF454" s="94"/>
      <c r="AG454" s="31"/>
      <c r="AH454" s="31"/>
      <c r="AI454" s="31"/>
      <c r="AJ454" s="31"/>
      <c r="AK454" s="31"/>
      <c r="AL454" s="31"/>
      <c r="AM454" s="31"/>
      <c r="AN454" s="31"/>
      <c r="AO454" s="77"/>
      <c r="AP454" s="74"/>
      <c r="AQ454" s="31"/>
      <c r="AR454" s="31"/>
      <c r="AS454" s="10"/>
      <c r="AT454" s="10"/>
      <c r="AU454" s="10"/>
      <c r="AV454" s="10"/>
      <c r="AW454" s="10"/>
      <c r="AX454" s="10"/>
      <c r="AY454" s="10"/>
      <c r="AZ454" s="10"/>
      <c r="BA454" s="10"/>
      <c r="BB454" s="10"/>
      <c r="BC454" s="10"/>
      <c r="BD454" s="10"/>
    </row>
    <row r="455" spans="1:56" s="11" customFormat="1" ht="35.1" customHeight="1" x14ac:dyDescent="0.25">
      <c r="A455" s="314" t="s">
        <v>318</v>
      </c>
      <c r="B455" s="536" t="s">
        <v>1378</v>
      </c>
      <c r="C455" s="587"/>
      <c r="D455" s="485" t="s">
        <v>1748</v>
      </c>
      <c r="E455" s="485"/>
      <c r="F455" s="485" t="s">
        <v>1749</v>
      </c>
      <c r="G455" s="485"/>
      <c r="H455" s="485" t="s">
        <v>1314</v>
      </c>
      <c r="I455" s="485"/>
      <c r="J455" s="485" t="s">
        <v>1543</v>
      </c>
      <c r="K455" s="485"/>
      <c r="L455" s="485" t="s">
        <v>1751</v>
      </c>
      <c r="M455" s="485"/>
      <c r="N455" s="485" t="s">
        <v>1752</v>
      </c>
      <c r="O455" s="485"/>
      <c r="P455" s="23"/>
      <c r="Q455" s="23"/>
      <c r="R455" s="23"/>
      <c r="S455" s="23"/>
      <c r="T455" s="23"/>
      <c r="V455" s="31"/>
      <c r="W455" s="31"/>
      <c r="X455" s="31"/>
      <c r="Y455" s="201">
        <v>1</v>
      </c>
      <c r="Z455" s="31"/>
      <c r="AA455" s="31"/>
      <c r="AB455" s="31"/>
      <c r="AC455" s="31"/>
      <c r="AD455" s="96"/>
      <c r="AE455" s="31"/>
      <c r="AF455" s="31"/>
      <c r="AG455" s="31"/>
      <c r="AH455" s="31"/>
      <c r="AI455" s="31"/>
      <c r="AJ455" s="31"/>
      <c r="AK455" s="31"/>
      <c r="AL455" s="31"/>
      <c r="AM455" s="31"/>
      <c r="AN455" s="78"/>
      <c r="AO455" s="79"/>
      <c r="AP455" s="31"/>
      <c r="AQ455" s="31"/>
      <c r="AR455" s="31"/>
      <c r="AS455" s="31"/>
      <c r="AT455" s="31"/>
      <c r="AU455" s="19"/>
      <c r="AV455" s="20"/>
      <c r="AW455" s="19"/>
      <c r="AX455" s="31"/>
      <c r="AY455" s="31"/>
      <c r="AZ455" s="31"/>
      <c r="BA455" s="31"/>
      <c r="BB455" s="31"/>
      <c r="BC455" s="31"/>
      <c r="BD455" s="31"/>
    </row>
    <row r="456" spans="1:56" s="11" customFormat="1" ht="20.25" customHeight="1" x14ac:dyDescent="0.25">
      <c r="A456" s="253">
        <v>1</v>
      </c>
      <c r="B456" s="531">
        <v>2</v>
      </c>
      <c r="C456" s="531"/>
      <c r="D456" s="531">
        <v>3</v>
      </c>
      <c r="E456" s="531"/>
      <c r="F456" s="531">
        <v>4</v>
      </c>
      <c r="G456" s="531"/>
      <c r="H456" s="531">
        <v>5</v>
      </c>
      <c r="I456" s="531"/>
      <c r="J456" s="531">
        <v>6</v>
      </c>
      <c r="K456" s="531"/>
      <c r="L456" s="531">
        <v>7</v>
      </c>
      <c r="M456" s="531"/>
      <c r="N456" s="541" t="s">
        <v>1184</v>
      </c>
      <c r="O456" s="541"/>
      <c r="P456" s="23"/>
      <c r="Q456" s="23"/>
      <c r="R456" s="23"/>
      <c r="S456" s="23"/>
      <c r="T456" s="23"/>
      <c r="V456" s="31"/>
      <c r="W456" s="31"/>
      <c r="X456" s="31"/>
      <c r="Y456" s="201">
        <v>1</v>
      </c>
      <c r="Z456" s="31"/>
      <c r="AA456" s="31"/>
      <c r="AB456" s="31"/>
      <c r="AC456" s="31"/>
      <c r="AD456" s="96"/>
      <c r="AE456" s="31"/>
      <c r="AF456" s="31"/>
      <c r="AG456" s="31"/>
      <c r="AH456" s="31"/>
      <c r="AI456" s="31"/>
      <c r="AJ456" s="31"/>
      <c r="AK456" s="31"/>
      <c r="AL456" s="31"/>
      <c r="AM456" s="31"/>
      <c r="AN456" s="78"/>
      <c r="AO456" s="79"/>
      <c r="AP456" s="31"/>
      <c r="AQ456" s="31"/>
      <c r="AR456" s="31"/>
      <c r="AS456" s="31"/>
      <c r="AT456" s="31"/>
      <c r="AU456" s="19"/>
      <c r="AV456" s="20"/>
      <c r="AW456" s="19"/>
      <c r="AX456" s="31"/>
      <c r="AY456" s="31"/>
      <c r="AZ456" s="31"/>
      <c r="BA456" s="31"/>
      <c r="BB456" s="31"/>
      <c r="BC456" s="31"/>
      <c r="BD456" s="31"/>
    </row>
    <row r="457" spans="1:56" s="11" customFormat="1" ht="28.5" customHeight="1" x14ac:dyDescent="0.25">
      <c r="A457" s="339" t="s">
        <v>336</v>
      </c>
      <c r="B457" s="526" t="s">
        <v>772</v>
      </c>
      <c r="C457" s="526"/>
      <c r="D457" s="530" t="e">
        <f>+Programska_aktivnost!D533+Sheet1!D457+#REF!+Sheet2!D457</f>
        <v>#REF!</v>
      </c>
      <c r="E457" s="530"/>
      <c r="F457" s="530" t="e">
        <f>+Programska_aktivnost!F533+Sheet1!F457+#REF!+Sheet2!F457</f>
        <v>#REF!</v>
      </c>
      <c r="G457" s="530" t="e">
        <f>+Programska_aktivnost!G533+Sheet1!G457+#REF!+Sheet2!G457</f>
        <v>#REF!</v>
      </c>
      <c r="H457" s="598" t="e">
        <f>+Programska_aktivnost!H533+Sheet1!H457+#REF!+Sheet2!H457</f>
        <v>#REF!</v>
      </c>
      <c r="I457" s="598" t="e">
        <f>+Programska_aktivnost!I533+Sheet1!I457+#REF!+Sheet2!I457</f>
        <v>#REF!</v>
      </c>
      <c r="J457" s="530" t="e">
        <f>+Programska_aktivnost!J533+Sheet1!J457+#REF!+Sheet2!J457</f>
        <v>#REF!</v>
      </c>
      <c r="K457" s="530" t="e">
        <f>+Programska_aktivnost!K533+Sheet1!K457+#REF!+Sheet2!K457</f>
        <v>#REF!</v>
      </c>
      <c r="L457" s="540" t="e">
        <f>+Programska_aktivnost!L533+Sheet1!L457+#REF!+Sheet2!L457</f>
        <v>#REF!</v>
      </c>
      <c r="M457" s="540" t="e">
        <f>+Programska_aktivnost!M533+Sheet1!M457+#REF!+Sheet2!M457</f>
        <v>#REF!</v>
      </c>
      <c r="N457" s="530" t="e">
        <f>SUM(H457,J457,L457)</f>
        <v>#REF!</v>
      </c>
      <c r="O457" s="530"/>
      <c r="V457" s="31"/>
      <c r="W457" s="31"/>
      <c r="X457" s="31"/>
      <c r="Y457" s="201" t="e">
        <f t="shared" si="25"/>
        <v>#REF!</v>
      </c>
      <c r="Z457" s="31"/>
      <c r="AA457" s="31"/>
      <c r="AB457" s="31"/>
      <c r="AC457" s="31"/>
      <c r="AD457" s="96"/>
      <c r="AE457" s="31"/>
      <c r="AF457" s="31"/>
      <c r="AG457" s="31"/>
      <c r="AH457" s="31"/>
      <c r="AI457" s="31"/>
      <c r="AJ457" s="31"/>
      <c r="AK457" s="31"/>
      <c r="AL457" s="31"/>
      <c r="AM457" s="31"/>
      <c r="AN457" s="78"/>
      <c r="AO457" s="79"/>
      <c r="AP457" s="31"/>
      <c r="AQ457" s="31"/>
      <c r="AR457" s="31"/>
      <c r="AS457" s="31"/>
      <c r="AT457" s="31"/>
      <c r="AU457" s="19"/>
      <c r="AV457" s="21"/>
      <c r="AW457" s="19"/>
      <c r="AX457" s="31"/>
      <c r="AY457" s="31"/>
      <c r="AZ457" s="31"/>
      <c r="BA457" s="31"/>
      <c r="BB457" s="31"/>
      <c r="BC457" s="31"/>
      <c r="BD457" s="31"/>
    </row>
    <row r="458" spans="1:56" s="11" customFormat="1" ht="28.5" hidden="1" customHeight="1" x14ac:dyDescent="0.25">
      <c r="A458" s="340" t="s">
        <v>760</v>
      </c>
      <c r="B458" s="474" t="s">
        <v>773</v>
      </c>
      <c r="C458" s="474"/>
      <c r="D458" s="537" t="e">
        <f>+Programska_aktivnost!D534+Sheet1!D458+#REF!+Sheet2!D458</f>
        <v>#REF!</v>
      </c>
      <c r="E458" s="537" t="e">
        <f>+Programska_aktivnost!E534+Sheet1!E458+#REF!+Sheet2!E458</f>
        <v>#REF!</v>
      </c>
      <c r="F458" s="537" t="e">
        <f>+Programska_aktivnost!F534+Sheet1!F458+#REF!+Sheet2!F458</f>
        <v>#REF!</v>
      </c>
      <c r="G458" s="537" t="e">
        <f>+Programska_aktivnost!G534+Sheet1!G458+#REF!+Sheet2!G458</f>
        <v>#REF!</v>
      </c>
      <c r="H458" s="549" t="e">
        <f>+Programska_aktivnost!H534+Sheet1!H458+#REF!+Sheet2!H458</f>
        <v>#REF!</v>
      </c>
      <c r="I458" s="549" t="e">
        <f>+Programska_aktivnost!I534+Sheet1!I458+#REF!+Sheet2!I458</f>
        <v>#REF!</v>
      </c>
      <c r="J458" s="537" t="e">
        <f>+Programska_aktivnost!J534+Sheet1!J458+#REF!+Sheet2!J458</f>
        <v>#REF!</v>
      </c>
      <c r="K458" s="537" t="e">
        <f>+Programska_aktivnost!K534+Sheet1!K458+#REF!+Sheet2!K458</f>
        <v>#REF!</v>
      </c>
      <c r="L458" s="583" t="e">
        <f>+Programska_aktivnost!L534+Sheet1!L458+#REF!+Sheet2!L458</f>
        <v>#REF!</v>
      </c>
      <c r="M458" s="583" t="e">
        <f>+Programska_aktivnost!M534+Sheet1!M458+#REF!+Sheet2!M458</f>
        <v>#REF!</v>
      </c>
      <c r="N458" s="537" t="e">
        <f t="shared" ref="N458:N473" si="27">SUM(H458,J458,L458)</f>
        <v>#REF!</v>
      </c>
      <c r="O458" s="537"/>
      <c r="V458" s="31"/>
      <c r="W458" s="31"/>
      <c r="X458" s="31"/>
      <c r="Y458" s="201" t="e">
        <f t="shared" si="25"/>
        <v>#REF!</v>
      </c>
      <c r="Z458" s="31"/>
      <c r="AA458" s="31"/>
      <c r="AB458" s="31"/>
      <c r="AC458" s="31"/>
      <c r="AD458" s="96"/>
      <c r="AE458" s="31"/>
      <c r="AF458" s="31"/>
      <c r="AG458" s="31"/>
      <c r="AH458" s="31"/>
      <c r="AI458" s="31"/>
      <c r="AJ458" s="31"/>
      <c r="AK458" s="31"/>
      <c r="AL458" s="31"/>
      <c r="AM458" s="31"/>
      <c r="AN458" s="77"/>
      <c r="AO458" s="74"/>
      <c r="AP458" s="31"/>
      <c r="AQ458" s="31"/>
      <c r="AR458" s="31"/>
      <c r="AS458" s="31"/>
      <c r="AT458" s="31"/>
      <c r="AU458" s="19"/>
      <c r="AV458" s="22"/>
      <c r="AW458" s="19"/>
      <c r="AX458" s="31"/>
      <c r="AY458" s="31"/>
      <c r="AZ458" s="31"/>
      <c r="BA458" s="31"/>
      <c r="BB458" s="31"/>
      <c r="BC458" s="31"/>
      <c r="BD458" s="31"/>
    </row>
    <row r="459" spans="1:56" s="11" customFormat="1" ht="28.5" hidden="1" customHeight="1" x14ac:dyDescent="0.25">
      <c r="A459" s="340" t="s">
        <v>756</v>
      </c>
      <c r="B459" s="474" t="s">
        <v>774</v>
      </c>
      <c r="C459" s="474"/>
      <c r="D459" s="537" t="e">
        <f>+Programska_aktivnost!D535+Sheet1!D459+#REF!+Sheet2!D459</f>
        <v>#REF!</v>
      </c>
      <c r="E459" s="537" t="e">
        <f>+Programska_aktivnost!E535+Sheet1!E459+#REF!+Sheet2!E459</f>
        <v>#REF!</v>
      </c>
      <c r="F459" s="537" t="e">
        <f>+Programska_aktivnost!F535+Sheet1!F459+#REF!+Sheet2!F459</f>
        <v>#REF!</v>
      </c>
      <c r="G459" s="537" t="e">
        <f>+Programska_aktivnost!G535+Sheet1!G459+#REF!+Sheet2!G459</f>
        <v>#REF!</v>
      </c>
      <c r="H459" s="549" t="e">
        <f>+Programska_aktivnost!H535+Sheet1!H459+#REF!+Sheet2!H459</f>
        <v>#REF!</v>
      </c>
      <c r="I459" s="549" t="e">
        <f>+Programska_aktivnost!I535+Sheet1!I459+#REF!+Sheet2!I459</f>
        <v>#REF!</v>
      </c>
      <c r="J459" s="537" t="e">
        <f>+Programska_aktivnost!J535+Sheet1!J459+#REF!+Sheet2!J459</f>
        <v>#REF!</v>
      </c>
      <c r="K459" s="537" t="e">
        <f>+Programska_aktivnost!K535+Sheet1!K459+#REF!+Sheet2!K459</f>
        <v>#REF!</v>
      </c>
      <c r="L459" s="583" t="e">
        <f>+Programska_aktivnost!L535+Sheet1!L459+#REF!+Sheet2!L459</f>
        <v>#REF!</v>
      </c>
      <c r="M459" s="583" t="e">
        <f>+Programska_aktivnost!M535+Sheet1!M459+#REF!+Sheet2!M459</f>
        <v>#REF!</v>
      </c>
      <c r="N459" s="537" t="e">
        <f t="shared" si="27"/>
        <v>#REF!</v>
      </c>
      <c r="O459" s="537"/>
      <c r="V459" s="31"/>
      <c r="W459" s="31"/>
      <c r="X459" s="31"/>
      <c r="Y459" s="201" t="e">
        <f t="shared" si="25"/>
        <v>#REF!</v>
      </c>
      <c r="Z459" s="31"/>
      <c r="AA459" s="31"/>
      <c r="AB459" s="31"/>
      <c r="AC459" s="31"/>
      <c r="AD459" s="96"/>
      <c r="AE459" s="31"/>
      <c r="AF459" s="31"/>
      <c r="AG459" s="31"/>
      <c r="AH459" s="31"/>
      <c r="AI459" s="31"/>
      <c r="AJ459" s="31"/>
      <c r="AK459" s="31"/>
      <c r="AL459" s="31"/>
      <c r="AM459" s="31"/>
      <c r="AN459" s="78"/>
      <c r="AO459" s="79"/>
      <c r="AP459" s="31"/>
      <c r="AQ459" s="31"/>
      <c r="AR459" s="31"/>
      <c r="AS459" s="31"/>
      <c r="AT459" s="31"/>
      <c r="AU459" s="31"/>
      <c r="AV459" s="31"/>
      <c r="AW459" s="31"/>
      <c r="AX459" s="31"/>
      <c r="AY459" s="31"/>
      <c r="AZ459" s="31"/>
      <c r="BA459" s="31"/>
      <c r="BB459" s="31"/>
      <c r="BC459" s="31"/>
      <c r="BD459" s="31"/>
    </row>
    <row r="460" spans="1:56" s="11" customFormat="1" ht="28.5" hidden="1" customHeight="1" x14ac:dyDescent="0.25">
      <c r="A460" s="340" t="s">
        <v>761</v>
      </c>
      <c r="B460" s="474" t="s">
        <v>775</v>
      </c>
      <c r="C460" s="474"/>
      <c r="D460" s="537" t="e">
        <f>+Programska_aktivnost!D536+Sheet1!D460+#REF!+Sheet2!D460</f>
        <v>#REF!</v>
      </c>
      <c r="E460" s="537" t="e">
        <f>+Programska_aktivnost!E536+Sheet1!E460+#REF!+Sheet2!E460</f>
        <v>#REF!</v>
      </c>
      <c r="F460" s="537" t="e">
        <f>+Programska_aktivnost!F536+Sheet1!F460+#REF!+Sheet2!F460</f>
        <v>#REF!</v>
      </c>
      <c r="G460" s="537" t="e">
        <f>+Programska_aktivnost!G536+Sheet1!G460+#REF!+Sheet2!G460</f>
        <v>#REF!</v>
      </c>
      <c r="H460" s="549" t="e">
        <f>+Programska_aktivnost!H536+Sheet1!H460+#REF!+Sheet2!H460</f>
        <v>#REF!</v>
      </c>
      <c r="I460" s="549" t="e">
        <f>+Programska_aktivnost!I536+Sheet1!I460+#REF!+Sheet2!I460</f>
        <v>#REF!</v>
      </c>
      <c r="J460" s="537" t="e">
        <f>+Programska_aktivnost!J536+Sheet1!J460+#REF!+Sheet2!J460</f>
        <v>#REF!</v>
      </c>
      <c r="K460" s="537" t="e">
        <f>+Programska_aktivnost!K536+Sheet1!K460+#REF!+Sheet2!K460</f>
        <v>#REF!</v>
      </c>
      <c r="L460" s="583" t="e">
        <f>+Programska_aktivnost!L536+Sheet1!L460+#REF!+Sheet2!L460</f>
        <v>#REF!</v>
      </c>
      <c r="M460" s="583" t="e">
        <f>+Programska_aktivnost!M536+Sheet1!M460+#REF!+Sheet2!M460</f>
        <v>#REF!</v>
      </c>
      <c r="N460" s="537" t="e">
        <f t="shared" si="27"/>
        <v>#REF!</v>
      </c>
      <c r="O460" s="537"/>
      <c r="V460" s="95"/>
      <c r="W460" s="31"/>
      <c r="X460" s="31"/>
      <c r="Y460" s="201" t="e">
        <f t="shared" si="25"/>
        <v>#REF!</v>
      </c>
      <c r="Z460" s="31"/>
      <c r="AA460" s="31"/>
      <c r="AB460" s="31"/>
      <c r="AC460" s="31"/>
      <c r="AD460" s="96"/>
      <c r="AE460" s="31"/>
      <c r="AF460" s="31"/>
      <c r="AG460" s="31"/>
      <c r="AH460" s="31"/>
      <c r="AI460" s="31"/>
      <c r="AJ460" s="31"/>
      <c r="AK460" s="31"/>
      <c r="AL460" s="31"/>
      <c r="AM460" s="31"/>
      <c r="AN460" s="78"/>
      <c r="AO460" s="79"/>
      <c r="AP460" s="31"/>
      <c r="AQ460" s="31"/>
      <c r="AR460" s="31"/>
      <c r="AS460" s="31"/>
      <c r="AT460" s="31"/>
      <c r="AU460" s="31"/>
      <c r="AV460" s="31"/>
      <c r="AW460" s="31"/>
      <c r="AX460" s="31"/>
      <c r="AY460" s="31"/>
      <c r="AZ460" s="31"/>
      <c r="BA460" s="31"/>
      <c r="BB460" s="31"/>
      <c r="BC460" s="31"/>
      <c r="BD460" s="31"/>
    </row>
    <row r="461" spans="1:56" s="11" customFormat="1" ht="28.5" hidden="1" customHeight="1" x14ac:dyDescent="0.25">
      <c r="A461" s="340" t="s">
        <v>757</v>
      </c>
      <c r="B461" s="474" t="s">
        <v>776</v>
      </c>
      <c r="C461" s="474"/>
      <c r="D461" s="537" t="e">
        <f>+Programska_aktivnost!D537+Sheet1!D461+#REF!+Sheet2!D461</f>
        <v>#REF!</v>
      </c>
      <c r="E461" s="537" t="e">
        <f>+Programska_aktivnost!E537+Sheet1!E461+#REF!+Sheet2!E461</f>
        <v>#REF!</v>
      </c>
      <c r="F461" s="537" t="e">
        <f>+Programska_aktivnost!F537+Sheet1!F461+#REF!+Sheet2!F461</f>
        <v>#REF!</v>
      </c>
      <c r="G461" s="537" t="e">
        <f>+Programska_aktivnost!G537+Sheet1!G461+#REF!+Sheet2!G461</f>
        <v>#REF!</v>
      </c>
      <c r="H461" s="549" t="e">
        <f>+Programska_aktivnost!H537+Sheet1!H461+#REF!+Sheet2!H461</f>
        <v>#REF!</v>
      </c>
      <c r="I461" s="549" t="e">
        <f>+Programska_aktivnost!I537+Sheet1!I461+#REF!+Sheet2!I461</f>
        <v>#REF!</v>
      </c>
      <c r="J461" s="537" t="e">
        <f>+Programska_aktivnost!J537+Sheet1!J461+#REF!+Sheet2!J461</f>
        <v>#REF!</v>
      </c>
      <c r="K461" s="537" t="e">
        <f>+Programska_aktivnost!K537+Sheet1!K461+#REF!+Sheet2!K461</f>
        <v>#REF!</v>
      </c>
      <c r="L461" s="583" t="e">
        <f>+Programska_aktivnost!L537+Sheet1!L461+#REF!+Sheet2!L461</f>
        <v>#REF!</v>
      </c>
      <c r="M461" s="583" t="e">
        <f>+Programska_aktivnost!M537+Sheet1!M461+#REF!+Sheet2!M461</f>
        <v>#REF!</v>
      </c>
      <c r="N461" s="537" t="e">
        <f t="shared" si="27"/>
        <v>#REF!</v>
      </c>
      <c r="O461" s="537"/>
      <c r="V461" s="95"/>
      <c r="W461" s="31"/>
      <c r="X461" s="31"/>
      <c r="Y461" s="201" t="e">
        <f t="shared" si="25"/>
        <v>#REF!</v>
      </c>
      <c r="Z461" s="31"/>
      <c r="AA461" s="31"/>
      <c r="AB461" s="31"/>
      <c r="AC461" s="31"/>
      <c r="AD461" s="96"/>
      <c r="AE461" s="31"/>
      <c r="AF461" s="31"/>
      <c r="AG461" s="31"/>
      <c r="AH461" s="31"/>
      <c r="AI461" s="31"/>
      <c r="AJ461" s="31"/>
      <c r="AK461" s="31"/>
      <c r="AL461" s="31"/>
      <c r="AM461" s="31"/>
      <c r="AN461" s="78"/>
      <c r="AO461" s="79"/>
      <c r="AP461" s="31"/>
      <c r="AQ461" s="31"/>
      <c r="AR461" s="31"/>
      <c r="AS461" s="31"/>
      <c r="AT461" s="31"/>
      <c r="AU461" s="31"/>
      <c r="AV461" s="31"/>
      <c r="AW461" s="31"/>
      <c r="AX461" s="31"/>
      <c r="AY461" s="31"/>
      <c r="AZ461" s="31"/>
      <c r="BA461" s="31"/>
      <c r="BB461" s="31"/>
      <c r="BC461" s="31"/>
      <c r="BD461" s="31"/>
    </row>
    <row r="462" spans="1:56" s="11" customFormat="1" ht="28.5" customHeight="1" x14ac:dyDescent="0.25">
      <c r="A462" s="340" t="s">
        <v>762</v>
      </c>
      <c r="B462" s="474" t="s">
        <v>777</v>
      </c>
      <c r="C462" s="474"/>
      <c r="D462" s="537" t="e">
        <f>+Programska_aktivnost!D538+Sheet1!D462+#REF!+Sheet2!D462</f>
        <v>#REF!</v>
      </c>
      <c r="E462" s="537" t="e">
        <f>+Programska_aktivnost!E538+Sheet1!E462+#REF!+Sheet2!E462</f>
        <v>#REF!</v>
      </c>
      <c r="F462" s="537" t="e">
        <f>+Programska_aktivnost!F538+Sheet1!F462+#REF!+Sheet2!F462</f>
        <v>#REF!</v>
      </c>
      <c r="G462" s="537" t="e">
        <f>+Programska_aktivnost!G538+Sheet1!G462+#REF!+Sheet2!G462</f>
        <v>#REF!</v>
      </c>
      <c r="H462" s="549" t="e">
        <f>+Programska_aktivnost!H538+Sheet1!H462+#REF!+Sheet2!H462</f>
        <v>#REF!</v>
      </c>
      <c r="I462" s="549" t="e">
        <f>+Programska_aktivnost!I538+Sheet1!I462+#REF!+Sheet2!I462</f>
        <v>#REF!</v>
      </c>
      <c r="J462" s="537" t="e">
        <f>+Programska_aktivnost!J538+Sheet1!J462+#REF!+Sheet2!J462</f>
        <v>#REF!</v>
      </c>
      <c r="K462" s="537" t="e">
        <f>+Programska_aktivnost!K538+Sheet1!K462+#REF!+Sheet2!K462</f>
        <v>#REF!</v>
      </c>
      <c r="L462" s="583" t="e">
        <f>+Programska_aktivnost!L538+Sheet1!L462+#REF!+Sheet2!L462</f>
        <v>#REF!</v>
      </c>
      <c r="M462" s="583" t="e">
        <f>+Programska_aktivnost!M538+Sheet1!M462+#REF!+Sheet2!M462</f>
        <v>#REF!</v>
      </c>
      <c r="N462" s="537" t="e">
        <f t="shared" si="27"/>
        <v>#REF!</v>
      </c>
      <c r="O462" s="537"/>
      <c r="P462" s="3"/>
      <c r="Q462" s="3"/>
      <c r="R462" s="3"/>
      <c r="S462" s="3"/>
      <c r="T462" s="3"/>
      <c r="U462" s="3"/>
      <c r="V462" s="95"/>
      <c r="W462" s="31"/>
      <c r="X462" s="31"/>
      <c r="Y462" s="201" t="e">
        <f t="shared" si="25"/>
        <v>#REF!</v>
      </c>
      <c r="Z462" s="31"/>
      <c r="AA462" s="31"/>
      <c r="AB462" s="31"/>
      <c r="AC462" s="31"/>
      <c r="AD462" s="96"/>
      <c r="AE462" s="31"/>
      <c r="AF462" s="31"/>
      <c r="AG462" s="31"/>
      <c r="AH462" s="31"/>
      <c r="AI462" s="31"/>
      <c r="AJ462" s="31"/>
      <c r="AK462" s="31"/>
      <c r="AL462" s="31"/>
      <c r="AM462" s="31"/>
      <c r="AN462" s="78"/>
      <c r="AO462" s="79"/>
      <c r="AP462" s="31"/>
      <c r="AQ462" s="31"/>
      <c r="AR462" s="31"/>
      <c r="AS462" s="31"/>
      <c r="AT462" s="31"/>
      <c r="AU462" s="31"/>
      <c r="AV462" s="31"/>
      <c r="AW462" s="31"/>
      <c r="AX462" s="31"/>
      <c r="AY462" s="31"/>
      <c r="AZ462" s="31"/>
      <c r="BA462" s="31"/>
      <c r="BB462" s="31"/>
      <c r="BC462" s="31"/>
      <c r="BD462" s="31"/>
    </row>
    <row r="463" spans="1:56" s="11" customFormat="1" ht="28.5" customHeight="1" x14ac:dyDescent="0.25">
      <c r="A463" s="340" t="s">
        <v>758</v>
      </c>
      <c r="B463" s="474" t="s">
        <v>188</v>
      </c>
      <c r="C463" s="474"/>
      <c r="D463" s="537" t="e">
        <f>+Programska_aktivnost!D539+Sheet1!D463+#REF!+Sheet2!D463</f>
        <v>#REF!</v>
      </c>
      <c r="E463" s="537" t="e">
        <f>+Programska_aktivnost!E539+Sheet1!E463+#REF!+Sheet2!E463</f>
        <v>#REF!</v>
      </c>
      <c r="F463" s="537" t="e">
        <f>+Programska_aktivnost!F539+Sheet1!F463+#REF!+Sheet2!F463</f>
        <v>#REF!</v>
      </c>
      <c r="G463" s="537" t="e">
        <f>+Programska_aktivnost!G539+Sheet1!G463+#REF!+Sheet2!G463</f>
        <v>#REF!</v>
      </c>
      <c r="H463" s="549" t="e">
        <f>+Programska_aktivnost!H539+Sheet1!H463+#REF!+Sheet2!H463</f>
        <v>#REF!</v>
      </c>
      <c r="I463" s="549" t="e">
        <f>+Programska_aktivnost!I539+Sheet1!I463+#REF!+Sheet2!I463</f>
        <v>#REF!</v>
      </c>
      <c r="J463" s="537" t="e">
        <f>+Programska_aktivnost!J539+Sheet1!J463+#REF!+Sheet2!J463</f>
        <v>#REF!</v>
      </c>
      <c r="K463" s="537" t="e">
        <f>+Programska_aktivnost!K539+Sheet1!K463+#REF!+Sheet2!K463</f>
        <v>#REF!</v>
      </c>
      <c r="L463" s="583" t="e">
        <f>+Programska_aktivnost!L539+Sheet1!L463+#REF!+Sheet2!L463</f>
        <v>#REF!</v>
      </c>
      <c r="M463" s="583" t="e">
        <f>+Programska_aktivnost!M539+Sheet1!M463+#REF!+Sheet2!M463</f>
        <v>#REF!</v>
      </c>
      <c r="N463" s="537" t="e">
        <f t="shared" si="27"/>
        <v>#REF!</v>
      </c>
      <c r="O463" s="537"/>
      <c r="P463" s="3"/>
      <c r="Q463" s="3"/>
      <c r="R463" s="3"/>
      <c r="S463" s="3"/>
      <c r="T463" s="3"/>
      <c r="U463" s="3"/>
      <c r="V463" s="95"/>
      <c r="W463" s="31"/>
      <c r="X463" s="31"/>
      <c r="Y463" s="201" t="e">
        <f t="shared" si="25"/>
        <v>#REF!</v>
      </c>
      <c r="Z463" s="31"/>
      <c r="AA463" s="31"/>
      <c r="AB463" s="31"/>
      <c r="AC463" s="31"/>
      <c r="AD463" s="96"/>
      <c r="AE463" s="31"/>
      <c r="AF463" s="31"/>
      <c r="AG463" s="31"/>
      <c r="AH463" s="31"/>
      <c r="AI463" s="31"/>
      <c r="AJ463" s="31"/>
      <c r="AK463" s="31"/>
      <c r="AL463" s="31"/>
      <c r="AM463" s="31"/>
      <c r="AN463" s="78"/>
      <c r="AO463" s="79"/>
      <c r="AP463" s="31"/>
      <c r="AQ463" s="31"/>
      <c r="AR463" s="31"/>
      <c r="AS463" s="31"/>
      <c r="AT463" s="31"/>
      <c r="AU463" s="31"/>
      <c r="AV463" s="31"/>
      <c r="AW463" s="31"/>
      <c r="AX463" s="31"/>
      <c r="AY463" s="31"/>
      <c r="AZ463" s="31"/>
      <c r="BA463" s="31"/>
      <c r="BB463" s="31"/>
      <c r="BC463" s="31"/>
      <c r="BD463" s="31"/>
    </row>
    <row r="464" spans="1:56" s="11" customFormat="1" ht="28.5" hidden="1" customHeight="1" x14ac:dyDescent="0.25">
      <c r="A464" s="340" t="s">
        <v>763</v>
      </c>
      <c r="B464" s="474" t="s">
        <v>187</v>
      </c>
      <c r="C464" s="474"/>
      <c r="D464" s="537" t="e">
        <f>+Programska_aktivnost!D540+Sheet1!D464+#REF!+Sheet2!D464</f>
        <v>#REF!</v>
      </c>
      <c r="E464" s="537" t="e">
        <f>+Programska_aktivnost!E540+Sheet1!E464+#REF!+Sheet2!E464</f>
        <v>#REF!</v>
      </c>
      <c r="F464" s="537" t="e">
        <f>+Programska_aktivnost!F540+Sheet1!F464+#REF!+Sheet2!F464</f>
        <v>#REF!</v>
      </c>
      <c r="G464" s="537" t="e">
        <f>+Programska_aktivnost!G540+Sheet1!G464+#REF!+Sheet2!G464</f>
        <v>#REF!</v>
      </c>
      <c r="H464" s="549" t="e">
        <f>+Programska_aktivnost!H540+Sheet1!H464+#REF!+Sheet2!H464</f>
        <v>#REF!</v>
      </c>
      <c r="I464" s="549" t="e">
        <f>+Programska_aktivnost!I540+Sheet1!I464+#REF!+Sheet2!I464</f>
        <v>#REF!</v>
      </c>
      <c r="J464" s="537" t="e">
        <f>+Programska_aktivnost!J540+Sheet1!J464+#REF!+Sheet2!J464</f>
        <v>#REF!</v>
      </c>
      <c r="K464" s="537" t="e">
        <f>+Programska_aktivnost!K540+Sheet1!K464+#REF!+Sheet2!K464</f>
        <v>#REF!</v>
      </c>
      <c r="L464" s="583" t="e">
        <f>+Programska_aktivnost!L540+Sheet1!L464+#REF!+Sheet2!L464</f>
        <v>#REF!</v>
      </c>
      <c r="M464" s="583" t="e">
        <f>+Programska_aktivnost!M540+Sheet1!M464+#REF!+Sheet2!M464</f>
        <v>#REF!</v>
      </c>
      <c r="N464" s="537" t="e">
        <f t="shared" si="27"/>
        <v>#REF!</v>
      </c>
      <c r="O464" s="537"/>
      <c r="P464" s="3"/>
      <c r="Q464" s="3"/>
      <c r="R464" s="3"/>
      <c r="S464" s="3"/>
      <c r="T464" s="3"/>
      <c r="U464" s="3"/>
      <c r="V464" s="95"/>
      <c r="W464" s="31"/>
      <c r="X464" s="31"/>
      <c r="Y464" s="201" t="e">
        <f t="shared" si="25"/>
        <v>#REF!</v>
      </c>
      <c r="Z464" s="31"/>
      <c r="AA464" s="31"/>
      <c r="AB464" s="31"/>
      <c r="AC464" s="31"/>
      <c r="AD464" s="96"/>
      <c r="AE464" s="31"/>
      <c r="AF464" s="31"/>
      <c r="AG464" s="31"/>
      <c r="AH464" s="31"/>
      <c r="AI464" s="31"/>
      <c r="AJ464" s="31"/>
      <c r="AK464" s="31"/>
      <c r="AL464" s="31"/>
      <c r="AM464" s="31"/>
      <c r="AN464" s="77"/>
      <c r="AO464" s="74"/>
      <c r="AP464" s="31"/>
      <c r="AQ464" s="31"/>
      <c r="AR464" s="31"/>
      <c r="AS464" s="31"/>
      <c r="AT464" s="31"/>
      <c r="AU464" s="31"/>
      <c r="AV464" s="31"/>
      <c r="AW464" s="31"/>
      <c r="AX464" s="31"/>
      <c r="AY464" s="31"/>
      <c r="AZ464" s="31"/>
      <c r="BA464" s="31"/>
      <c r="BB464" s="31"/>
      <c r="BC464" s="31"/>
      <c r="BD464" s="31"/>
    </row>
    <row r="465" spans="1:56" s="11" customFormat="1" ht="28.5" customHeight="1" x14ac:dyDescent="0.25">
      <c r="A465" s="340" t="s">
        <v>764</v>
      </c>
      <c r="B465" s="474" t="s">
        <v>780</v>
      </c>
      <c r="C465" s="474"/>
      <c r="D465" s="537" t="e">
        <f>+Programska_aktivnost!D541+Sheet1!D465+#REF!+Sheet2!D465</f>
        <v>#REF!</v>
      </c>
      <c r="E465" s="537" t="e">
        <f>+Programska_aktivnost!E541+Sheet1!E465+#REF!+Sheet2!E465</f>
        <v>#REF!</v>
      </c>
      <c r="F465" s="537" t="e">
        <f>+Programska_aktivnost!F541+Sheet1!F465+#REF!+Sheet2!F465</f>
        <v>#REF!</v>
      </c>
      <c r="G465" s="537" t="e">
        <f>+Programska_aktivnost!G541+Sheet1!G465+#REF!+Sheet2!G465</f>
        <v>#REF!</v>
      </c>
      <c r="H465" s="549" t="e">
        <f>+Programska_aktivnost!H541+Sheet1!H465+#REF!+Sheet2!H465</f>
        <v>#REF!</v>
      </c>
      <c r="I465" s="549" t="e">
        <f>+Programska_aktivnost!I541+Sheet1!I465+#REF!+Sheet2!I465</f>
        <v>#REF!</v>
      </c>
      <c r="J465" s="537" t="e">
        <f>+Programska_aktivnost!J541+Sheet1!J465+#REF!+Sheet2!J465</f>
        <v>#REF!</v>
      </c>
      <c r="K465" s="537" t="e">
        <f>+Programska_aktivnost!K541+Sheet1!K465+#REF!+Sheet2!K465</f>
        <v>#REF!</v>
      </c>
      <c r="L465" s="583" t="e">
        <f>+Programska_aktivnost!L541+Sheet1!L465+#REF!+Sheet2!L465</f>
        <v>#REF!</v>
      </c>
      <c r="M465" s="583" t="e">
        <f>+Programska_aktivnost!M541+Sheet1!M465+#REF!+Sheet2!M465</f>
        <v>#REF!</v>
      </c>
      <c r="N465" s="537" t="e">
        <f t="shared" si="27"/>
        <v>#REF!</v>
      </c>
      <c r="O465" s="537"/>
      <c r="P465" s="3"/>
      <c r="Q465" s="3"/>
      <c r="R465" s="3"/>
      <c r="S465" s="3"/>
      <c r="T465" s="3"/>
      <c r="U465" s="3"/>
      <c r="V465" s="97"/>
      <c r="W465" s="97"/>
      <c r="X465" s="97"/>
      <c r="Y465" s="201" t="e">
        <f t="shared" si="25"/>
        <v>#REF!</v>
      </c>
      <c r="Z465" s="97"/>
      <c r="AA465" s="97"/>
      <c r="AB465" s="97"/>
      <c r="AC465" s="97"/>
      <c r="AD465" s="97"/>
      <c r="AE465" s="97"/>
      <c r="AF465" s="97"/>
      <c r="AG465" s="97"/>
      <c r="AH465" s="97"/>
      <c r="AI465" s="31"/>
      <c r="AJ465" s="31"/>
      <c r="AK465" s="31"/>
      <c r="AL465" s="31"/>
      <c r="AM465" s="31"/>
      <c r="AN465" s="77"/>
      <c r="AO465" s="74"/>
      <c r="AP465" s="31"/>
      <c r="AQ465" s="31"/>
      <c r="AR465" s="31"/>
      <c r="AS465" s="31"/>
      <c r="AT465" s="31"/>
      <c r="AU465" s="31"/>
      <c r="AV465" s="31"/>
      <c r="AW465" s="31"/>
      <c r="AX465" s="31"/>
      <c r="AY465" s="31"/>
      <c r="AZ465" s="31"/>
      <c r="BA465" s="31"/>
      <c r="BB465" s="31"/>
      <c r="BC465" s="31"/>
      <c r="BD465" s="31"/>
    </row>
    <row r="466" spans="1:56" s="11" customFormat="1" ht="28.5" hidden="1" customHeight="1" x14ac:dyDescent="0.25">
      <c r="A466" s="340" t="s">
        <v>331</v>
      </c>
      <c r="B466" s="474" t="s">
        <v>781</v>
      </c>
      <c r="C466" s="474"/>
      <c r="D466" s="537" t="e">
        <f>+Programska_aktivnost!D542+Sheet1!D466+#REF!+Sheet2!D466</f>
        <v>#REF!</v>
      </c>
      <c r="E466" s="537" t="e">
        <f>+Programska_aktivnost!E542+Sheet1!E466+#REF!+Sheet2!E466</f>
        <v>#REF!</v>
      </c>
      <c r="F466" s="537" t="e">
        <f>+Programska_aktivnost!F542+Sheet1!F466+#REF!+Sheet2!F466</f>
        <v>#REF!</v>
      </c>
      <c r="G466" s="537" t="e">
        <f>+Programska_aktivnost!G542+Sheet1!G466+#REF!+Sheet2!G466</f>
        <v>#REF!</v>
      </c>
      <c r="H466" s="549" t="e">
        <f>+Programska_aktivnost!H542+Sheet1!H466+#REF!+Sheet2!H466</f>
        <v>#REF!</v>
      </c>
      <c r="I466" s="549" t="e">
        <f>+Programska_aktivnost!I542+Sheet1!I466+#REF!+Sheet2!I466</f>
        <v>#REF!</v>
      </c>
      <c r="J466" s="537" t="e">
        <f>+Programska_aktivnost!J542+Sheet1!J466+#REF!+Sheet2!J466</f>
        <v>#REF!</v>
      </c>
      <c r="K466" s="537" t="e">
        <f>+Programska_aktivnost!K542+Sheet1!K466+#REF!+Sheet2!K466</f>
        <v>#REF!</v>
      </c>
      <c r="L466" s="583" t="e">
        <f>+Programska_aktivnost!L542+Sheet1!L466+#REF!+Sheet2!L466</f>
        <v>#REF!</v>
      </c>
      <c r="M466" s="583" t="e">
        <f>+Programska_aktivnost!M542+Sheet1!M466+#REF!+Sheet2!M466</f>
        <v>#REF!</v>
      </c>
      <c r="N466" s="537" t="e">
        <f t="shared" si="27"/>
        <v>#REF!</v>
      </c>
      <c r="O466" s="537"/>
      <c r="P466" s="3"/>
      <c r="Q466" s="3"/>
      <c r="R466" s="3"/>
      <c r="S466" s="3"/>
      <c r="T466" s="3"/>
      <c r="U466" s="3"/>
      <c r="V466" s="97"/>
      <c r="W466" s="97"/>
      <c r="X466" s="97"/>
      <c r="Y466" s="201" t="e">
        <f t="shared" si="25"/>
        <v>#REF!</v>
      </c>
      <c r="Z466" s="97"/>
      <c r="AA466" s="97"/>
      <c r="AB466" s="97"/>
      <c r="AC466" s="97"/>
      <c r="AD466" s="97"/>
      <c r="AE466" s="97"/>
      <c r="AF466" s="97"/>
      <c r="AG466" s="97"/>
      <c r="AH466" s="97"/>
      <c r="AI466" s="31"/>
      <c r="AJ466" s="31"/>
      <c r="AK466" s="31"/>
      <c r="AL466" s="31"/>
      <c r="AM466" s="31"/>
      <c r="AN466" s="77"/>
      <c r="AO466" s="74"/>
      <c r="AP466" s="31"/>
      <c r="AQ466" s="31"/>
      <c r="AR466" s="31"/>
      <c r="AS466" s="31"/>
      <c r="AT466" s="31"/>
      <c r="AU466" s="31"/>
      <c r="AV466" s="31"/>
      <c r="AW466" s="31"/>
      <c r="AX466" s="31"/>
      <c r="AY466" s="31"/>
      <c r="AZ466" s="31"/>
      <c r="BA466" s="31"/>
      <c r="BB466" s="31"/>
      <c r="BC466" s="31"/>
      <c r="BD466" s="31"/>
    </row>
    <row r="467" spans="1:56" s="11" customFormat="1" ht="28.5" hidden="1" customHeight="1" x14ac:dyDescent="0.25">
      <c r="A467" s="340" t="s">
        <v>765</v>
      </c>
      <c r="B467" s="474" t="s">
        <v>782</v>
      </c>
      <c r="C467" s="474"/>
      <c r="D467" s="537" t="e">
        <f>+Programska_aktivnost!D543+Sheet1!D467+#REF!+Sheet2!D467</f>
        <v>#REF!</v>
      </c>
      <c r="E467" s="537" t="e">
        <f>+Programska_aktivnost!E543+Sheet1!E467+#REF!+Sheet2!E467</f>
        <v>#REF!</v>
      </c>
      <c r="F467" s="537" t="e">
        <f>+Programska_aktivnost!F543+Sheet1!F467+#REF!+Sheet2!F467</f>
        <v>#REF!</v>
      </c>
      <c r="G467" s="537" t="e">
        <f>+Programska_aktivnost!G543+Sheet1!G467+#REF!+Sheet2!G467</f>
        <v>#REF!</v>
      </c>
      <c r="H467" s="549" t="e">
        <f>+Programska_aktivnost!H543+Sheet1!H467+#REF!+Sheet2!H467</f>
        <v>#REF!</v>
      </c>
      <c r="I467" s="549" t="e">
        <f>+Programska_aktivnost!I543+Sheet1!I467+#REF!+Sheet2!I467</f>
        <v>#REF!</v>
      </c>
      <c r="J467" s="537" t="e">
        <f>+Programska_aktivnost!J543+Sheet1!J467+#REF!+Sheet2!J467</f>
        <v>#REF!</v>
      </c>
      <c r="K467" s="537" t="e">
        <f>+Programska_aktivnost!K543+Sheet1!K467+#REF!+Sheet2!K467</f>
        <v>#REF!</v>
      </c>
      <c r="L467" s="583" t="e">
        <f>+Programska_aktivnost!L543+Sheet1!L467+#REF!+Sheet2!L467</f>
        <v>#REF!</v>
      </c>
      <c r="M467" s="583" t="e">
        <f>+Programska_aktivnost!M543+Sheet1!M467+#REF!+Sheet2!M467</f>
        <v>#REF!</v>
      </c>
      <c r="N467" s="468" t="e">
        <f t="shared" si="27"/>
        <v>#REF!</v>
      </c>
      <c r="O467" s="468"/>
      <c r="P467" s="3"/>
      <c r="Q467" s="3"/>
      <c r="R467" s="3"/>
      <c r="S467" s="3"/>
      <c r="T467" s="3"/>
      <c r="U467" s="3"/>
      <c r="V467" s="95"/>
      <c r="W467" s="31"/>
      <c r="X467" s="31"/>
      <c r="Y467" s="201" t="e">
        <f t="shared" si="25"/>
        <v>#REF!</v>
      </c>
      <c r="Z467" s="31"/>
      <c r="AA467" s="31"/>
      <c r="AB467" s="31"/>
      <c r="AC467" s="31"/>
      <c r="AD467" s="96"/>
      <c r="AE467" s="31"/>
      <c r="AF467" s="31"/>
      <c r="AG467" s="31"/>
      <c r="AH467" s="31"/>
      <c r="AI467" s="31"/>
      <c r="AJ467" s="31"/>
      <c r="AK467" s="31"/>
      <c r="AL467" s="31"/>
      <c r="AM467" s="31"/>
      <c r="AN467" s="77"/>
      <c r="AO467" s="74"/>
      <c r="AP467" s="31"/>
      <c r="AQ467" s="31"/>
      <c r="AR467" s="31"/>
      <c r="AS467" s="31"/>
      <c r="AT467" s="31"/>
      <c r="AU467" s="31"/>
      <c r="AV467" s="31"/>
      <c r="AW467" s="31"/>
      <c r="AX467" s="31"/>
      <c r="AY467" s="31"/>
      <c r="AZ467" s="31"/>
      <c r="BA467" s="31"/>
      <c r="BB467" s="31"/>
      <c r="BC467" s="31"/>
      <c r="BD467" s="31"/>
    </row>
    <row r="468" spans="1:56" s="11" customFormat="1" ht="28.5" hidden="1" customHeight="1" x14ac:dyDescent="0.25">
      <c r="A468" s="340" t="s">
        <v>766</v>
      </c>
      <c r="B468" s="474" t="s">
        <v>783</v>
      </c>
      <c r="C468" s="474"/>
      <c r="D468" s="537" t="e">
        <f>+Programska_aktivnost!D544+Sheet1!D468+#REF!+Sheet2!D468</f>
        <v>#REF!</v>
      </c>
      <c r="E468" s="537" t="e">
        <f>+Programska_aktivnost!E544+Sheet1!E468+#REF!+Sheet2!E468</f>
        <v>#REF!</v>
      </c>
      <c r="F468" s="537" t="e">
        <f>+Programska_aktivnost!F544+Sheet1!F468+#REF!+Sheet2!F468</f>
        <v>#REF!</v>
      </c>
      <c r="G468" s="537" t="e">
        <f>+Programska_aktivnost!G544+Sheet1!G468+#REF!+Sheet2!G468</f>
        <v>#REF!</v>
      </c>
      <c r="H468" s="549" t="e">
        <f>+Programska_aktivnost!H544+Sheet1!H468+#REF!+Sheet2!H468</f>
        <v>#REF!</v>
      </c>
      <c r="I468" s="549" t="e">
        <f>+Programska_aktivnost!I544+Sheet1!I468+#REF!+Sheet2!I468</f>
        <v>#REF!</v>
      </c>
      <c r="J468" s="537" t="e">
        <f>+Programska_aktivnost!J544+Sheet1!J468+#REF!+Sheet2!J468</f>
        <v>#REF!</v>
      </c>
      <c r="K468" s="537" t="e">
        <f>+Programska_aktivnost!K544+Sheet1!K468+#REF!+Sheet2!K468</f>
        <v>#REF!</v>
      </c>
      <c r="L468" s="583" t="e">
        <f>+Programska_aktivnost!L544+Sheet1!L468+#REF!+Sheet2!L468</f>
        <v>#REF!</v>
      </c>
      <c r="M468" s="583" t="e">
        <f>+Programska_aktivnost!M544+Sheet1!M468+#REF!+Sheet2!M468</f>
        <v>#REF!</v>
      </c>
      <c r="N468" s="468" t="e">
        <f t="shared" si="27"/>
        <v>#REF!</v>
      </c>
      <c r="O468" s="468"/>
      <c r="P468" s="3"/>
      <c r="Q468" s="3"/>
      <c r="R468" s="3"/>
      <c r="S468" s="3"/>
      <c r="T468" s="3"/>
      <c r="U468" s="3"/>
      <c r="V468" s="95"/>
      <c r="W468" s="31"/>
      <c r="X468" s="31"/>
      <c r="Y468" s="201" t="e">
        <f t="shared" si="25"/>
        <v>#REF!</v>
      </c>
      <c r="Z468" s="31"/>
      <c r="AA468" s="31"/>
      <c r="AB468" s="31"/>
      <c r="AC468" s="31"/>
      <c r="AD468" s="96"/>
      <c r="AE468" s="31"/>
      <c r="AF468" s="31"/>
      <c r="AG468" s="31"/>
      <c r="AH468" s="31"/>
      <c r="AI468" s="31"/>
      <c r="AJ468" s="31"/>
      <c r="AK468" s="31"/>
      <c r="AL468" s="31"/>
      <c r="AM468" s="31"/>
      <c r="AN468" s="77"/>
      <c r="AO468" s="74"/>
      <c r="AP468" s="31"/>
      <c r="AQ468" s="31"/>
      <c r="AR468" s="31"/>
      <c r="AS468" s="31"/>
      <c r="AT468" s="31"/>
      <c r="AU468" s="31"/>
      <c r="AV468" s="31"/>
      <c r="AW468" s="31"/>
      <c r="AX468" s="31"/>
      <c r="AY468" s="31"/>
      <c r="AZ468" s="31"/>
      <c r="BA468" s="31"/>
      <c r="BB468" s="31"/>
      <c r="BC468" s="31"/>
      <c r="BD468" s="31"/>
    </row>
    <row r="469" spans="1:56" s="11" customFormat="1" ht="28.5" hidden="1" customHeight="1" x14ac:dyDescent="0.25">
      <c r="A469" s="340" t="s">
        <v>767</v>
      </c>
      <c r="B469" s="474" t="s">
        <v>784</v>
      </c>
      <c r="C469" s="474"/>
      <c r="D469" s="537" t="e">
        <f>+Programska_aktivnost!D545+Sheet1!D469+#REF!+Sheet2!D469</f>
        <v>#REF!</v>
      </c>
      <c r="E469" s="537" t="e">
        <f>+Programska_aktivnost!E545+Sheet1!E469+#REF!+Sheet2!E469</f>
        <v>#REF!</v>
      </c>
      <c r="F469" s="537" t="e">
        <f>+Programska_aktivnost!F545+Sheet1!F469+#REF!+Sheet2!F469</f>
        <v>#REF!</v>
      </c>
      <c r="G469" s="537" t="e">
        <f>+Programska_aktivnost!G545+Sheet1!G469+#REF!+Sheet2!G469</f>
        <v>#REF!</v>
      </c>
      <c r="H469" s="549" t="e">
        <f>+Programska_aktivnost!H545+Sheet1!H469+#REF!+Sheet2!H469</f>
        <v>#REF!</v>
      </c>
      <c r="I469" s="549" t="e">
        <f>+Programska_aktivnost!I545+Sheet1!I469+#REF!+Sheet2!I469</f>
        <v>#REF!</v>
      </c>
      <c r="J469" s="537" t="e">
        <f>+Programska_aktivnost!J545+Sheet1!J469+#REF!+Sheet2!J469</f>
        <v>#REF!</v>
      </c>
      <c r="K469" s="537" t="e">
        <f>+Programska_aktivnost!K545+Sheet1!K469+#REF!+Sheet2!K469</f>
        <v>#REF!</v>
      </c>
      <c r="L469" s="583" t="e">
        <f>+Programska_aktivnost!L545+Sheet1!L469+#REF!+Sheet2!L469</f>
        <v>#REF!</v>
      </c>
      <c r="M469" s="583" t="e">
        <f>+Programska_aktivnost!M545+Sheet1!M469+#REF!+Sheet2!M469</f>
        <v>#REF!</v>
      </c>
      <c r="N469" s="468" t="e">
        <f t="shared" si="27"/>
        <v>#REF!</v>
      </c>
      <c r="O469" s="468"/>
      <c r="P469" s="3"/>
      <c r="Q469" s="3"/>
      <c r="R469" s="3"/>
      <c r="S469" s="3"/>
      <c r="T469" s="3"/>
      <c r="U469" s="3"/>
      <c r="V469" s="95"/>
      <c r="W469" s="31"/>
      <c r="X469" s="31"/>
      <c r="Y469" s="201" t="e">
        <f t="shared" si="25"/>
        <v>#REF!</v>
      </c>
      <c r="Z469" s="31"/>
      <c r="AA469" s="31"/>
      <c r="AB469" s="31"/>
      <c r="AC469" s="31"/>
      <c r="AD469" s="96"/>
      <c r="AE469" s="31"/>
      <c r="AF469" s="31"/>
      <c r="AG469" s="31"/>
      <c r="AH469" s="31"/>
      <c r="AI469" s="31"/>
      <c r="AJ469" s="31"/>
      <c r="AK469" s="31"/>
      <c r="AL469" s="31"/>
      <c r="AM469" s="31"/>
      <c r="AN469" s="77"/>
      <c r="AO469" s="74"/>
      <c r="AP469" s="31"/>
      <c r="AQ469" s="31"/>
      <c r="AR469" s="31"/>
      <c r="AS469" s="31"/>
      <c r="AT469" s="31"/>
      <c r="AU469" s="31"/>
      <c r="AV469" s="31"/>
      <c r="AW469" s="31"/>
      <c r="AX469" s="31"/>
      <c r="AY469" s="31"/>
      <c r="AZ469" s="31"/>
      <c r="BA469" s="31"/>
      <c r="BB469" s="31"/>
      <c r="BC469" s="31"/>
      <c r="BD469" s="31"/>
    </row>
    <row r="470" spans="1:56" s="11" customFormat="1" ht="28.5" hidden="1" customHeight="1" x14ac:dyDescent="0.25">
      <c r="A470" s="340" t="s">
        <v>768</v>
      </c>
      <c r="B470" s="474" t="s">
        <v>189</v>
      </c>
      <c r="C470" s="474"/>
      <c r="D470" s="537" t="e">
        <f>+Programska_aktivnost!D546+Sheet1!D470+#REF!+Sheet2!D470</f>
        <v>#REF!</v>
      </c>
      <c r="E470" s="537" t="e">
        <f>+Programska_aktivnost!E546+Sheet1!E470+#REF!+Sheet2!E470</f>
        <v>#REF!</v>
      </c>
      <c r="F470" s="537" t="e">
        <f>+Programska_aktivnost!F546+Sheet1!F470+#REF!+Sheet2!F470</f>
        <v>#REF!</v>
      </c>
      <c r="G470" s="537" t="e">
        <f>+Programska_aktivnost!G546+Sheet1!G470+#REF!+Sheet2!G470</f>
        <v>#REF!</v>
      </c>
      <c r="H470" s="549" t="e">
        <f>+Programska_aktivnost!H546+Sheet1!H470+#REF!+Sheet2!H470</f>
        <v>#REF!</v>
      </c>
      <c r="I470" s="549" t="e">
        <f>+Programska_aktivnost!I546+Sheet1!I470+#REF!+Sheet2!I470</f>
        <v>#REF!</v>
      </c>
      <c r="J470" s="537" t="e">
        <f>+Programska_aktivnost!J546+Sheet1!J470+#REF!+Sheet2!J470</f>
        <v>#REF!</v>
      </c>
      <c r="K470" s="537" t="e">
        <f>+Programska_aktivnost!K546+Sheet1!K470+#REF!+Sheet2!K470</f>
        <v>#REF!</v>
      </c>
      <c r="L470" s="583" t="e">
        <f>+Programska_aktivnost!L546+Sheet1!L470+#REF!+Sheet2!L470</f>
        <v>#REF!</v>
      </c>
      <c r="M470" s="583" t="e">
        <f>+Programska_aktivnost!M546+Sheet1!M470+#REF!+Sheet2!M470</f>
        <v>#REF!</v>
      </c>
      <c r="N470" s="468" t="e">
        <f t="shared" si="27"/>
        <v>#REF!</v>
      </c>
      <c r="O470" s="468"/>
      <c r="P470" s="3"/>
      <c r="Q470" s="3"/>
      <c r="R470" s="3"/>
      <c r="S470" s="3"/>
      <c r="T470" s="3"/>
      <c r="U470" s="3"/>
      <c r="V470" s="95"/>
      <c r="W470" s="31"/>
      <c r="X470" s="31"/>
      <c r="Y470" s="201" t="e">
        <f>SUM(D470:O470)</f>
        <v>#REF!</v>
      </c>
      <c r="Z470" s="31"/>
      <c r="AA470" s="31"/>
      <c r="AB470" s="31"/>
      <c r="AC470" s="31"/>
      <c r="AD470" s="96"/>
      <c r="AE470" s="31"/>
      <c r="AF470" s="31"/>
      <c r="AG470" s="31"/>
      <c r="AH470" s="31"/>
      <c r="AI470" s="31"/>
      <c r="AJ470" s="31"/>
      <c r="AK470" s="31"/>
      <c r="AL470" s="31"/>
      <c r="AM470" s="31"/>
      <c r="AN470" s="77"/>
      <c r="AO470" s="74"/>
      <c r="AP470" s="31"/>
      <c r="AQ470" s="31"/>
      <c r="AR470" s="31"/>
      <c r="AS470" s="31"/>
      <c r="AT470" s="31"/>
      <c r="AU470" s="31"/>
      <c r="AV470" s="31"/>
      <c r="AW470" s="31"/>
      <c r="AX470" s="31"/>
      <c r="AY470" s="31"/>
      <c r="AZ470" s="31"/>
      <c r="BA470" s="31"/>
      <c r="BB470" s="31"/>
      <c r="BC470" s="31"/>
      <c r="BD470" s="31"/>
    </row>
    <row r="471" spans="1:56" s="11" customFormat="1" ht="28.5" customHeight="1" x14ac:dyDescent="0.25">
      <c r="A471" s="340" t="s">
        <v>769</v>
      </c>
      <c r="B471" s="474" t="s">
        <v>190</v>
      </c>
      <c r="C471" s="474"/>
      <c r="D471" s="537" t="e">
        <f>+Programska_aktivnost!D547+Sheet1!D471+#REF!+Sheet2!D471</f>
        <v>#REF!</v>
      </c>
      <c r="E471" s="537" t="e">
        <f>+Programska_aktivnost!E547+Sheet1!E471+#REF!+Sheet2!E471</f>
        <v>#REF!</v>
      </c>
      <c r="F471" s="537" t="e">
        <f>+Programska_aktivnost!F547+Sheet1!F471+#REF!+Sheet2!F471</f>
        <v>#REF!</v>
      </c>
      <c r="G471" s="537" t="e">
        <f>+Programska_aktivnost!G547+Sheet1!G471+#REF!+Sheet2!G471</f>
        <v>#REF!</v>
      </c>
      <c r="H471" s="549" t="e">
        <f>+Programska_aktivnost!H547+Sheet1!H471+#REF!+Sheet2!H471</f>
        <v>#REF!</v>
      </c>
      <c r="I471" s="549" t="e">
        <f>+Programska_aktivnost!I547+Sheet1!I471+#REF!+Sheet2!I471</f>
        <v>#REF!</v>
      </c>
      <c r="J471" s="537" t="e">
        <f>+Programska_aktivnost!J547+Sheet1!J471+#REF!+Sheet2!J471</f>
        <v>#REF!</v>
      </c>
      <c r="K471" s="537" t="e">
        <f>+Programska_aktivnost!K547+Sheet1!K471+#REF!+Sheet2!K471</f>
        <v>#REF!</v>
      </c>
      <c r="L471" s="583" t="e">
        <f>+Programska_aktivnost!L547+Sheet1!L471+#REF!+Sheet2!L471</f>
        <v>#REF!</v>
      </c>
      <c r="M471" s="583" t="e">
        <f>+Programska_aktivnost!M547+Sheet1!M471+#REF!+Sheet2!M471</f>
        <v>#REF!</v>
      </c>
      <c r="N471" s="468" t="e">
        <f t="shared" si="27"/>
        <v>#REF!</v>
      </c>
      <c r="O471" s="468"/>
      <c r="P471" s="3"/>
      <c r="Q471" s="3"/>
      <c r="R471" s="3"/>
      <c r="S471" s="3"/>
      <c r="T471" s="3"/>
      <c r="U471" s="3"/>
      <c r="V471" s="95"/>
      <c r="W471" s="31"/>
      <c r="X471" s="31"/>
      <c r="Y471" s="201" t="e">
        <f t="shared" si="25"/>
        <v>#REF!</v>
      </c>
      <c r="Z471" s="31"/>
      <c r="AA471" s="31"/>
      <c r="AB471" s="31"/>
      <c r="AC471" s="31"/>
      <c r="AD471" s="96"/>
      <c r="AE471" s="31"/>
      <c r="AF471" s="31"/>
      <c r="AG471" s="31"/>
      <c r="AH471" s="31"/>
      <c r="AI471" s="31"/>
      <c r="AJ471" s="31"/>
      <c r="AK471" s="31"/>
      <c r="AL471" s="31"/>
      <c r="AM471" s="31"/>
      <c r="AN471" s="77"/>
      <c r="AO471" s="74"/>
      <c r="AP471" s="31"/>
      <c r="AQ471" s="31"/>
      <c r="AR471" s="31"/>
      <c r="AS471" s="31"/>
      <c r="AT471" s="31"/>
      <c r="AU471" s="31"/>
      <c r="AV471" s="31"/>
      <c r="AW471" s="31"/>
      <c r="AX471" s="31"/>
      <c r="AY471" s="31"/>
      <c r="AZ471" s="31"/>
      <c r="BA471" s="31"/>
      <c r="BB471" s="31"/>
      <c r="BC471" s="31"/>
      <c r="BD471" s="31"/>
    </row>
    <row r="472" spans="1:56" s="11" customFormat="1" ht="28.5" customHeight="1" x14ac:dyDescent="0.25">
      <c r="A472" s="340" t="s">
        <v>770</v>
      </c>
      <c r="B472" s="474" t="s">
        <v>771</v>
      </c>
      <c r="C472" s="474"/>
      <c r="D472" s="537" t="e">
        <f>+Programska_aktivnost!D548+Sheet1!D472+#REF!+Sheet2!D472</f>
        <v>#REF!</v>
      </c>
      <c r="E472" s="537" t="e">
        <f>+Programska_aktivnost!E548+Sheet1!E472+#REF!+Sheet2!E472</f>
        <v>#REF!</v>
      </c>
      <c r="F472" s="537" t="e">
        <f>+Programska_aktivnost!F548+Sheet1!F472+#REF!+Sheet2!F472</f>
        <v>#REF!</v>
      </c>
      <c r="G472" s="537" t="e">
        <f>+Programska_aktivnost!G548+Sheet1!G472+#REF!+Sheet2!G472</f>
        <v>#REF!</v>
      </c>
      <c r="H472" s="549" t="e">
        <f>+Programska_aktivnost!H548+Sheet1!H472+#REF!+Sheet2!H472</f>
        <v>#REF!</v>
      </c>
      <c r="I472" s="549" t="e">
        <f>+Programska_aktivnost!I548+Sheet1!I472+#REF!+Sheet2!I472</f>
        <v>#REF!</v>
      </c>
      <c r="J472" s="537" t="e">
        <f>+Programska_aktivnost!J548+Sheet1!J472+#REF!+Sheet2!J472</f>
        <v>#REF!</v>
      </c>
      <c r="K472" s="537" t="e">
        <f>+Programska_aktivnost!K548+Sheet1!K472+#REF!+Sheet2!K472</f>
        <v>#REF!</v>
      </c>
      <c r="L472" s="583" t="e">
        <f>+Programska_aktivnost!L548+Sheet1!L472+#REF!+Sheet2!L472</f>
        <v>#REF!</v>
      </c>
      <c r="M472" s="583" t="e">
        <f>+Programska_aktivnost!M548+Sheet1!M472+#REF!+Sheet2!M472</f>
        <v>#REF!</v>
      </c>
      <c r="N472" s="468" t="e">
        <f t="shared" si="27"/>
        <v>#REF!</v>
      </c>
      <c r="O472" s="468"/>
      <c r="P472" s="3"/>
      <c r="Q472" s="3"/>
      <c r="R472" s="3"/>
      <c r="S472" s="3"/>
      <c r="T472" s="3"/>
      <c r="U472" s="3"/>
      <c r="V472" s="95"/>
      <c r="W472" s="31"/>
      <c r="X472" s="31"/>
      <c r="Y472" s="201" t="e">
        <f t="shared" si="25"/>
        <v>#REF!</v>
      </c>
      <c r="Z472" s="31"/>
      <c r="AA472" s="31"/>
      <c r="AB472" s="31"/>
      <c r="AC472" s="31"/>
      <c r="AD472" s="96"/>
      <c r="AE472" s="31"/>
      <c r="AF472" s="31"/>
      <c r="AG472" s="31"/>
      <c r="AH472" s="31"/>
      <c r="AI472" s="31"/>
      <c r="AJ472" s="31"/>
      <c r="AK472" s="31"/>
      <c r="AL472" s="31"/>
      <c r="AM472" s="31"/>
      <c r="AN472" s="77"/>
      <c r="AO472" s="74"/>
      <c r="AP472" s="31"/>
      <c r="AQ472" s="31"/>
      <c r="AR472" s="31"/>
      <c r="AS472" s="31"/>
      <c r="AT472" s="31"/>
      <c r="AU472" s="31"/>
      <c r="AV472" s="31"/>
      <c r="AW472" s="31"/>
      <c r="AX472" s="31"/>
      <c r="AY472" s="31"/>
      <c r="AZ472" s="31"/>
      <c r="BA472" s="31"/>
      <c r="BB472" s="31"/>
      <c r="BC472" s="31"/>
      <c r="BD472" s="31"/>
    </row>
    <row r="473" spans="1:56" s="11" customFormat="1" ht="28.5" customHeight="1" thickBot="1" x14ac:dyDescent="0.3">
      <c r="A473" s="349" t="s">
        <v>1196</v>
      </c>
      <c r="B473" s="475" t="s">
        <v>191</v>
      </c>
      <c r="C473" s="475"/>
      <c r="D473" s="548" t="e">
        <f>+Programska_aktivnost!D549+Sheet1!D473+#REF!+Sheet2!D473</f>
        <v>#REF!</v>
      </c>
      <c r="E473" s="548" t="e">
        <f>+Programska_aktivnost!E549+Sheet1!E473+#REF!+Sheet2!E473</f>
        <v>#REF!</v>
      </c>
      <c r="F473" s="548" t="e">
        <f>+Programska_aktivnost!F549+Sheet1!F473+#REF!+Sheet2!F473</f>
        <v>#REF!</v>
      </c>
      <c r="G473" s="548" t="e">
        <f>+Programska_aktivnost!G549+Sheet1!G473+#REF!+Sheet2!G473</f>
        <v>#REF!</v>
      </c>
      <c r="H473" s="550" t="e">
        <f>+Programska_aktivnost!H549+Sheet1!H473+#REF!+Sheet2!H473</f>
        <v>#REF!</v>
      </c>
      <c r="I473" s="550" t="e">
        <f>+Programska_aktivnost!I549+Sheet1!I473+#REF!+Sheet2!I473</f>
        <v>#REF!</v>
      </c>
      <c r="J473" s="548" t="e">
        <f>+Programska_aktivnost!J549+Sheet1!J473+#REF!+Sheet2!J473</f>
        <v>#REF!</v>
      </c>
      <c r="K473" s="548" t="e">
        <f>+Programska_aktivnost!K549+Sheet1!K473+#REF!+Sheet2!K473</f>
        <v>#REF!</v>
      </c>
      <c r="L473" s="584" t="e">
        <f>+Programska_aktivnost!L549+Sheet1!L473+#REF!+Sheet2!L473</f>
        <v>#REF!</v>
      </c>
      <c r="M473" s="584" t="e">
        <f>+Programska_aktivnost!M549+Sheet1!M473+#REF!+Sheet2!M473</f>
        <v>#REF!</v>
      </c>
      <c r="N473" s="469" t="e">
        <f t="shared" si="27"/>
        <v>#REF!</v>
      </c>
      <c r="O473" s="469"/>
      <c r="P473" s="3"/>
      <c r="Q473" s="3"/>
      <c r="R473" s="3"/>
      <c r="S473" s="3"/>
      <c r="T473" s="3"/>
      <c r="U473" s="3"/>
      <c r="V473" s="95"/>
      <c r="W473" s="31"/>
      <c r="X473" s="31"/>
      <c r="Y473" s="201" t="e">
        <f t="shared" si="25"/>
        <v>#REF!</v>
      </c>
      <c r="Z473" s="31"/>
      <c r="AA473" s="31"/>
      <c r="AB473" s="31"/>
      <c r="AC473" s="31"/>
      <c r="AD473" s="96"/>
      <c r="AE473" s="31"/>
      <c r="AF473" s="31"/>
      <c r="AG473" s="31"/>
      <c r="AH473" s="31"/>
      <c r="AI473" s="31"/>
      <c r="AJ473" s="31"/>
      <c r="AK473" s="31"/>
      <c r="AL473" s="31"/>
      <c r="AM473" s="31"/>
      <c r="AN473" s="78"/>
      <c r="AO473" s="79"/>
      <c r="AP473" s="31"/>
      <c r="AQ473" s="31"/>
      <c r="AR473" s="31"/>
      <c r="AS473" s="31"/>
      <c r="AT473" s="31"/>
      <c r="AU473" s="31"/>
      <c r="AV473" s="31"/>
      <c r="AW473" s="31"/>
      <c r="AX473" s="31"/>
      <c r="AY473" s="31"/>
      <c r="AZ473" s="31"/>
      <c r="BA473" s="31"/>
      <c r="BB473" s="31"/>
      <c r="BC473" s="31"/>
      <c r="BD473" s="31"/>
    </row>
    <row r="474" spans="1:56" s="11" customFormat="1" ht="35.1" customHeight="1" thickTop="1" thickBot="1" x14ac:dyDescent="0.3">
      <c r="A474" s="478" t="s">
        <v>1239</v>
      </c>
      <c r="B474" s="478"/>
      <c r="C474" s="348" t="str">
        <f>$D$4</f>
        <v>Програм 8.  Предшколско васпитање</v>
      </c>
      <c r="D474" s="466" t="e">
        <f>SUM(D457:E473)</f>
        <v>#REF!</v>
      </c>
      <c r="E474" s="466"/>
      <c r="F474" s="466" t="e">
        <f>SUM(F457:G473)</f>
        <v>#REF!</v>
      </c>
      <c r="G474" s="466"/>
      <c r="H474" s="466" t="e">
        <f>SUM(H457:I473)</f>
        <v>#REF!</v>
      </c>
      <c r="I474" s="466"/>
      <c r="J474" s="466" t="e">
        <f>SUM(J457:K473)</f>
        <v>#REF!</v>
      </c>
      <c r="K474" s="466"/>
      <c r="L474" s="466" t="e">
        <f>SUM(L457:M473)</f>
        <v>#REF!</v>
      </c>
      <c r="M474" s="466"/>
      <c r="N474" s="466" t="e">
        <f>SUM(H474:M474)</f>
        <v>#REF!</v>
      </c>
      <c r="O474" s="466"/>
      <c r="P474" s="3"/>
      <c r="Q474" s="3"/>
      <c r="R474" s="3"/>
      <c r="S474" s="3"/>
      <c r="T474" s="3"/>
      <c r="U474" s="3"/>
      <c r="V474" s="95"/>
      <c r="W474" s="31"/>
      <c r="X474" s="31"/>
      <c r="Y474" s="201">
        <v>1</v>
      </c>
      <c r="Z474" s="31"/>
      <c r="AA474" s="31"/>
      <c r="AB474" s="31"/>
      <c r="AC474" s="31"/>
      <c r="AD474" s="96"/>
      <c r="AE474" s="31"/>
      <c r="AF474" s="31"/>
      <c r="AG474" s="31"/>
      <c r="AH474" s="31"/>
      <c r="AI474" s="31"/>
      <c r="AJ474" s="31"/>
      <c r="AK474" s="31"/>
      <c r="AL474" s="31"/>
      <c r="AM474" s="31"/>
      <c r="AN474" s="78"/>
      <c r="AO474" s="79"/>
      <c r="AP474" s="31"/>
      <c r="AQ474" s="31"/>
      <c r="AR474" s="31"/>
      <c r="AS474" s="31"/>
      <c r="AT474" s="31"/>
      <c r="AU474" s="31"/>
      <c r="AV474" s="31"/>
      <c r="AW474" s="31"/>
      <c r="AX474" s="31"/>
      <c r="AY474" s="31"/>
      <c r="AZ474" s="31"/>
      <c r="BA474" s="31"/>
      <c r="BB474" s="31"/>
      <c r="BC474" s="31"/>
      <c r="BD474" s="31"/>
    </row>
    <row r="475" spans="1:56" ht="27" customHeight="1" thickTop="1" x14ac:dyDescent="0.25">
      <c r="A475" s="258"/>
      <c r="B475" s="258"/>
      <c r="C475" s="306" t="s">
        <v>562</v>
      </c>
      <c r="D475" s="465" t="e">
        <f>D452+E452-D474</f>
        <v>#REF!</v>
      </c>
      <c r="E475" s="465"/>
      <c r="F475" s="465" t="e">
        <f>F452+G452-F474</f>
        <v>#REF!</v>
      </c>
      <c r="G475" s="465"/>
      <c r="H475" s="465" t="e">
        <f>H452+I452-H474</f>
        <v>#REF!</v>
      </c>
      <c r="I475" s="465"/>
      <c r="J475" s="465" t="e">
        <f>J452+K452-J474</f>
        <v>#REF!</v>
      </c>
      <c r="K475" s="465"/>
      <c r="L475" s="465" t="e">
        <f>L452+M452-L474</f>
        <v>#REF!</v>
      </c>
      <c r="M475" s="465"/>
      <c r="N475" s="465" t="e">
        <f>N452+O452-N474</f>
        <v>#REF!</v>
      </c>
      <c r="O475" s="465"/>
      <c r="P475" s="3"/>
      <c r="Q475" s="3"/>
      <c r="R475" s="3"/>
      <c r="S475" s="3"/>
      <c r="T475" s="3"/>
      <c r="U475" s="3"/>
      <c r="V475" s="95"/>
      <c r="W475" s="95"/>
      <c r="X475" s="95"/>
      <c r="Y475" s="10">
        <v>1</v>
      </c>
    </row>
    <row r="476" spans="1:56" ht="20.25" customHeight="1" x14ac:dyDescent="0.25">
      <c r="A476" s="258"/>
      <c r="B476" s="258"/>
      <c r="C476" s="258"/>
      <c r="D476" s="258"/>
      <c r="E476" s="258"/>
      <c r="F476" s="258"/>
      <c r="G476" s="258"/>
      <c r="H476" s="258"/>
      <c r="I476" s="258"/>
      <c r="J476" s="258"/>
      <c r="K476" s="258"/>
      <c r="L476" s="258"/>
      <c r="M476" s="258"/>
      <c r="N476" s="258"/>
      <c r="O476" s="258"/>
      <c r="P476" s="3"/>
      <c r="Q476" s="3"/>
      <c r="R476" s="3"/>
      <c r="S476" s="3"/>
      <c r="T476" s="3"/>
      <c r="U476" s="3"/>
      <c r="V476" s="95"/>
      <c r="W476" s="95"/>
      <c r="X476" s="95"/>
      <c r="Y476" s="10">
        <v>1</v>
      </c>
    </row>
    <row r="477" spans="1:56" ht="32.25" customHeight="1" x14ac:dyDescent="0.25">
      <c r="A477" s="590" t="s">
        <v>1187</v>
      </c>
      <c r="B477" s="591"/>
      <c r="C477" s="591"/>
      <c r="D477" s="591"/>
      <c r="E477" s="591"/>
      <c r="F477" s="591"/>
      <c r="G477" s="591"/>
      <c r="H477" s="591"/>
      <c r="I477" s="591"/>
      <c r="J477" s="591"/>
      <c r="K477" s="591"/>
      <c r="L477" s="591"/>
      <c r="M477" s="591"/>
      <c r="N477" s="591"/>
      <c r="O477" s="592"/>
      <c r="P477" s="3"/>
      <c r="Q477" s="3"/>
      <c r="R477" s="3"/>
      <c r="S477" s="3"/>
      <c r="T477" s="3"/>
      <c r="U477" s="3"/>
      <c r="V477" s="95"/>
      <c r="W477" s="95"/>
      <c r="X477" s="95"/>
      <c r="Y477" s="10">
        <v>1</v>
      </c>
    </row>
    <row r="478" spans="1:56" ht="15.75" thickBot="1" x14ac:dyDescent="0.3">
      <c r="A478" s="315"/>
      <c r="B478" s="315"/>
      <c r="C478" s="315"/>
      <c r="D478" s="315"/>
      <c r="E478" s="315"/>
      <c r="F478" s="315"/>
      <c r="G478" s="315"/>
      <c r="H478" s="315"/>
      <c r="I478" s="315"/>
      <c r="J478" s="315"/>
      <c r="K478" s="315"/>
      <c r="L478" s="315"/>
      <c r="M478" s="315"/>
      <c r="N478" s="315"/>
      <c r="O478" s="118"/>
      <c r="V478" s="10"/>
      <c r="W478" s="10"/>
      <c r="X478" s="10"/>
      <c r="Y478" s="10">
        <v>1</v>
      </c>
    </row>
    <row r="479" spans="1:56" ht="30" customHeight="1" x14ac:dyDescent="0.25">
      <c r="A479" s="522" t="s">
        <v>330</v>
      </c>
      <c r="B479" s="535" t="s">
        <v>1188</v>
      </c>
      <c r="C479" s="524"/>
      <c r="D479" s="542" t="s">
        <v>1748</v>
      </c>
      <c r="E479" s="539"/>
      <c r="F479" s="538" t="s">
        <v>1749</v>
      </c>
      <c r="G479" s="539"/>
      <c r="H479" s="542" t="s">
        <v>1314</v>
      </c>
      <c r="I479" s="539"/>
      <c r="J479" s="542" t="s">
        <v>1543</v>
      </c>
      <c r="K479" s="539"/>
      <c r="L479" s="542" t="s">
        <v>1751</v>
      </c>
      <c r="M479" s="539"/>
      <c r="N479" s="542" t="s">
        <v>1752</v>
      </c>
      <c r="O479" s="539"/>
      <c r="V479" s="10"/>
      <c r="W479" s="10"/>
      <c r="X479" s="10"/>
      <c r="Y479" s="201">
        <v>1</v>
      </c>
    </row>
    <row r="480" spans="1:56" ht="40.5" customHeight="1" x14ac:dyDescent="0.25">
      <c r="A480" s="523"/>
      <c r="B480" s="536"/>
      <c r="C480" s="525"/>
      <c r="D480" s="298" t="s">
        <v>1553</v>
      </c>
      <c r="E480" s="299" t="s">
        <v>1554</v>
      </c>
      <c r="F480" s="298" t="s">
        <v>1553</v>
      </c>
      <c r="G480" s="299" t="s">
        <v>1554</v>
      </c>
      <c r="H480" s="298" t="s">
        <v>1553</v>
      </c>
      <c r="I480" s="299" t="s">
        <v>1554</v>
      </c>
      <c r="J480" s="298" t="s">
        <v>1553</v>
      </c>
      <c r="K480" s="299" t="s">
        <v>1554</v>
      </c>
      <c r="L480" s="298" t="s">
        <v>1553</v>
      </c>
      <c r="M480" s="299" t="s">
        <v>1554</v>
      </c>
      <c r="N480" s="298" t="s">
        <v>1553</v>
      </c>
      <c r="O480" s="299" t="s">
        <v>1554</v>
      </c>
      <c r="V480" s="10"/>
      <c r="W480" s="10"/>
      <c r="X480" s="10"/>
      <c r="Y480" s="201">
        <v>1</v>
      </c>
    </row>
    <row r="481" spans="1:25" ht="21" customHeight="1" x14ac:dyDescent="0.25">
      <c r="A481" s="255">
        <v>1</v>
      </c>
      <c r="B481" s="531">
        <v>2</v>
      </c>
      <c r="C481" s="593"/>
      <c r="D481" s="255">
        <v>3</v>
      </c>
      <c r="E481" s="256">
        <v>4</v>
      </c>
      <c r="F481" s="255">
        <v>5</v>
      </c>
      <c r="G481" s="256">
        <v>6</v>
      </c>
      <c r="H481" s="308">
        <v>7</v>
      </c>
      <c r="I481" s="309">
        <v>8</v>
      </c>
      <c r="J481" s="255">
        <v>9</v>
      </c>
      <c r="K481" s="256">
        <v>10</v>
      </c>
      <c r="L481" s="255">
        <v>11</v>
      </c>
      <c r="M481" s="256">
        <v>12</v>
      </c>
      <c r="N481" s="255">
        <v>13</v>
      </c>
      <c r="O481" s="256">
        <v>14</v>
      </c>
      <c r="V481" s="10"/>
      <c r="W481" s="10"/>
      <c r="X481" s="10"/>
      <c r="Y481" s="201">
        <v>1</v>
      </c>
    </row>
    <row r="482" spans="1:25" ht="28.5" customHeight="1" x14ac:dyDescent="0.25">
      <c r="A482" s="252">
        <v>1</v>
      </c>
      <c r="B482" s="588" t="str">
        <f ca="1">IF(ISNA(VLOOKUP(ROWS($B$482:B482),Uputstvo!$C$377:$E$426,3,FALSE))," ",VLOOKUP(ROWS($B$482:B482),Uputstvo!$C$377:$E$426,3,FALSE))</f>
        <v xml:space="preserve"> </v>
      </c>
      <c r="C482" s="589"/>
      <c r="D482" s="248" t="str">
        <f ca="1">IF(ISNA(VLOOKUP(ROWS($D$482:D482),Uputstvo!$C$377:$O$426,4,FALSE))," ",VLOOKUP(ROWS($D$482:D482),Uputstvo!$C$377:$O$426,4,FALSE))</f>
        <v xml:space="preserve"> </v>
      </c>
      <c r="E482" s="249" t="str">
        <f ca="1">IF(ISNA(VLOOKUP(ROWS($E$482:E482),Uputstvo!$C$377:$O$426,5,FALSE))," ",VLOOKUP(ROWS($E$482:E482),Uputstvo!$C$377:$O$426,5,FALSE))</f>
        <v xml:space="preserve"> </v>
      </c>
      <c r="F482" s="248" t="str">
        <f ca="1">IF(ISNA(VLOOKUP(ROWS($F$482:F482),Uputstvo!$C$377:$O$426,6,FALSE))," ",VLOOKUP(ROWS($F$482:F482),Uputstvo!$C$377:$O$426,6,FALSE))</f>
        <v xml:space="preserve"> </v>
      </c>
      <c r="G482" s="249" t="str">
        <f ca="1">IF(ISNA(VLOOKUP(ROWS($G$482:G482),Uputstvo!$C$377:$O$426,7,FALSE))," ",VLOOKUP(ROWS($G$482:G482),Uputstvo!$C$377:$O$426,7,FALSE))</f>
        <v xml:space="preserve"> </v>
      </c>
      <c r="H482" s="250" t="str">
        <f ca="1">IF(ISNA(VLOOKUP(ROWS($H$482:H482),Uputstvo!$C$377:$O$426,8,FALSE))," ",VLOOKUP(ROWS($H$482:H482),Uputstvo!$C$377:$O$426,8,FALSE))</f>
        <v xml:space="preserve"> </v>
      </c>
      <c r="I482" s="251" t="str">
        <f ca="1">IF(ISNA(VLOOKUP(ROWS($I$482:I482),Uputstvo!$C$377:$O$426,9,FALSE))," ",VLOOKUP(ROWS($I$482:I482),Uputstvo!$C$377:$O$426,9,FALSE))</f>
        <v xml:space="preserve"> </v>
      </c>
      <c r="J482" s="248" t="str">
        <f ca="1">IF(ISNA(VLOOKUP(ROWS($J$482:J482),Uputstvo!$C$377:$O$426,10,FALSE))," ",VLOOKUP(ROWS($J$482:J482),Uputstvo!$C$377:$O$426,10,FALSE))</f>
        <v xml:space="preserve"> </v>
      </c>
      <c r="K482" s="249" t="str">
        <f ca="1">IF(ISNA(VLOOKUP(ROWS($K$482:K482),Uputstvo!$C$377:$O$426,11,FALSE))," ",VLOOKUP(ROWS($K$482:K482),Uputstvo!$C$377:$O$426,11,FALSE))</f>
        <v xml:space="preserve"> </v>
      </c>
      <c r="L482" s="248" t="str">
        <f ca="1">IF(ISNA(VLOOKUP(ROWS($L$482:L482),Uputstvo!$C$377:$O$426,12,FALSE))," ",VLOOKUP(ROWS($L$482:L482),Uputstvo!$C$377:$O$426,12,FALSE))</f>
        <v xml:space="preserve"> </v>
      </c>
      <c r="M482" s="249" t="str">
        <f ca="1">IF(ISNA(VLOOKUP(ROWS($M$482:M482),Uputstvo!$C$377:$O$426,13,FALSE))," ",VLOOKUP(ROWS($M$482:M482),Uputstvo!$C$377:$O$426,13,FALSE))</f>
        <v xml:space="preserve"> </v>
      </c>
      <c r="N482" s="248">
        <f ca="1">SUM(H482,J482,L482)</f>
        <v>0</v>
      </c>
      <c r="O482" s="249">
        <f ca="1">SUM(I482,K482,M482)</f>
        <v>0</v>
      </c>
      <c r="R482" s="30"/>
      <c r="V482" s="10"/>
      <c r="W482" s="10"/>
      <c r="X482" s="10"/>
      <c r="Y482" s="201">
        <f ca="1">SUM(D482:M482)</f>
        <v>0</v>
      </c>
    </row>
    <row r="483" spans="1:25" ht="28.5" customHeight="1" x14ac:dyDescent="0.25">
      <c r="A483" s="252">
        <v>2</v>
      </c>
      <c r="B483" s="588" t="str">
        <f ca="1">IF(ISNA(VLOOKUP(ROWS($B$482:B483),Uputstvo!$C$377:$E$426,3,FALSE))," ",VLOOKUP(ROWS($B$482:B483),Uputstvo!$C$377:$E$426,3,FALSE))</f>
        <v xml:space="preserve"> </v>
      </c>
      <c r="C483" s="589"/>
      <c r="D483" s="248" t="str">
        <f ca="1">IF(ISNA(VLOOKUP(ROWS($D$482:D483),Uputstvo!$C$377:$O$426,4,FALSE))," ",VLOOKUP(ROWS($D$482:D483),Uputstvo!$C$377:$O$426,4,FALSE))</f>
        <v xml:space="preserve"> </v>
      </c>
      <c r="E483" s="249" t="str">
        <f ca="1">IF(ISNA(VLOOKUP(ROWS($E$482:E483),Uputstvo!$C$377:$O$426,5,FALSE))," ",VLOOKUP(ROWS($E$482:E483),Uputstvo!$C$377:$O$426,5,FALSE))</f>
        <v xml:space="preserve"> </v>
      </c>
      <c r="F483" s="248" t="str">
        <f ca="1">IF(ISNA(VLOOKUP(ROWS($F$482:F483),Uputstvo!$C$377:$O$426,6,FALSE))," ",VLOOKUP(ROWS($F$482:F483),Uputstvo!$C$377:$O$426,6,FALSE))</f>
        <v xml:space="preserve"> </v>
      </c>
      <c r="G483" s="249" t="str">
        <f ca="1">IF(ISNA(VLOOKUP(ROWS($G$482:G483),Uputstvo!$C$377:$O$426,7,FALSE))," ",VLOOKUP(ROWS($G$482:G483),Uputstvo!$C$377:$O$426,7,FALSE))</f>
        <v xml:space="preserve"> </v>
      </c>
      <c r="H483" s="250" t="str">
        <f ca="1">IF(ISNA(VLOOKUP(ROWS($H$482:H483),Uputstvo!$C$377:$O$426,8,FALSE))," ",VLOOKUP(ROWS($H$482:H483),Uputstvo!$C$377:$O$426,8,FALSE))</f>
        <v xml:space="preserve"> </v>
      </c>
      <c r="I483" s="251" t="str">
        <f ca="1">IF(ISNA(VLOOKUP(ROWS($I$482:I483),Uputstvo!$C$377:$O$426,9,FALSE))," ",VLOOKUP(ROWS($I$482:I483),Uputstvo!$C$377:$O$426,9,FALSE))</f>
        <v xml:space="preserve"> </v>
      </c>
      <c r="J483" s="248" t="str">
        <f ca="1">IF(ISNA(VLOOKUP(ROWS($J$482:J483),Uputstvo!$C$377:$O$426,10,FALSE))," ",VLOOKUP(ROWS($J$482:J483),Uputstvo!$C$377:$O$426,10,FALSE))</f>
        <v xml:space="preserve"> </v>
      </c>
      <c r="K483" s="249" t="str">
        <f ca="1">IF(ISNA(VLOOKUP(ROWS($K$482:K483),Uputstvo!$C$377:$O$426,11,FALSE))," ",VLOOKUP(ROWS($K$482:K483),Uputstvo!$C$377:$O$426,11,FALSE))</f>
        <v xml:space="preserve"> </v>
      </c>
      <c r="L483" s="248" t="str">
        <f ca="1">IF(ISNA(VLOOKUP(ROWS($L$482:L483),Uputstvo!$C$377:$O$426,12,FALSE))," ",VLOOKUP(ROWS($L$482:L483),Uputstvo!$C$377:$O$426,12,FALSE))</f>
        <v xml:space="preserve"> </v>
      </c>
      <c r="M483" s="249" t="str">
        <f ca="1">IF(ISNA(VLOOKUP(ROWS($M$482:M483),Uputstvo!$C$377:$O$426,13,FALSE))," ",VLOOKUP(ROWS($M$482:M483),Uputstvo!$C$377:$O$426,13,FALSE))</f>
        <v xml:space="preserve"> </v>
      </c>
      <c r="N483" s="248">
        <f t="shared" ref="N483:N521" ca="1" si="28">SUM(H483,J483,L483)</f>
        <v>0</v>
      </c>
      <c r="O483" s="249">
        <f t="shared" ref="O483:O521" ca="1" si="29">SUM(I483,K483,M483)</f>
        <v>0</v>
      </c>
      <c r="R483" s="30"/>
      <c r="V483" s="10"/>
      <c r="W483" s="10"/>
      <c r="X483" s="10"/>
      <c r="Y483" s="201">
        <f t="shared" ref="Y483:Y521" ca="1" si="30">SUM(D483:M483)</f>
        <v>0</v>
      </c>
    </row>
    <row r="484" spans="1:25" ht="28.5" customHeight="1" x14ac:dyDescent="0.25">
      <c r="A484" s="252">
        <v>3</v>
      </c>
      <c r="B484" s="588" t="str">
        <f ca="1">IF(ISNA(VLOOKUP(ROWS($B$482:B484),Uputstvo!$C$377:$E$426,3,FALSE))," ",VLOOKUP(ROWS($B$482:B484),Uputstvo!$C$377:$E$426,3,FALSE))</f>
        <v xml:space="preserve"> </v>
      </c>
      <c r="C484" s="589"/>
      <c r="D484" s="248" t="str">
        <f ca="1">IF(ISNA(VLOOKUP(ROWS($D$482:D484),Uputstvo!$C$377:$O$426,4,FALSE))," ",VLOOKUP(ROWS($D$482:D484),Uputstvo!$C$377:$O$426,4,FALSE))</f>
        <v xml:space="preserve"> </v>
      </c>
      <c r="E484" s="249" t="str">
        <f ca="1">IF(ISNA(VLOOKUP(ROWS($E$482:E484),Uputstvo!$C$377:$O$426,5,FALSE))," ",VLOOKUP(ROWS($E$482:E484),Uputstvo!$C$377:$O$426,5,FALSE))</f>
        <v xml:space="preserve"> </v>
      </c>
      <c r="F484" s="248" t="str">
        <f ca="1">IF(ISNA(VLOOKUP(ROWS($F$482:F484),Uputstvo!$C$377:$O$426,6,FALSE))," ",VLOOKUP(ROWS($F$482:F484),Uputstvo!$C$377:$O$426,6,FALSE))</f>
        <v xml:space="preserve"> </v>
      </c>
      <c r="G484" s="249" t="str">
        <f ca="1">IF(ISNA(VLOOKUP(ROWS($G$482:G484),Uputstvo!$C$377:$O$426,7,FALSE))," ",VLOOKUP(ROWS($G$482:G484),Uputstvo!$C$377:$O$426,7,FALSE))</f>
        <v xml:space="preserve"> </v>
      </c>
      <c r="H484" s="250" t="str">
        <f ca="1">IF(ISNA(VLOOKUP(ROWS($H$482:H484),Uputstvo!$C$377:$O$426,8,FALSE))," ",VLOOKUP(ROWS($H$482:H484),Uputstvo!$C$377:$O$426,8,FALSE))</f>
        <v xml:space="preserve"> </v>
      </c>
      <c r="I484" s="251" t="str">
        <f ca="1">IF(ISNA(VLOOKUP(ROWS($I$482:I484),Uputstvo!$C$377:$O$426,9,FALSE))," ",VLOOKUP(ROWS($I$482:I484),Uputstvo!$C$377:$O$426,9,FALSE))</f>
        <v xml:space="preserve"> </v>
      </c>
      <c r="J484" s="248" t="str">
        <f ca="1">IF(ISNA(VLOOKUP(ROWS($J$482:J484),Uputstvo!$C$377:$O$426,10,FALSE))," ",VLOOKUP(ROWS($J$482:J484),Uputstvo!$C$377:$O$426,10,FALSE))</f>
        <v xml:space="preserve"> </v>
      </c>
      <c r="K484" s="249" t="str">
        <f ca="1">IF(ISNA(VLOOKUP(ROWS($K$482:K484),Uputstvo!$C$377:$O$426,11,FALSE))," ",VLOOKUP(ROWS($K$482:K484),Uputstvo!$C$377:$O$426,11,FALSE))</f>
        <v xml:space="preserve"> </v>
      </c>
      <c r="L484" s="248" t="str">
        <f ca="1">IF(ISNA(VLOOKUP(ROWS($L$482:L484),Uputstvo!$C$377:$O$426,12,FALSE))," ",VLOOKUP(ROWS($L$482:L484),Uputstvo!$C$377:$O$426,12,FALSE))</f>
        <v xml:space="preserve"> </v>
      </c>
      <c r="M484" s="249" t="str">
        <f ca="1">IF(ISNA(VLOOKUP(ROWS($M$482:M484),Uputstvo!$C$377:$O$426,13,FALSE))," ",VLOOKUP(ROWS($M$482:M484),Uputstvo!$C$377:$O$426,13,FALSE))</f>
        <v xml:space="preserve"> </v>
      </c>
      <c r="N484" s="248">
        <f t="shared" ca="1" si="28"/>
        <v>0</v>
      </c>
      <c r="O484" s="249">
        <f t="shared" ca="1" si="29"/>
        <v>0</v>
      </c>
      <c r="R484" s="30"/>
      <c r="V484" s="10"/>
      <c r="W484" s="10"/>
      <c r="X484" s="10"/>
      <c r="Y484" s="201">
        <f t="shared" ca="1" si="30"/>
        <v>0</v>
      </c>
    </row>
    <row r="485" spans="1:25" ht="28.5" customHeight="1" x14ac:dyDescent="0.25">
      <c r="A485" s="252">
        <v>4</v>
      </c>
      <c r="B485" s="588" t="str">
        <f ca="1">IF(ISNA(VLOOKUP(ROWS($B$482:B485),Uputstvo!$C$377:$E$426,3,FALSE))," ",VLOOKUP(ROWS($B$482:B485),Uputstvo!$C$377:$E$426,3,FALSE))</f>
        <v xml:space="preserve"> </v>
      </c>
      <c r="C485" s="589"/>
      <c r="D485" s="248" t="str">
        <f ca="1">IF(ISNA(VLOOKUP(ROWS($D$482:D485),Uputstvo!$C$377:$O$426,4,FALSE))," ",VLOOKUP(ROWS($D$482:D485),Uputstvo!$C$377:$O$426,4,FALSE))</f>
        <v xml:space="preserve"> </v>
      </c>
      <c r="E485" s="249" t="str">
        <f ca="1">IF(ISNA(VLOOKUP(ROWS($E$482:E485),Uputstvo!$C$377:$O$426,5,FALSE))," ",VLOOKUP(ROWS($E$482:E485),Uputstvo!$C$377:$O$426,5,FALSE))</f>
        <v xml:space="preserve"> </v>
      </c>
      <c r="F485" s="248" t="str">
        <f ca="1">IF(ISNA(VLOOKUP(ROWS($F$482:F485),Uputstvo!$C$377:$O$426,6,FALSE))," ",VLOOKUP(ROWS($F$482:F485),Uputstvo!$C$377:$O$426,6,FALSE))</f>
        <v xml:space="preserve"> </v>
      </c>
      <c r="G485" s="249" t="str">
        <f ca="1">IF(ISNA(VLOOKUP(ROWS($G$482:G485),Uputstvo!$C$377:$O$426,7,FALSE))," ",VLOOKUP(ROWS($G$482:G485),Uputstvo!$C$377:$O$426,7,FALSE))</f>
        <v xml:space="preserve"> </v>
      </c>
      <c r="H485" s="250" t="str">
        <f ca="1">IF(ISNA(VLOOKUP(ROWS($H$482:H485),Uputstvo!$C$377:$O$426,8,FALSE))," ",VLOOKUP(ROWS($H$482:H485),Uputstvo!$C$377:$O$426,8,FALSE))</f>
        <v xml:space="preserve"> </v>
      </c>
      <c r="I485" s="251" t="str">
        <f ca="1">IF(ISNA(VLOOKUP(ROWS($I$482:I485),Uputstvo!$C$377:$O$426,9,FALSE))," ",VLOOKUP(ROWS($I$482:I485),Uputstvo!$C$377:$O$426,9,FALSE))</f>
        <v xml:space="preserve"> </v>
      </c>
      <c r="J485" s="248" t="str">
        <f ca="1">IF(ISNA(VLOOKUP(ROWS($J$482:J485),Uputstvo!$C$377:$O$426,10,FALSE))," ",VLOOKUP(ROWS($J$482:J485),Uputstvo!$C$377:$O$426,10,FALSE))</f>
        <v xml:space="preserve"> </v>
      </c>
      <c r="K485" s="249" t="str">
        <f ca="1">IF(ISNA(VLOOKUP(ROWS($K$482:K485),Uputstvo!$C$377:$O$426,11,FALSE))," ",VLOOKUP(ROWS($K$482:K485),Uputstvo!$C$377:$O$426,11,FALSE))</f>
        <v xml:space="preserve"> </v>
      </c>
      <c r="L485" s="248" t="str">
        <f ca="1">IF(ISNA(VLOOKUP(ROWS($L$482:L485),Uputstvo!$C$377:$O$426,12,FALSE))," ",VLOOKUP(ROWS($L$482:L485),Uputstvo!$C$377:$O$426,12,FALSE))</f>
        <v xml:space="preserve"> </v>
      </c>
      <c r="M485" s="249" t="str">
        <f ca="1">IF(ISNA(VLOOKUP(ROWS($M$482:M485),Uputstvo!$C$377:$O$426,13,FALSE))," ",VLOOKUP(ROWS($M$482:M485),Uputstvo!$C$377:$O$426,13,FALSE))</f>
        <v xml:space="preserve"> </v>
      </c>
      <c r="N485" s="248">
        <f t="shared" ca="1" si="28"/>
        <v>0</v>
      </c>
      <c r="O485" s="249">
        <f t="shared" ca="1" si="29"/>
        <v>0</v>
      </c>
      <c r="R485" s="30"/>
      <c r="V485" s="10"/>
      <c r="W485" s="10"/>
      <c r="X485" s="10"/>
      <c r="Y485" s="201">
        <f t="shared" ca="1" si="30"/>
        <v>0</v>
      </c>
    </row>
    <row r="486" spans="1:25" ht="28.5" customHeight="1" thickBot="1" x14ac:dyDescent="0.3">
      <c r="A486" s="252">
        <v>5</v>
      </c>
      <c r="B486" s="588" t="str">
        <f ca="1">IF(ISNA(VLOOKUP(ROWS($B$482:B486),Uputstvo!$C$377:$E$426,3,FALSE))," ",VLOOKUP(ROWS($B$482:B486),Uputstvo!$C$377:$E$426,3,FALSE))</f>
        <v xml:space="preserve"> </v>
      </c>
      <c r="C486" s="589"/>
      <c r="D486" s="248" t="str">
        <f ca="1">IF(ISNA(VLOOKUP(ROWS($D$482:D486),Uputstvo!$C$377:$O$426,4,FALSE))," ",VLOOKUP(ROWS($D$482:D486),Uputstvo!$C$377:$O$426,4,FALSE))</f>
        <v xml:space="preserve"> </v>
      </c>
      <c r="E486" s="249" t="str">
        <f ca="1">IF(ISNA(VLOOKUP(ROWS($E$482:E486),Uputstvo!$C$377:$O$426,5,FALSE))," ",VLOOKUP(ROWS($E$482:E486),Uputstvo!$C$377:$O$426,5,FALSE))</f>
        <v xml:space="preserve"> </v>
      </c>
      <c r="F486" s="248" t="str">
        <f ca="1">IF(ISNA(VLOOKUP(ROWS($F$482:F486),Uputstvo!$C$377:$O$426,6,FALSE))," ",VLOOKUP(ROWS($F$482:F486),Uputstvo!$C$377:$O$426,6,FALSE))</f>
        <v xml:space="preserve"> </v>
      </c>
      <c r="G486" s="249" t="str">
        <f ca="1">IF(ISNA(VLOOKUP(ROWS($G$482:G486),Uputstvo!$C$377:$O$426,7,FALSE))," ",VLOOKUP(ROWS($G$482:G486),Uputstvo!$C$377:$O$426,7,FALSE))</f>
        <v xml:space="preserve"> </v>
      </c>
      <c r="H486" s="250" t="str">
        <f ca="1">IF(ISNA(VLOOKUP(ROWS($H$482:H486),Uputstvo!$C$377:$O$426,8,FALSE))," ",VLOOKUP(ROWS($H$482:H486),Uputstvo!$C$377:$O$426,8,FALSE))</f>
        <v xml:space="preserve"> </v>
      </c>
      <c r="I486" s="251" t="str">
        <f ca="1">IF(ISNA(VLOOKUP(ROWS($I$482:I486),Uputstvo!$C$377:$O$426,9,FALSE))," ",VLOOKUP(ROWS($I$482:I486),Uputstvo!$C$377:$O$426,9,FALSE))</f>
        <v xml:space="preserve"> </v>
      </c>
      <c r="J486" s="248" t="str">
        <f ca="1">IF(ISNA(VLOOKUP(ROWS($J$482:J486),Uputstvo!$C$377:$O$426,10,FALSE))," ",VLOOKUP(ROWS($J$482:J486),Uputstvo!$C$377:$O$426,10,FALSE))</f>
        <v xml:space="preserve"> </v>
      </c>
      <c r="K486" s="249" t="str">
        <f ca="1">IF(ISNA(VLOOKUP(ROWS($K$482:K486),Uputstvo!$C$377:$O$426,11,FALSE))," ",VLOOKUP(ROWS($K$482:K486),Uputstvo!$C$377:$O$426,11,FALSE))</f>
        <v xml:space="preserve"> </v>
      </c>
      <c r="L486" s="248" t="str">
        <f ca="1">IF(ISNA(VLOOKUP(ROWS($L$482:L486),Uputstvo!$C$377:$O$426,12,FALSE))," ",VLOOKUP(ROWS($L$482:L486),Uputstvo!$C$377:$O$426,12,FALSE))</f>
        <v xml:space="preserve"> </v>
      </c>
      <c r="M486" s="249" t="str">
        <f ca="1">IF(ISNA(VLOOKUP(ROWS($M$482:M486),Uputstvo!$C$377:$O$426,13,FALSE))," ",VLOOKUP(ROWS($M$482:M486),Uputstvo!$C$377:$O$426,13,FALSE))</f>
        <v xml:space="preserve"> </v>
      </c>
      <c r="N486" s="248">
        <f t="shared" ca="1" si="28"/>
        <v>0</v>
      </c>
      <c r="O486" s="249">
        <f t="shared" ca="1" si="29"/>
        <v>0</v>
      </c>
      <c r="R486" s="30"/>
      <c r="V486" s="10"/>
      <c r="W486" s="10"/>
      <c r="X486" s="10"/>
      <c r="Y486" s="201">
        <f t="shared" ca="1" si="30"/>
        <v>0</v>
      </c>
    </row>
    <row r="487" spans="1:25" ht="28.5" hidden="1" customHeight="1" x14ac:dyDescent="0.25">
      <c r="A487" s="252">
        <v>6</v>
      </c>
      <c r="B487" s="588" t="str">
        <f ca="1">IF(ISNA(VLOOKUP(ROWS($B$482:B487),Uputstvo!$C$377:$E$426,3,FALSE))," ",VLOOKUP(ROWS($B$482:B487),Uputstvo!$C$377:$E$426,3,FALSE))</f>
        <v xml:space="preserve"> </v>
      </c>
      <c r="C487" s="589"/>
      <c r="D487" s="248" t="str">
        <f ca="1">IF(ISNA(VLOOKUP(ROWS($D$482:D487),Uputstvo!$C$377:$O$426,4,FALSE))," ",VLOOKUP(ROWS($D$482:D487),Uputstvo!$C$377:$O$426,4,FALSE))</f>
        <v xml:space="preserve"> </v>
      </c>
      <c r="E487" s="249" t="str">
        <f ca="1">IF(ISNA(VLOOKUP(ROWS($E$482:E487),Uputstvo!$C$377:$O$426,5,FALSE))," ",VLOOKUP(ROWS($E$482:E487),Uputstvo!$C$377:$O$426,5,FALSE))</f>
        <v xml:space="preserve"> </v>
      </c>
      <c r="F487" s="248" t="str">
        <f ca="1">IF(ISNA(VLOOKUP(ROWS($F$482:F487),Uputstvo!$C$377:$O$426,6,FALSE))," ",VLOOKUP(ROWS($F$482:F487),Uputstvo!$C$377:$O$426,6,FALSE))</f>
        <v xml:space="preserve"> </v>
      </c>
      <c r="G487" s="249" t="str">
        <f ca="1">IF(ISNA(VLOOKUP(ROWS($G$482:G487),Uputstvo!$C$377:$O$426,7,FALSE))," ",VLOOKUP(ROWS($G$482:G487),Uputstvo!$C$377:$O$426,7,FALSE))</f>
        <v xml:space="preserve"> </v>
      </c>
      <c r="H487" s="250" t="str">
        <f ca="1">IF(ISNA(VLOOKUP(ROWS($H$482:H487),Uputstvo!$C$377:$O$426,8,FALSE))," ",VLOOKUP(ROWS($H$482:H487),Uputstvo!$C$377:$O$426,8,FALSE))</f>
        <v xml:space="preserve"> </v>
      </c>
      <c r="I487" s="251" t="str">
        <f ca="1">IF(ISNA(VLOOKUP(ROWS($I$482:I487),Uputstvo!$C$377:$O$426,9,FALSE))," ",VLOOKUP(ROWS($I$482:I487),Uputstvo!$C$377:$O$426,9,FALSE))</f>
        <v xml:space="preserve"> </v>
      </c>
      <c r="J487" s="248" t="str">
        <f ca="1">IF(ISNA(VLOOKUP(ROWS($J$482:J487),Uputstvo!$C$377:$O$426,10,FALSE))," ",VLOOKUP(ROWS($J$482:J487),Uputstvo!$C$377:$O$426,10,FALSE))</f>
        <v xml:space="preserve"> </v>
      </c>
      <c r="K487" s="249" t="str">
        <f ca="1">IF(ISNA(VLOOKUP(ROWS($K$482:K487),Uputstvo!$C$377:$O$426,11,FALSE))," ",VLOOKUP(ROWS($K$482:K487),Uputstvo!$C$377:$O$426,11,FALSE))</f>
        <v xml:space="preserve"> </v>
      </c>
      <c r="L487" s="248" t="str">
        <f ca="1">IF(ISNA(VLOOKUP(ROWS($L$482:L487),Uputstvo!$C$377:$O$426,12,FALSE))," ",VLOOKUP(ROWS($L$482:L487),Uputstvo!$C$377:$O$426,12,FALSE))</f>
        <v xml:space="preserve"> </v>
      </c>
      <c r="M487" s="249" t="str">
        <f ca="1">IF(ISNA(VLOOKUP(ROWS($M$482:M487),Uputstvo!$C$377:$O$426,13,FALSE))," ",VLOOKUP(ROWS($M$482:M487),Uputstvo!$C$377:$O$426,13,FALSE))</f>
        <v xml:space="preserve"> </v>
      </c>
      <c r="N487" s="248">
        <f t="shared" ca="1" si="28"/>
        <v>0</v>
      </c>
      <c r="O487" s="249">
        <f t="shared" ca="1" si="29"/>
        <v>0</v>
      </c>
      <c r="R487" s="30"/>
      <c r="V487" s="10"/>
      <c r="W487" s="10"/>
      <c r="X487" s="10"/>
      <c r="Y487" s="201">
        <f t="shared" ca="1" si="30"/>
        <v>0</v>
      </c>
    </row>
    <row r="488" spans="1:25" ht="28.5" hidden="1" customHeight="1" x14ac:dyDescent="0.25">
      <c r="A488" s="252">
        <v>7</v>
      </c>
      <c r="B488" s="588" t="str">
        <f ca="1">IF(ISNA(VLOOKUP(ROWS($B$482:B488),Uputstvo!$C$377:$E$426,3,FALSE))," ",VLOOKUP(ROWS($B$482:B488),Uputstvo!$C$377:$E$426,3,FALSE))</f>
        <v xml:space="preserve"> </v>
      </c>
      <c r="C488" s="589"/>
      <c r="D488" s="248" t="str">
        <f ca="1">IF(ISNA(VLOOKUP(ROWS($D$482:D488),Uputstvo!$C$377:$O$426,4,FALSE))," ",VLOOKUP(ROWS($D$482:D488),Uputstvo!$C$377:$O$426,4,FALSE))</f>
        <v xml:space="preserve"> </v>
      </c>
      <c r="E488" s="249" t="str">
        <f ca="1">IF(ISNA(VLOOKUP(ROWS($E$482:E488),Uputstvo!$C$377:$O$426,5,FALSE))," ",VLOOKUP(ROWS($E$482:E488),Uputstvo!$C$377:$O$426,5,FALSE))</f>
        <v xml:space="preserve"> </v>
      </c>
      <c r="F488" s="248" t="str">
        <f ca="1">IF(ISNA(VLOOKUP(ROWS($F$482:F488),Uputstvo!$C$377:$O$426,6,FALSE))," ",VLOOKUP(ROWS($F$482:F488),Uputstvo!$C$377:$O$426,6,FALSE))</f>
        <v xml:space="preserve"> </v>
      </c>
      <c r="G488" s="249" t="str">
        <f ca="1">IF(ISNA(VLOOKUP(ROWS($G$482:G488),Uputstvo!$C$377:$O$426,7,FALSE))," ",VLOOKUP(ROWS($G$482:G488),Uputstvo!$C$377:$O$426,7,FALSE))</f>
        <v xml:space="preserve"> </v>
      </c>
      <c r="H488" s="250" t="str">
        <f ca="1">IF(ISNA(VLOOKUP(ROWS($H$482:H488),Uputstvo!$C$377:$O$426,8,FALSE))," ",VLOOKUP(ROWS($H$482:H488),Uputstvo!$C$377:$O$426,8,FALSE))</f>
        <v xml:space="preserve"> </v>
      </c>
      <c r="I488" s="251" t="str">
        <f ca="1">IF(ISNA(VLOOKUP(ROWS($I$482:I488),Uputstvo!$C$377:$O$426,9,FALSE))," ",VLOOKUP(ROWS($I$482:I488),Uputstvo!$C$377:$O$426,9,FALSE))</f>
        <v xml:space="preserve"> </v>
      </c>
      <c r="J488" s="248" t="str">
        <f ca="1">IF(ISNA(VLOOKUP(ROWS($J$482:J488),Uputstvo!$C$377:$O$426,10,FALSE))," ",VLOOKUP(ROWS($J$482:J488),Uputstvo!$C$377:$O$426,10,FALSE))</f>
        <v xml:space="preserve"> </v>
      </c>
      <c r="K488" s="249" t="str">
        <f ca="1">IF(ISNA(VLOOKUP(ROWS($K$482:K488),Uputstvo!$C$377:$O$426,11,FALSE))," ",VLOOKUP(ROWS($K$482:K488),Uputstvo!$C$377:$O$426,11,FALSE))</f>
        <v xml:space="preserve"> </v>
      </c>
      <c r="L488" s="248" t="str">
        <f ca="1">IF(ISNA(VLOOKUP(ROWS($L$482:L488),Uputstvo!$C$377:$O$426,12,FALSE))," ",VLOOKUP(ROWS($L$482:L488),Uputstvo!$C$377:$O$426,12,FALSE))</f>
        <v xml:space="preserve"> </v>
      </c>
      <c r="M488" s="249" t="str">
        <f ca="1">IF(ISNA(VLOOKUP(ROWS($M$482:M488),Uputstvo!$C$377:$O$426,13,FALSE))," ",VLOOKUP(ROWS($M$482:M488),Uputstvo!$C$377:$O$426,13,FALSE))</f>
        <v xml:space="preserve"> </v>
      </c>
      <c r="N488" s="248">
        <f t="shared" ca="1" si="28"/>
        <v>0</v>
      </c>
      <c r="O488" s="249">
        <f t="shared" ca="1" si="29"/>
        <v>0</v>
      </c>
      <c r="R488" s="30"/>
      <c r="V488" s="10"/>
      <c r="W488" s="10"/>
      <c r="X488" s="10"/>
      <c r="Y488" s="201">
        <f t="shared" ca="1" si="30"/>
        <v>0</v>
      </c>
    </row>
    <row r="489" spans="1:25" ht="28.5" hidden="1" customHeight="1" x14ac:dyDescent="0.25">
      <c r="A489" s="252">
        <v>8</v>
      </c>
      <c r="B489" s="588" t="str">
        <f ca="1">IF(ISNA(VLOOKUP(ROWS($B$482:B489),Uputstvo!$C$377:$E$426,3,FALSE))," ",VLOOKUP(ROWS($B$482:B489),Uputstvo!$C$377:$E$426,3,FALSE))</f>
        <v xml:space="preserve"> </v>
      </c>
      <c r="C489" s="589"/>
      <c r="D489" s="248" t="str">
        <f ca="1">IF(ISNA(VLOOKUP(ROWS($D$482:D489),Uputstvo!$C$377:$O$426,4,FALSE))," ",VLOOKUP(ROWS($D$482:D489),Uputstvo!$C$377:$O$426,4,FALSE))</f>
        <v xml:space="preserve"> </v>
      </c>
      <c r="E489" s="249" t="str">
        <f ca="1">IF(ISNA(VLOOKUP(ROWS($E$482:E489),Uputstvo!$C$377:$O$426,5,FALSE))," ",VLOOKUP(ROWS($E$482:E489),Uputstvo!$C$377:$O$426,5,FALSE))</f>
        <v xml:space="preserve"> </v>
      </c>
      <c r="F489" s="248" t="str">
        <f ca="1">IF(ISNA(VLOOKUP(ROWS($F$482:F489),Uputstvo!$C$377:$O$426,6,FALSE))," ",VLOOKUP(ROWS($F$482:F489),Uputstvo!$C$377:$O$426,6,FALSE))</f>
        <v xml:space="preserve"> </v>
      </c>
      <c r="G489" s="249" t="str">
        <f ca="1">IF(ISNA(VLOOKUP(ROWS($G$482:G489),Uputstvo!$C$377:$O$426,7,FALSE))," ",VLOOKUP(ROWS($G$482:G489),Uputstvo!$C$377:$O$426,7,FALSE))</f>
        <v xml:space="preserve"> </v>
      </c>
      <c r="H489" s="250" t="str">
        <f ca="1">IF(ISNA(VLOOKUP(ROWS($H$482:H489),Uputstvo!$C$377:$O$426,8,FALSE))," ",VLOOKUP(ROWS($H$482:H489),Uputstvo!$C$377:$O$426,8,FALSE))</f>
        <v xml:space="preserve"> </v>
      </c>
      <c r="I489" s="251" t="str">
        <f ca="1">IF(ISNA(VLOOKUP(ROWS($I$482:I489),Uputstvo!$C$377:$O$426,9,FALSE))," ",VLOOKUP(ROWS($I$482:I489),Uputstvo!$C$377:$O$426,9,FALSE))</f>
        <v xml:space="preserve"> </v>
      </c>
      <c r="J489" s="248" t="str">
        <f ca="1">IF(ISNA(VLOOKUP(ROWS($J$482:J489),Uputstvo!$C$377:$O$426,10,FALSE))," ",VLOOKUP(ROWS($J$482:J489),Uputstvo!$C$377:$O$426,10,FALSE))</f>
        <v xml:space="preserve"> </v>
      </c>
      <c r="K489" s="249" t="str">
        <f ca="1">IF(ISNA(VLOOKUP(ROWS($K$482:K489),Uputstvo!$C$377:$O$426,11,FALSE))," ",VLOOKUP(ROWS($K$482:K489),Uputstvo!$C$377:$O$426,11,FALSE))</f>
        <v xml:space="preserve"> </v>
      </c>
      <c r="L489" s="248" t="str">
        <f ca="1">IF(ISNA(VLOOKUP(ROWS($L$482:L489),Uputstvo!$C$377:$O$426,12,FALSE))," ",VLOOKUP(ROWS($L$482:L489),Uputstvo!$C$377:$O$426,12,FALSE))</f>
        <v xml:space="preserve"> </v>
      </c>
      <c r="M489" s="249" t="str">
        <f ca="1">IF(ISNA(VLOOKUP(ROWS($M$482:M489),Uputstvo!$C$377:$O$426,13,FALSE))," ",VLOOKUP(ROWS($M$482:M489),Uputstvo!$C$377:$O$426,13,FALSE))</f>
        <v xml:space="preserve"> </v>
      </c>
      <c r="N489" s="248">
        <f t="shared" ca="1" si="28"/>
        <v>0</v>
      </c>
      <c r="O489" s="249">
        <f t="shared" ca="1" si="29"/>
        <v>0</v>
      </c>
      <c r="R489" s="30"/>
      <c r="V489" s="10"/>
      <c r="W489" s="10"/>
      <c r="X489" s="10"/>
      <c r="Y489" s="201">
        <f t="shared" ca="1" si="30"/>
        <v>0</v>
      </c>
    </row>
    <row r="490" spans="1:25" ht="28.5" hidden="1" customHeight="1" x14ac:dyDescent="0.25">
      <c r="A490" s="252">
        <v>9</v>
      </c>
      <c r="B490" s="588" t="str">
        <f ca="1">IF(ISNA(VLOOKUP(ROWS($B$482:B490),Uputstvo!$C$377:$E$426,3,FALSE))," ",VLOOKUP(ROWS($B$482:B490),Uputstvo!$C$377:$E$426,3,FALSE))</f>
        <v xml:space="preserve"> </v>
      </c>
      <c r="C490" s="589"/>
      <c r="D490" s="248" t="str">
        <f ca="1">IF(ISNA(VLOOKUP(ROWS($D$482:D490),Uputstvo!$C$377:$O$426,4,FALSE))," ",VLOOKUP(ROWS($D$482:D490),Uputstvo!$C$377:$O$426,4,FALSE))</f>
        <v xml:space="preserve"> </v>
      </c>
      <c r="E490" s="249" t="str">
        <f ca="1">IF(ISNA(VLOOKUP(ROWS($E$482:E490),Uputstvo!$C$377:$O$426,5,FALSE))," ",VLOOKUP(ROWS($E$482:E490),Uputstvo!$C$377:$O$426,5,FALSE))</f>
        <v xml:space="preserve"> </v>
      </c>
      <c r="F490" s="248" t="str">
        <f ca="1">IF(ISNA(VLOOKUP(ROWS($F$482:F490),Uputstvo!$C$377:$O$426,6,FALSE))," ",VLOOKUP(ROWS($F$482:F490),Uputstvo!$C$377:$O$426,6,FALSE))</f>
        <v xml:space="preserve"> </v>
      </c>
      <c r="G490" s="249" t="str">
        <f ca="1">IF(ISNA(VLOOKUP(ROWS($G$482:G490),Uputstvo!$C$377:$O$426,7,FALSE))," ",VLOOKUP(ROWS($G$482:G490),Uputstvo!$C$377:$O$426,7,FALSE))</f>
        <v xml:space="preserve"> </v>
      </c>
      <c r="H490" s="250" t="str">
        <f ca="1">IF(ISNA(VLOOKUP(ROWS($H$482:H490),Uputstvo!$C$377:$O$426,8,FALSE))," ",VLOOKUP(ROWS($H$482:H490),Uputstvo!$C$377:$O$426,8,FALSE))</f>
        <v xml:space="preserve"> </v>
      </c>
      <c r="I490" s="251" t="str">
        <f ca="1">IF(ISNA(VLOOKUP(ROWS($I$482:I490),Uputstvo!$C$377:$O$426,9,FALSE))," ",VLOOKUP(ROWS($I$482:I490),Uputstvo!$C$377:$O$426,9,FALSE))</f>
        <v xml:space="preserve"> </v>
      </c>
      <c r="J490" s="248" t="str">
        <f ca="1">IF(ISNA(VLOOKUP(ROWS($J$482:J490),Uputstvo!$C$377:$O$426,10,FALSE))," ",VLOOKUP(ROWS($J$482:J490),Uputstvo!$C$377:$O$426,10,FALSE))</f>
        <v xml:space="preserve"> </v>
      </c>
      <c r="K490" s="249" t="str">
        <f ca="1">IF(ISNA(VLOOKUP(ROWS($K$482:K490),Uputstvo!$C$377:$O$426,11,FALSE))," ",VLOOKUP(ROWS($K$482:K490),Uputstvo!$C$377:$O$426,11,FALSE))</f>
        <v xml:space="preserve"> </v>
      </c>
      <c r="L490" s="248" t="str">
        <f ca="1">IF(ISNA(VLOOKUP(ROWS($L$482:L490),Uputstvo!$C$377:$O$426,12,FALSE))," ",VLOOKUP(ROWS($L$482:L490),Uputstvo!$C$377:$O$426,12,FALSE))</f>
        <v xml:space="preserve"> </v>
      </c>
      <c r="M490" s="249" t="str">
        <f ca="1">IF(ISNA(VLOOKUP(ROWS($M$482:M490),Uputstvo!$C$377:$O$426,13,FALSE))," ",VLOOKUP(ROWS($M$482:M490),Uputstvo!$C$377:$O$426,13,FALSE))</f>
        <v xml:space="preserve"> </v>
      </c>
      <c r="N490" s="248">
        <f t="shared" ca="1" si="28"/>
        <v>0</v>
      </c>
      <c r="O490" s="249">
        <f t="shared" ca="1" si="29"/>
        <v>0</v>
      </c>
      <c r="R490" s="30"/>
      <c r="V490" s="10"/>
      <c r="W490" s="10"/>
      <c r="X490" s="10"/>
      <c r="Y490" s="201">
        <f t="shared" ca="1" si="30"/>
        <v>0</v>
      </c>
    </row>
    <row r="491" spans="1:25" ht="28.5" hidden="1" customHeight="1" x14ac:dyDescent="0.25">
      <c r="A491" s="252">
        <v>10</v>
      </c>
      <c r="B491" s="588" t="str">
        <f ca="1">IF(ISNA(VLOOKUP(ROWS($B$482:B491),Uputstvo!$C$377:$E$426,3,FALSE))," ",VLOOKUP(ROWS($B$482:B491),Uputstvo!$C$377:$E$426,3,FALSE))</f>
        <v xml:space="preserve"> </v>
      </c>
      <c r="C491" s="589"/>
      <c r="D491" s="248" t="str">
        <f ca="1">IF(ISNA(VLOOKUP(ROWS($D$482:D491),Uputstvo!$C$377:$O$426,4,FALSE))," ",VLOOKUP(ROWS($D$482:D491),Uputstvo!$C$377:$O$426,4,FALSE))</f>
        <v xml:space="preserve"> </v>
      </c>
      <c r="E491" s="249" t="str">
        <f ca="1">IF(ISNA(VLOOKUP(ROWS($E$482:E491),Uputstvo!$C$377:$O$426,5,FALSE))," ",VLOOKUP(ROWS($E$482:E491),Uputstvo!$C$377:$O$426,5,FALSE))</f>
        <v xml:space="preserve"> </v>
      </c>
      <c r="F491" s="248" t="str">
        <f ca="1">IF(ISNA(VLOOKUP(ROWS($F$482:F491),Uputstvo!$C$377:$O$426,6,FALSE))," ",VLOOKUP(ROWS($F$482:F491),Uputstvo!$C$377:$O$426,6,FALSE))</f>
        <v xml:space="preserve"> </v>
      </c>
      <c r="G491" s="249" t="str">
        <f ca="1">IF(ISNA(VLOOKUP(ROWS($G$482:G491),Uputstvo!$C$377:$O$426,7,FALSE))," ",VLOOKUP(ROWS($G$482:G491),Uputstvo!$C$377:$O$426,7,FALSE))</f>
        <v xml:space="preserve"> </v>
      </c>
      <c r="H491" s="250" t="str">
        <f ca="1">IF(ISNA(VLOOKUP(ROWS($H$482:H491),Uputstvo!$C$377:$O$426,8,FALSE))," ",VLOOKUP(ROWS($H$482:H491),Uputstvo!$C$377:$O$426,8,FALSE))</f>
        <v xml:space="preserve"> </v>
      </c>
      <c r="I491" s="251" t="str">
        <f ca="1">IF(ISNA(VLOOKUP(ROWS($I$482:I491),Uputstvo!$C$377:$O$426,9,FALSE))," ",VLOOKUP(ROWS($I$482:I491),Uputstvo!$C$377:$O$426,9,FALSE))</f>
        <v xml:space="preserve"> </v>
      </c>
      <c r="J491" s="248" t="str">
        <f ca="1">IF(ISNA(VLOOKUP(ROWS($J$482:J491),Uputstvo!$C$377:$O$426,10,FALSE))," ",VLOOKUP(ROWS($J$482:J491),Uputstvo!$C$377:$O$426,10,FALSE))</f>
        <v xml:space="preserve"> </v>
      </c>
      <c r="K491" s="249" t="str">
        <f ca="1">IF(ISNA(VLOOKUP(ROWS($K$482:K491),Uputstvo!$C$377:$O$426,11,FALSE))," ",VLOOKUP(ROWS($K$482:K491),Uputstvo!$C$377:$O$426,11,FALSE))</f>
        <v xml:space="preserve"> </v>
      </c>
      <c r="L491" s="248" t="str">
        <f ca="1">IF(ISNA(VLOOKUP(ROWS($L$482:L491),Uputstvo!$C$377:$O$426,12,FALSE))," ",VLOOKUP(ROWS($L$482:L491),Uputstvo!$C$377:$O$426,12,FALSE))</f>
        <v xml:space="preserve"> </v>
      </c>
      <c r="M491" s="249" t="str">
        <f ca="1">IF(ISNA(VLOOKUP(ROWS($M$482:M491),Uputstvo!$C$377:$O$426,13,FALSE))," ",VLOOKUP(ROWS($M$482:M491),Uputstvo!$C$377:$O$426,13,FALSE))</f>
        <v xml:space="preserve"> </v>
      </c>
      <c r="N491" s="248">
        <f t="shared" ca="1" si="28"/>
        <v>0</v>
      </c>
      <c r="O491" s="249">
        <f t="shared" ca="1" si="29"/>
        <v>0</v>
      </c>
      <c r="R491" s="30"/>
      <c r="V491" s="10"/>
      <c r="W491" s="10"/>
      <c r="X491" s="10"/>
      <c r="Y491" s="201">
        <f t="shared" ca="1" si="30"/>
        <v>0</v>
      </c>
    </row>
    <row r="492" spans="1:25" ht="28.5" hidden="1" customHeight="1" x14ac:dyDescent="0.25">
      <c r="A492" s="252">
        <v>11</v>
      </c>
      <c r="B492" s="588" t="str">
        <f ca="1">IF(ISNA(VLOOKUP(ROWS($B$482:B492),Uputstvo!$C$377:$E$426,3,FALSE))," ",VLOOKUP(ROWS($B$482:B492),Uputstvo!$C$377:$E$426,3,FALSE))</f>
        <v xml:space="preserve"> </v>
      </c>
      <c r="C492" s="589"/>
      <c r="D492" s="248" t="str">
        <f ca="1">IF(ISNA(VLOOKUP(ROWS($D$482:D492),Uputstvo!$C$377:$O$426,4,FALSE))," ",VLOOKUP(ROWS($D$482:D492),Uputstvo!$C$377:$O$426,4,FALSE))</f>
        <v xml:space="preserve"> </v>
      </c>
      <c r="E492" s="249" t="str">
        <f ca="1">IF(ISNA(VLOOKUP(ROWS($E$482:E492),Uputstvo!$C$377:$O$426,5,FALSE))," ",VLOOKUP(ROWS($E$482:E492),Uputstvo!$C$377:$O$426,5,FALSE))</f>
        <v xml:space="preserve"> </v>
      </c>
      <c r="F492" s="248" t="str">
        <f ca="1">IF(ISNA(VLOOKUP(ROWS($F$482:F492),Uputstvo!$C$377:$O$426,6,FALSE))," ",VLOOKUP(ROWS($F$482:F492),Uputstvo!$C$377:$O$426,6,FALSE))</f>
        <v xml:space="preserve"> </v>
      </c>
      <c r="G492" s="249" t="str">
        <f ca="1">IF(ISNA(VLOOKUP(ROWS($G$482:G492),Uputstvo!$C$377:$O$426,7,FALSE))," ",VLOOKUP(ROWS($G$482:G492),Uputstvo!$C$377:$O$426,7,FALSE))</f>
        <v xml:space="preserve"> </v>
      </c>
      <c r="H492" s="250" t="str">
        <f ca="1">IF(ISNA(VLOOKUP(ROWS($H$482:H492),Uputstvo!$C$377:$O$426,8,FALSE))," ",VLOOKUP(ROWS($H$482:H492),Uputstvo!$C$377:$O$426,8,FALSE))</f>
        <v xml:space="preserve"> </v>
      </c>
      <c r="I492" s="251" t="str">
        <f ca="1">IF(ISNA(VLOOKUP(ROWS($I$482:I492),Uputstvo!$C$377:$O$426,9,FALSE))," ",VLOOKUP(ROWS($I$482:I492),Uputstvo!$C$377:$O$426,9,FALSE))</f>
        <v xml:space="preserve"> </v>
      </c>
      <c r="J492" s="248" t="str">
        <f ca="1">IF(ISNA(VLOOKUP(ROWS($J$482:J492),Uputstvo!$C$377:$O$426,10,FALSE))," ",VLOOKUP(ROWS($J$482:J492),Uputstvo!$C$377:$O$426,10,FALSE))</f>
        <v xml:space="preserve"> </v>
      </c>
      <c r="K492" s="249" t="str">
        <f ca="1">IF(ISNA(VLOOKUP(ROWS($K$482:K492),Uputstvo!$C$377:$O$426,11,FALSE))," ",VLOOKUP(ROWS($K$482:K492),Uputstvo!$C$377:$O$426,11,FALSE))</f>
        <v xml:space="preserve"> </v>
      </c>
      <c r="L492" s="248" t="str">
        <f ca="1">IF(ISNA(VLOOKUP(ROWS($L$482:L492),Uputstvo!$C$377:$O$426,12,FALSE))," ",VLOOKUP(ROWS($L$482:L492),Uputstvo!$C$377:$O$426,12,FALSE))</f>
        <v xml:space="preserve"> </v>
      </c>
      <c r="M492" s="249" t="str">
        <f ca="1">IF(ISNA(VLOOKUP(ROWS($M$482:M492),Uputstvo!$C$377:$O$426,13,FALSE))," ",VLOOKUP(ROWS($M$482:M492),Uputstvo!$C$377:$O$426,13,FALSE))</f>
        <v xml:space="preserve"> </v>
      </c>
      <c r="N492" s="248">
        <f t="shared" ca="1" si="28"/>
        <v>0</v>
      </c>
      <c r="O492" s="249">
        <f t="shared" ca="1" si="29"/>
        <v>0</v>
      </c>
      <c r="R492" s="30"/>
      <c r="V492" s="10"/>
      <c r="W492" s="10"/>
      <c r="X492" s="10"/>
      <c r="Y492" s="201">
        <f t="shared" ca="1" si="30"/>
        <v>0</v>
      </c>
    </row>
    <row r="493" spans="1:25" ht="28.5" hidden="1" customHeight="1" x14ac:dyDescent="0.25">
      <c r="A493" s="252">
        <v>12</v>
      </c>
      <c r="B493" s="588" t="str">
        <f ca="1">IF(ISNA(VLOOKUP(ROWS($B$482:B493),Uputstvo!$C$377:$E$426,3,FALSE))," ",VLOOKUP(ROWS($B$482:B493),Uputstvo!$C$377:$E$426,3,FALSE))</f>
        <v xml:space="preserve"> </v>
      </c>
      <c r="C493" s="589"/>
      <c r="D493" s="248" t="str">
        <f ca="1">IF(ISNA(VLOOKUP(ROWS($D$482:D493),Uputstvo!$C$377:$O$426,4,FALSE))," ",VLOOKUP(ROWS($D$482:D493),Uputstvo!$C$377:$O$426,4,FALSE))</f>
        <v xml:space="preserve"> </v>
      </c>
      <c r="E493" s="249" t="str">
        <f ca="1">IF(ISNA(VLOOKUP(ROWS($E$482:E493),Uputstvo!$C$377:$O$426,5,FALSE))," ",VLOOKUP(ROWS($E$482:E493),Uputstvo!$C$377:$O$426,5,FALSE))</f>
        <v xml:space="preserve"> </v>
      </c>
      <c r="F493" s="248" t="str">
        <f ca="1">IF(ISNA(VLOOKUP(ROWS($F$482:F493),Uputstvo!$C$377:$O$426,6,FALSE))," ",VLOOKUP(ROWS($F$482:F493),Uputstvo!$C$377:$O$426,6,FALSE))</f>
        <v xml:space="preserve"> </v>
      </c>
      <c r="G493" s="249" t="str">
        <f ca="1">IF(ISNA(VLOOKUP(ROWS($G$482:G493),Uputstvo!$C$377:$O$426,7,FALSE))," ",VLOOKUP(ROWS($G$482:G493),Uputstvo!$C$377:$O$426,7,FALSE))</f>
        <v xml:space="preserve"> </v>
      </c>
      <c r="H493" s="250" t="str">
        <f ca="1">IF(ISNA(VLOOKUP(ROWS($H$482:H493),Uputstvo!$C$377:$O$426,8,FALSE))," ",VLOOKUP(ROWS($H$482:H493),Uputstvo!$C$377:$O$426,8,FALSE))</f>
        <v xml:space="preserve"> </v>
      </c>
      <c r="I493" s="251" t="str">
        <f ca="1">IF(ISNA(VLOOKUP(ROWS($I$482:I493),Uputstvo!$C$377:$O$426,9,FALSE))," ",VLOOKUP(ROWS($I$482:I493),Uputstvo!$C$377:$O$426,9,FALSE))</f>
        <v xml:space="preserve"> </v>
      </c>
      <c r="J493" s="248" t="str">
        <f ca="1">IF(ISNA(VLOOKUP(ROWS($J$482:J493),Uputstvo!$C$377:$O$426,10,FALSE))," ",VLOOKUP(ROWS($J$482:J493),Uputstvo!$C$377:$O$426,10,FALSE))</f>
        <v xml:space="preserve"> </v>
      </c>
      <c r="K493" s="249" t="str">
        <f ca="1">IF(ISNA(VLOOKUP(ROWS($K$482:K493),Uputstvo!$C$377:$O$426,11,FALSE))," ",VLOOKUP(ROWS($K$482:K493),Uputstvo!$C$377:$O$426,11,FALSE))</f>
        <v xml:space="preserve"> </v>
      </c>
      <c r="L493" s="248" t="str">
        <f ca="1">IF(ISNA(VLOOKUP(ROWS($L$482:L493),Uputstvo!$C$377:$O$426,12,FALSE))," ",VLOOKUP(ROWS($L$482:L493),Uputstvo!$C$377:$O$426,12,FALSE))</f>
        <v xml:space="preserve"> </v>
      </c>
      <c r="M493" s="249" t="str">
        <f ca="1">IF(ISNA(VLOOKUP(ROWS($M$482:M493),Uputstvo!$C$377:$O$426,13,FALSE))," ",VLOOKUP(ROWS($M$482:M493),Uputstvo!$C$377:$O$426,13,FALSE))</f>
        <v xml:space="preserve"> </v>
      </c>
      <c r="N493" s="248">
        <f t="shared" ca="1" si="28"/>
        <v>0</v>
      </c>
      <c r="O493" s="249">
        <f t="shared" ca="1" si="29"/>
        <v>0</v>
      </c>
      <c r="R493" s="30"/>
      <c r="V493" s="10"/>
      <c r="W493" s="10"/>
      <c r="X493" s="10"/>
      <c r="Y493" s="201">
        <f t="shared" ca="1" si="30"/>
        <v>0</v>
      </c>
    </row>
    <row r="494" spans="1:25" ht="28.5" hidden="1" customHeight="1" x14ac:dyDescent="0.25">
      <c r="A494" s="252">
        <v>13</v>
      </c>
      <c r="B494" s="588" t="str">
        <f ca="1">IF(ISNA(VLOOKUP(ROWS($B$482:B494),Uputstvo!$C$377:$E$426,3,FALSE))," ",VLOOKUP(ROWS($B$482:B494),Uputstvo!$C$377:$E$426,3,FALSE))</f>
        <v xml:space="preserve"> </v>
      </c>
      <c r="C494" s="589"/>
      <c r="D494" s="248" t="str">
        <f ca="1">IF(ISNA(VLOOKUP(ROWS($D$482:D494),Uputstvo!$C$377:$O$426,4,FALSE))," ",VLOOKUP(ROWS($D$482:D494),Uputstvo!$C$377:$O$426,4,FALSE))</f>
        <v xml:space="preserve"> </v>
      </c>
      <c r="E494" s="249" t="str">
        <f ca="1">IF(ISNA(VLOOKUP(ROWS($E$482:E494),Uputstvo!$C$377:$O$426,5,FALSE))," ",VLOOKUP(ROWS($E$482:E494),Uputstvo!$C$377:$O$426,5,FALSE))</f>
        <v xml:space="preserve"> </v>
      </c>
      <c r="F494" s="248" t="str">
        <f ca="1">IF(ISNA(VLOOKUP(ROWS($F$482:F494),Uputstvo!$C$377:$O$426,6,FALSE))," ",VLOOKUP(ROWS($F$482:F494),Uputstvo!$C$377:$O$426,6,FALSE))</f>
        <v xml:space="preserve"> </v>
      </c>
      <c r="G494" s="249" t="str">
        <f ca="1">IF(ISNA(VLOOKUP(ROWS($G$482:G494),Uputstvo!$C$377:$O$426,7,FALSE))," ",VLOOKUP(ROWS($G$482:G494),Uputstvo!$C$377:$O$426,7,FALSE))</f>
        <v xml:space="preserve"> </v>
      </c>
      <c r="H494" s="250" t="str">
        <f ca="1">IF(ISNA(VLOOKUP(ROWS($H$482:H494),Uputstvo!$C$377:$O$426,8,FALSE))," ",VLOOKUP(ROWS($H$482:H494),Uputstvo!$C$377:$O$426,8,FALSE))</f>
        <v xml:space="preserve"> </v>
      </c>
      <c r="I494" s="251" t="str">
        <f ca="1">IF(ISNA(VLOOKUP(ROWS($I$482:I494),Uputstvo!$C$377:$O$426,9,FALSE))," ",VLOOKUP(ROWS($I$482:I494),Uputstvo!$C$377:$O$426,9,FALSE))</f>
        <v xml:space="preserve"> </v>
      </c>
      <c r="J494" s="248" t="str">
        <f ca="1">IF(ISNA(VLOOKUP(ROWS($J$482:J494),Uputstvo!$C$377:$O$426,10,FALSE))," ",VLOOKUP(ROWS($J$482:J494),Uputstvo!$C$377:$O$426,10,FALSE))</f>
        <v xml:space="preserve"> </v>
      </c>
      <c r="K494" s="249" t="str">
        <f ca="1">IF(ISNA(VLOOKUP(ROWS($K$482:K494),Uputstvo!$C$377:$O$426,11,FALSE))," ",VLOOKUP(ROWS($K$482:K494),Uputstvo!$C$377:$O$426,11,FALSE))</f>
        <v xml:space="preserve"> </v>
      </c>
      <c r="L494" s="248" t="str">
        <f ca="1">IF(ISNA(VLOOKUP(ROWS($L$482:L494),Uputstvo!$C$377:$O$426,12,FALSE))," ",VLOOKUP(ROWS($L$482:L494),Uputstvo!$C$377:$O$426,12,FALSE))</f>
        <v xml:space="preserve"> </v>
      </c>
      <c r="M494" s="249" t="str">
        <f ca="1">IF(ISNA(VLOOKUP(ROWS($M$482:M494),Uputstvo!$C$377:$O$426,13,FALSE))," ",VLOOKUP(ROWS($M$482:M494),Uputstvo!$C$377:$O$426,13,FALSE))</f>
        <v xml:space="preserve"> </v>
      </c>
      <c r="N494" s="248">
        <f t="shared" ca="1" si="28"/>
        <v>0</v>
      </c>
      <c r="O494" s="249">
        <f t="shared" ca="1" si="29"/>
        <v>0</v>
      </c>
      <c r="R494" s="30"/>
      <c r="V494" s="10"/>
      <c r="W494" s="10"/>
      <c r="X494" s="10"/>
      <c r="Y494" s="201">
        <f t="shared" ca="1" si="30"/>
        <v>0</v>
      </c>
    </row>
    <row r="495" spans="1:25" ht="28.5" hidden="1" customHeight="1" x14ac:dyDescent="0.25">
      <c r="A495" s="252">
        <v>14</v>
      </c>
      <c r="B495" s="588" t="str">
        <f ca="1">IF(ISNA(VLOOKUP(ROWS($B$482:B495),Uputstvo!$C$377:$E$426,3,FALSE))," ",VLOOKUP(ROWS($B$482:B495),Uputstvo!$C$377:$E$426,3,FALSE))</f>
        <v xml:space="preserve"> </v>
      </c>
      <c r="C495" s="589"/>
      <c r="D495" s="248" t="str">
        <f ca="1">IF(ISNA(VLOOKUP(ROWS($D$482:D495),Uputstvo!$C$377:$O$426,4,FALSE))," ",VLOOKUP(ROWS($D$482:D495),Uputstvo!$C$377:$O$426,4,FALSE))</f>
        <v xml:space="preserve"> </v>
      </c>
      <c r="E495" s="249" t="str">
        <f ca="1">IF(ISNA(VLOOKUP(ROWS($E$482:E495),Uputstvo!$C$377:$O$426,5,FALSE))," ",VLOOKUP(ROWS($E$482:E495),Uputstvo!$C$377:$O$426,5,FALSE))</f>
        <v xml:space="preserve"> </v>
      </c>
      <c r="F495" s="248" t="str">
        <f ca="1">IF(ISNA(VLOOKUP(ROWS($F$482:F495),Uputstvo!$C$377:$O$426,6,FALSE))," ",VLOOKUP(ROWS($F$482:F495),Uputstvo!$C$377:$O$426,6,FALSE))</f>
        <v xml:space="preserve"> </v>
      </c>
      <c r="G495" s="249" t="str">
        <f ca="1">IF(ISNA(VLOOKUP(ROWS($G$482:G495),Uputstvo!$C$377:$O$426,7,FALSE))," ",VLOOKUP(ROWS($G$482:G495),Uputstvo!$C$377:$O$426,7,FALSE))</f>
        <v xml:space="preserve"> </v>
      </c>
      <c r="H495" s="250" t="str">
        <f ca="1">IF(ISNA(VLOOKUP(ROWS($H$482:H495),Uputstvo!$C$377:$O$426,8,FALSE))," ",VLOOKUP(ROWS($H$482:H495),Uputstvo!$C$377:$O$426,8,FALSE))</f>
        <v xml:space="preserve"> </v>
      </c>
      <c r="I495" s="251" t="str">
        <f ca="1">IF(ISNA(VLOOKUP(ROWS($I$482:I495),Uputstvo!$C$377:$O$426,9,FALSE))," ",VLOOKUP(ROWS($I$482:I495),Uputstvo!$C$377:$O$426,9,FALSE))</f>
        <v xml:space="preserve"> </v>
      </c>
      <c r="J495" s="248" t="str">
        <f ca="1">IF(ISNA(VLOOKUP(ROWS($J$482:J495),Uputstvo!$C$377:$O$426,10,FALSE))," ",VLOOKUP(ROWS($J$482:J495),Uputstvo!$C$377:$O$426,10,FALSE))</f>
        <v xml:space="preserve"> </v>
      </c>
      <c r="K495" s="249" t="str">
        <f ca="1">IF(ISNA(VLOOKUP(ROWS($K$482:K495),Uputstvo!$C$377:$O$426,11,FALSE))," ",VLOOKUP(ROWS($K$482:K495),Uputstvo!$C$377:$O$426,11,FALSE))</f>
        <v xml:space="preserve"> </v>
      </c>
      <c r="L495" s="248" t="str">
        <f ca="1">IF(ISNA(VLOOKUP(ROWS($L$482:L495),Uputstvo!$C$377:$O$426,12,FALSE))," ",VLOOKUP(ROWS($L$482:L495),Uputstvo!$C$377:$O$426,12,FALSE))</f>
        <v xml:space="preserve"> </v>
      </c>
      <c r="M495" s="249" t="str">
        <f ca="1">IF(ISNA(VLOOKUP(ROWS($M$482:M495),Uputstvo!$C$377:$O$426,13,FALSE))," ",VLOOKUP(ROWS($M$482:M495),Uputstvo!$C$377:$O$426,13,FALSE))</f>
        <v xml:space="preserve"> </v>
      </c>
      <c r="N495" s="248">
        <f t="shared" ca="1" si="28"/>
        <v>0</v>
      </c>
      <c r="O495" s="249">
        <f t="shared" ca="1" si="29"/>
        <v>0</v>
      </c>
      <c r="R495" s="30"/>
      <c r="V495" s="10"/>
      <c r="W495" s="10"/>
      <c r="X495" s="10"/>
      <c r="Y495" s="201">
        <f t="shared" ca="1" si="30"/>
        <v>0</v>
      </c>
    </row>
    <row r="496" spans="1:25" ht="28.5" hidden="1" customHeight="1" x14ac:dyDescent="0.25">
      <c r="A496" s="252">
        <v>15</v>
      </c>
      <c r="B496" s="588" t="str">
        <f ca="1">IF(ISNA(VLOOKUP(ROWS($B$482:B496),Uputstvo!$C$377:$E$426,3,FALSE))," ",VLOOKUP(ROWS($B$482:B496),Uputstvo!$C$377:$E$426,3,FALSE))</f>
        <v xml:space="preserve"> </v>
      </c>
      <c r="C496" s="589"/>
      <c r="D496" s="248" t="str">
        <f ca="1">IF(ISNA(VLOOKUP(ROWS($D$482:D496),Uputstvo!$C$377:$O$426,4,FALSE))," ",VLOOKUP(ROWS($D$482:D496),Uputstvo!$C$377:$O$426,4,FALSE))</f>
        <v xml:space="preserve"> </v>
      </c>
      <c r="E496" s="249" t="str">
        <f ca="1">IF(ISNA(VLOOKUP(ROWS($E$482:E496),Uputstvo!$C$377:$O$426,5,FALSE))," ",VLOOKUP(ROWS($E$482:E496),Uputstvo!$C$377:$O$426,5,FALSE))</f>
        <v xml:space="preserve"> </v>
      </c>
      <c r="F496" s="248" t="str">
        <f ca="1">IF(ISNA(VLOOKUP(ROWS($F$482:F496),Uputstvo!$C$377:$O$426,6,FALSE))," ",VLOOKUP(ROWS($F$482:F496),Uputstvo!$C$377:$O$426,6,FALSE))</f>
        <v xml:space="preserve"> </v>
      </c>
      <c r="G496" s="249" t="str">
        <f ca="1">IF(ISNA(VLOOKUP(ROWS($G$482:G496),Uputstvo!$C$377:$O$426,7,FALSE))," ",VLOOKUP(ROWS($G$482:G496),Uputstvo!$C$377:$O$426,7,FALSE))</f>
        <v xml:space="preserve"> </v>
      </c>
      <c r="H496" s="250" t="str">
        <f ca="1">IF(ISNA(VLOOKUP(ROWS($H$482:H496),Uputstvo!$C$377:$O$426,8,FALSE))," ",VLOOKUP(ROWS($H$482:H496),Uputstvo!$C$377:$O$426,8,FALSE))</f>
        <v xml:space="preserve"> </v>
      </c>
      <c r="I496" s="251" t="str">
        <f ca="1">IF(ISNA(VLOOKUP(ROWS($I$482:I496),Uputstvo!$C$377:$O$426,9,FALSE))," ",VLOOKUP(ROWS($I$482:I496),Uputstvo!$C$377:$O$426,9,FALSE))</f>
        <v xml:space="preserve"> </v>
      </c>
      <c r="J496" s="248" t="str">
        <f ca="1">IF(ISNA(VLOOKUP(ROWS($J$482:J496),Uputstvo!$C$377:$O$426,10,FALSE))," ",VLOOKUP(ROWS($J$482:J496),Uputstvo!$C$377:$O$426,10,FALSE))</f>
        <v xml:space="preserve"> </v>
      </c>
      <c r="K496" s="249" t="str">
        <f ca="1">IF(ISNA(VLOOKUP(ROWS($K$482:K496),Uputstvo!$C$377:$O$426,11,FALSE))," ",VLOOKUP(ROWS($K$482:K496),Uputstvo!$C$377:$O$426,11,FALSE))</f>
        <v xml:space="preserve"> </v>
      </c>
      <c r="L496" s="248" t="str">
        <f ca="1">IF(ISNA(VLOOKUP(ROWS($L$482:L496),Uputstvo!$C$377:$O$426,12,FALSE))," ",VLOOKUP(ROWS($L$482:L496),Uputstvo!$C$377:$O$426,12,FALSE))</f>
        <v xml:space="preserve"> </v>
      </c>
      <c r="M496" s="249" t="str">
        <f ca="1">IF(ISNA(VLOOKUP(ROWS($M$482:M496),Uputstvo!$C$377:$O$426,13,FALSE))," ",VLOOKUP(ROWS($M$482:M496),Uputstvo!$C$377:$O$426,13,FALSE))</f>
        <v xml:space="preserve"> </v>
      </c>
      <c r="N496" s="248">
        <f t="shared" ca="1" si="28"/>
        <v>0</v>
      </c>
      <c r="O496" s="249">
        <f t="shared" ca="1" si="29"/>
        <v>0</v>
      </c>
      <c r="R496" s="30"/>
      <c r="V496" s="10"/>
      <c r="W496" s="10"/>
      <c r="X496" s="10"/>
      <c r="Y496" s="201">
        <f t="shared" ca="1" si="30"/>
        <v>0</v>
      </c>
    </row>
    <row r="497" spans="1:25" ht="28.5" hidden="1" customHeight="1" x14ac:dyDescent="0.25">
      <c r="A497" s="252">
        <v>16</v>
      </c>
      <c r="B497" s="588" t="str">
        <f ca="1">IF(ISNA(VLOOKUP(ROWS($B$482:B497),Uputstvo!$C$377:$E$426,3,FALSE))," ",VLOOKUP(ROWS($B$482:B497),Uputstvo!$C$377:$E$426,3,FALSE))</f>
        <v xml:space="preserve"> </v>
      </c>
      <c r="C497" s="589"/>
      <c r="D497" s="248" t="str">
        <f ca="1">IF(ISNA(VLOOKUP(ROWS($D$482:D497),Uputstvo!$C$377:$O$426,4,FALSE))," ",VLOOKUP(ROWS($D$482:D497),Uputstvo!$C$377:$O$426,4,FALSE))</f>
        <v xml:space="preserve"> </v>
      </c>
      <c r="E497" s="249" t="str">
        <f ca="1">IF(ISNA(VLOOKUP(ROWS($E$482:E497),Uputstvo!$C$377:$O$426,5,FALSE))," ",VLOOKUP(ROWS($E$482:E497),Uputstvo!$C$377:$O$426,5,FALSE))</f>
        <v xml:space="preserve"> </v>
      </c>
      <c r="F497" s="248" t="str">
        <f ca="1">IF(ISNA(VLOOKUP(ROWS($F$482:F497),Uputstvo!$C$377:$O$426,6,FALSE))," ",VLOOKUP(ROWS($F$482:F497),Uputstvo!$C$377:$O$426,6,FALSE))</f>
        <v xml:space="preserve"> </v>
      </c>
      <c r="G497" s="249" t="str">
        <f ca="1">IF(ISNA(VLOOKUP(ROWS($G$482:G497),Uputstvo!$C$377:$O$426,7,FALSE))," ",VLOOKUP(ROWS($G$482:G497),Uputstvo!$C$377:$O$426,7,FALSE))</f>
        <v xml:space="preserve"> </v>
      </c>
      <c r="H497" s="250" t="str">
        <f ca="1">IF(ISNA(VLOOKUP(ROWS($H$482:H497),Uputstvo!$C$377:$O$426,8,FALSE))," ",VLOOKUP(ROWS($H$482:H497),Uputstvo!$C$377:$O$426,8,FALSE))</f>
        <v xml:space="preserve"> </v>
      </c>
      <c r="I497" s="251" t="str">
        <f ca="1">IF(ISNA(VLOOKUP(ROWS($I$482:I497),Uputstvo!$C$377:$O$426,9,FALSE))," ",VLOOKUP(ROWS($I$482:I497),Uputstvo!$C$377:$O$426,9,FALSE))</f>
        <v xml:space="preserve"> </v>
      </c>
      <c r="J497" s="248" t="str">
        <f ca="1">IF(ISNA(VLOOKUP(ROWS($J$482:J497),Uputstvo!$C$377:$O$426,10,FALSE))," ",VLOOKUP(ROWS($J$482:J497),Uputstvo!$C$377:$O$426,10,FALSE))</f>
        <v xml:space="preserve"> </v>
      </c>
      <c r="K497" s="249" t="str">
        <f ca="1">IF(ISNA(VLOOKUP(ROWS($K$482:K497),Uputstvo!$C$377:$O$426,11,FALSE))," ",VLOOKUP(ROWS($K$482:K497),Uputstvo!$C$377:$O$426,11,FALSE))</f>
        <v xml:space="preserve"> </v>
      </c>
      <c r="L497" s="248" t="str">
        <f ca="1">IF(ISNA(VLOOKUP(ROWS($L$482:L497),Uputstvo!$C$377:$O$426,12,FALSE))," ",VLOOKUP(ROWS($L$482:L497),Uputstvo!$C$377:$O$426,12,FALSE))</f>
        <v xml:space="preserve"> </v>
      </c>
      <c r="M497" s="249" t="str">
        <f ca="1">IF(ISNA(VLOOKUP(ROWS($M$482:M497),Uputstvo!$C$377:$O$426,13,FALSE))," ",VLOOKUP(ROWS($M$482:M497),Uputstvo!$C$377:$O$426,13,FALSE))</f>
        <v xml:space="preserve"> </v>
      </c>
      <c r="N497" s="248">
        <f t="shared" ca="1" si="28"/>
        <v>0</v>
      </c>
      <c r="O497" s="249">
        <f t="shared" ca="1" si="29"/>
        <v>0</v>
      </c>
      <c r="R497" s="30"/>
      <c r="V497" s="10"/>
      <c r="W497" s="10"/>
      <c r="X497" s="10"/>
      <c r="Y497" s="201">
        <f t="shared" ca="1" si="30"/>
        <v>0</v>
      </c>
    </row>
    <row r="498" spans="1:25" ht="28.5" hidden="1" customHeight="1" x14ac:dyDescent="0.25">
      <c r="A498" s="252">
        <v>17</v>
      </c>
      <c r="B498" s="588" t="str">
        <f ca="1">IF(ISNA(VLOOKUP(ROWS($B$482:B498),Uputstvo!$C$377:$E$426,3,FALSE))," ",VLOOKUP(ROWS($B$482:B498),Uputstvo!$C$377:$E$426,3,FALSE))</f>
        <v xml:space="preserve"> </v>
      </c>
      <c r="C498" s="589"/>
      <c r="D498" s="248" t="str">
        <f ca="1">IF(ISNA(VLOOKUP(ROWS($D$482:D498),Uputstvo!$C$377:$O$426,4,FALSE))," ",VLOOKUP(ROWS($D$482:D498),Uputstvo!$C$377:$O$426,4,FALSE))</f>
        <v xml:space="preserve"> </v>
      </c>
      <c r="E498" s="249" t="str">
        <f ca="1">IF(ISNA(VLOOKUP(ROWS($E$482:E498),Uputstvo!$C$377:$O$426,5,FALSE))," ",VLOOKUP(ROWS($E$482:E498),Uputstvo!$C$377:$O$426,5,FALSE))</f>
        <v xml:space="preserve"> </v>
      </c>
      <c r="F498" s="248" t="str">
        <f ca="1">IF(ISNA(VLOOKUP(ROWS($F$482:F498),Uputstvo!$C$377:$O$426,6,FALSE))," ",VLOOKUP(ROWS($F$482:F498),Uputstvo!$C$377:$O$426,6,FALSE))</f>
        <v xml:space="preserve"> </v>
      </c>
      <c r="G498" s="249" t="str">
        <f ca="1">IF(ISNA(VLOOKUP(ROWS($G$482:G498),Uputstvo!$C$377:$O$426,7,FALSE))," ",VLOOKUP(ROWS($G$482:G498),Uputstvo!$C$377:$O$426,7,FALSE))</f>
        <v xml:space="preserve"> </v>
      </c>
      <c r="H498" s="250" t="str">
        <f ca="1">IF(ISNA(VLOOKUP(ROWS($H$482:H498),Uputstvo!$C$377:$O$426,8,FALSE))," ",VLOOKUP(ROWS($H$482:H498),Uputstvo!$C$377:$O$426,8,FALSE))</f>
        <v xml:space="preserve"> </v>
      </c>
      <c r="I498" s="251" t="str">
        <f ca="1">IF(ISNA(VLOOKUP(ROWS($I$482:I498),Uputstvo!$C$377:$O$426,9,FALSE))," ",VLOOKUP(ROWS($I$482:I498),Uputstvo!$C$377:$O$426,9,FALSE))</f>
        <v xml:space="preserve"> </v>
      </c>
      <c r="J498" s="248" t="str">
        <f ca="1">IF(ISNA(VLOOKUP(ROWS($J$482:J498),Uputstvo!$C$377:$O$426,10,FALSE))," ",VLOOKUP(ROWS($J$482:J498),Uputstvo!$C$377:$O$426,10,FALSE))</f>
        <v xml:space="preserve"> </v>
      </c>
      <c r="K498" s="249" t="str">
        <f ca="1">IF(ISNA(VLOOKUP(ROWS($K$482:K498),Uputstvo!$C$377:$O$426,11,FALSE))," ",VLOOKUP(ROWS($K$482:K498),Uputstvo!$C$377:$O$426,11,FALSE))</f>
        <v xml:space="preserve"> </v>
      </c>
      <c r="L498" s="248" t="str">
        <f ca="1">IF(ISNA(VLOOKUP(ROWS($L$482:L498),Uputstvo!$C$377:$O$426,12,FALSE))," ",VLOOKUP(ROWS($L$482:L498),Uputstvo!$C$377:$O$426,12,FALSE))</f>
        <v xml:space="preserve"> </v>
      </c>
      <c r="M498" s="249" t="str">
        <f ca="1">IF(ISNA(VLOOKUP(ROWS($M$482:M498),Uputstvo!$C$377:$O$426,13,FALSE))," ",VLOOKUP(ROWS($M$482:M498),Uputstvo!$C$377:$O$426,13,FALSE))</f>
        <v xml:space="preserve"> </v>
      </c>
      <c r="N498" s="248">
        <f t="shared" ca="1" si="28"/>
        <v>0</v>
      </c>
      <c r="O498" s="249">
        <f t="shared" ca="1" si="29"/>
        <v>0</v>
      </c>
      <c r="R498" s="30"/>
      <c r="V498" s="10"/>
      <c r="W498" s="10"/>
      <c r="X498" s="10"/>
      <c r="Y498" s="201">
        <f t="shared" ca="1" si="30"/>
        <v>0</v>
      </c>
    </row>
    <row r="499" spans="1:25" ht="28.5" hidden="1" customHeight="1" x14ac:dyDescent="0.25">
      <c r="A499" s="252">
        <v>18</v>
      </c>
      <c r="B499" s="588" t="str">
        <f ca="1">IF(ISNA(VLOOKUP(ROWS($B$482:B499),Uputstvo!$C$377:$E$426,3,FALSE))," ",VLOOKUP(ROWS($B$482:B499),Uputstvo!$C$377:$E$426,3,FALSE))</f>
        <v xml:space="preserve"> </v>
      </c>
      <c r="C499" s="589"/>
      <c r="D499" s="248" t="str">
        <f ca="1">IF(ISNA(VLOOKUP(ROWS($D$482:D499),Uputstvo!$C$377:$O$426,4,FALSE))," ",VLOOKUP(ROWS($D$482:D499),Uputstvo!$C$377:$O$426,4,FALSE))</f>
        <v xml:space="preserve"> </v>
      </c>
      <c r="E499" s="249" t="str">
        <f ca="1">IF(ISNA(VLOOKUP(ROWS($E$482:E499),Uputstvo!$C$377:$O$426,5,FALSE))," ",VLOOKUP(ROWS($E$482:E499),Uputstvo!$C$377:$O$426,5,FALSE))</f>
        <v xml:space="preserve"> </v>
      </c>
      <c r="F499" s="248" t="str">
        <f ca="1">IF(ISNA(VLOOKUP(ROWS($F$482:F499),Uputstvo!$C$377:$O$426,6,FALSE))," ",VLOOKUP(ROWS($F$482:F499),Uputstvo!$C$377:$O$426,6,FALSE))</f>
        <v xml:space="preserve"> </v>
      </c>
      <c r="G499" s="249" t="str">
        <f ca="1">IF(ISNA(VLOOKUP(ROWS($G$482:G499),Uputstvo!$C$377:$O$426,7,FALSE))," ",VLOOKUP(ROWS($G$482:G499),Uputstvo!$C$377:$O$426,7,FALSE))</f>
        <v xml:space="preserve"> </v>
      </c>
      <c r="H499" s="250" t="str">
        <f ca="1">IF(ISNA(VLOOKUP(ROWS($H$482:H499),Uputstvo!$C$377:$O$426,8,FALSE))," ",VLOOKUP(ROWS($H$482:H499),Uputstvo!$C$377:$O$426,8,FALSE))</f>
        <v xml:space="preserve"> </v>
      </c>
      <c r="I499" s="251" t="str">
        <f ca="1">IF(ISNA(VLOOKUP(ROWS($I$482:I499),Uputstvo!$C$377:$O$426,9,FALSE))," ",VLOOKUP(ROWS($I$482:I499),Uputstvo!$C$377:$O$426,9,FALSE))</f>
        <v xml:space="preserve"> </v>
      </c>
      <c r="J499" s="248" t="str">
        <f ca="1">IF(ISNA(VLOOKUP(ROWS($J$482:J499),Uputstvo!$C$377:$O$426,10,FALSE))," ",VLOOKUP(ROWS($J$482:J499),Uputstvo!$C$377:$O$426,10,FALSE))</f>
        <v xml:space="preserve"> </v>
      </c>
      <c r="K499" s="249" t="str">
        <f ca="1">IF(ISNA(VLOOKUP(ROWS($K$482:K499),Uputstvo!$C$377:$O$426,11,FALSE))," ",VLOOKUP(ROWS($K$482:K499),Uputstvo!$C$377:$O$426,11,FALSE))</f>
        <v xml:space="preserve"> </v>
      </c>
      <c r="L499" s="248" t="str">
        <f ca="1">IF(ISNA(VLOOKUP(ROWS($L$482:L499),Uputstvo!$C$377:$O$426,12,FALSE))," ",VLOOKUP(ROWS($L$482:L499),Uputstvo!$C$377:$O$426,12,FALSE))</f>
        <v xml:space="preserve"> </v>
      </c>
      <c r="M499" s="249" t="str">
        <f ca="1">IF(ISNA(VLOOKUP(ROWS($M$482:M499),Uputstvo!$C$377:$O$426,13,FALSE))," ",VLOOKUP(ROWS($M$482:M499),Uputstvo!$C$377:$O$426,13,FALSE))</f>
        <v xml:space="preserve"> </v>
      </c>
      <c r="N499" s="248">
        <f t="shared" ca="1" si="28"/>
        <v>0</v>
      </c>
      <c r="O499" s="249">
        <f t="shared" ca="1" si="29"/>
        <v>0</v>
      </c>
      <c r="R499" s="30"/>
      <c r="V499" s="10"/>
      <c r="W499" s="10"/>
      <c r="X499" s="10"/>
      <c r="Y499" s="201">
        <f t="shared" ca="1" si="30"/>
        <v>0</v>
      </c>
    </row>
    <row r="500" spans="1:25" ht="28.5" hidden="1" customHeight="1" x14ac:dyDescent="0.25">
      <c r="A500" s="252">
        <v>19</v>
      </c>
      <c r="B500" s="588" t="str">
        <f ca="1">IF(ISNA(VLOOKUP(ROWS($B$482:B500),Uputstvo!$C$377:$E$426,3,FALSE))," ",VLOOKUP(ROWS($B$482:B500),Uputstvo!$C$377:$E$426,3,FALSE))</f>
        <v xml:space="preserve"> </v>
      </c>
      <c r="C500" s="589"/>
      <c r="D500" s="248" t="str">
        <f ca="1">IF(ISNA(VLOOKUP(ROWS($D$482:D500),Uputstvo!$C$377:$O$426,4,FALSE))," ",VLOOKUP(ROWS($D$482:D500),Uputstvo!$C$377:$O$426,4,FALSE))</f>
        <v xml:space="preserve"> </v>
      </c>
      <c r="E500" s="249" t="str">
        <f ca="1">IF(ISNA(VLOOKUP(ROWS($E$482:E500),Uputstvo!$C$377:$O$426,5,FALSE))," ",VLOOKUP(ROWS($E$482:E500),Uputstvo!$C$377:$O$426,5,FALSE))</f>
        <v xml:space="preserve"> </v>
      </c>
      <c r="F500" s="248" t="str">
        <f ca="1">IF(ISNA(VLOOKUP(ROWS($F$482:F500),Uputstvo!$C$377:$O$426,6,FALSE))," ",VLOOKUP(ROWS($F$482:F500),Uputstvo!$C$377:$O$426,6,FALSE))</f>
        <v xml:space="preserve"> </v>
      </c>
      <c r="G500" s="249" t="str">
        <f ca="1">IF(ISNA(VLOOKUP(ROWS($G$482:G500),Uputstvo!$C$377:$O$426,7,FALSE))," ",VLOOKUP(ROWS($G$482:G500),Uputstvo!$C$377:$O$426,7,FALSE))</f>
        <v xml:space="preserve"> </v>
      </c>
      <c r="H500" s="250" t="str">
        <f ca="1">IF(ISNA(VLOOKUP(ROWS($H$482:H500),Uputstvo!$C$377:$O$426,8,FALSE))," ",VLOOKUP(ROWS($H$482:H500),Uputstvo!$C$377:$O$426,8,FALSE))</f>
        <v xml:space="preserve"> </v>
      </c>
      <c r="I500" s="251" t="str">
        <f ca="1">IF(ISNA(VLOOKUP(ROWS($I$482:I500),Uputstvo!$C$377:$O$426,9,FALSE))," ",VLOOKUP(ROWS($I$482:I500),Uputstvo!$C$377:$O$426,9,FALSE))</f>
        <v xml:space="preserve"> </v>
      </c>
      <c r="J500" s="248" t="str">
        <f ca="1">IF(ISNA(VLOOKUP(ROWS($J$482:J500),Uputstvo!$C$377:$O$426,10,FALSE))," ",VLOOKUP(ROWS($J$482:J500),Uputstvo!$C$377:$O$426,10,FALSE))</f>
        <v xml:space="preserve"> </v>
      </c>
      <c r="K500" s="249" t="str">
        <f ca="1">IF(ISNA(VLOOKUP(ROWS($K$482:K500),Uputstvo!$C$377:$O$426,11,FALSE))," ",VLOOKUP(ROWS($K$482:K500),Uputstvo!$C$377:$O$426,11,FALSE))</f>
        <v xml:space="preserve"> </v>
      </c>
      <c r="L500" s="248" t="str">
        <f ca="1">IF(ISNA(VLOOKUP(ROWS($L$482:L500),Uputstvo!$C$377:$O$426,12,FALSE))," ",VLOOKUP(ROWS($L$482:L500),Uputstvo!$C$377:$O$426,12,FALSE))</f>
        <v xml:space="preserve"> </v>
      </c>
      <c r="M500" s="249" t="str">
        <f ca="1">IF(ISNA(VLOOKUP(ROWS($M$482:M500),Uputstvo!$C$377:$O$426,13,FALSE))," ",VLOOKUP(ROWS($M$482:M500),Uputstvo!$C$377:$O$426,13,FALSE))</f>
        <v xml:space="preserve"> </v>
      </c>
      <c r="N500" s="248">
        <f t="shared" ca="1" si="28"/>
        <v>0</v>
      </c>
      <c r="O500" s="249">
        <f t="shared" ca="1" si="29"/>
        <v>0</v>
      </c>
      <c r="R500" s="30"/>
      <c r="V500" s="10"/>
      <c r="W500" s="10"/>
      <c r="X500" s="10"/>
      <c r="Y500" s="201">
        <f t="shared" ca="1" si="30"/>
        <v>0</v>
      </c>
    </row>
    <row r="501" spans="1:25" ht="28.5" hidden="1" customHeight="1" x14ac:dyDescent="0.25">
      <c r="A501" s="252">
        <v>20</v>
      </c>
      <c r="B501" s="588" t="str">
        <f ca="1">IF(ISNA(VLOOKUP(ROWS($B$482:B501),Uputstvo!$C$377:$E$426,3,FALSE))," ",VLOOKUP(ROWS($B$482:B501),Uputstvo!$C$377:$E$426,3,FALSE))</f>
        <v xml:space="preserve"> </v>
      </c>
      <c r="C501" s="589"/>
      <c r="D501" s="248" t="str">
        <f ca="1">IF(ISNA(VLOOKUP(ROWS($D$482:D501),Uputstvo!$C$377:$O$426,4,FALSE))," ",VLOOKUP(ROWS($D$482:D501),Uputstvo!$C$377:$O$426,4,FALSE))</f>
        <v xml:space="preserve"> </v>
      </c>
      <c r="E501" s="249" t="str">
        <f ca="1">IF(ISNA(VLOOKUP(ROWS($E$482:E501),Uputstvo!$C$377:$O$426,5,FALSE))," ",VLOOKUP(ROWS($E$482:E501),Uputstvo!$C$377:$O$426,5,FALSE))</f>
        <v xml:space="preserve"> </v>
      </c>
      <c r="F501" s="248" t="str">
        <f ca="1">IF(ISNA(VLOOKUP(ROWS($F$482:F501),Uputstvo!$C$377:$O$426,6,FALSE))," ",VLOOKUP(ROWS($F$482:F501),Uputstvo!$C$377:$O$426,6,FALSE))</f>
        <v xml:space="preserve"> </v>
      </c>
      <c r="G501" s="249" t="str">
        <f ca="1">IF(ISNA(VLOOKUP(ROWS($G$482:G501),Uputstvo!$C$377:$O$426,7,FALSE))," ",VLOOKUP(ROWS($G$482:G501),Uputstvo!$C$377:$O$426,7,FALSE))</f>
        <v xml:space="preserve"> </v>
      </c>
      <c r="H501" s="250" t="str">
        <f ca="1">IF(ISNA(VLOOKUP(ROWS($H$482:H501),Uputstvo!$C$377:$O$426,8,FALSE))," ",VLOOKUP(ROWS($H$482:H501),Uputstvo!$C$377:$O$426,8,FALSE))</f>
        <v xml:space="preserve"> </v>
      </c>
      <c r="I501" s="251" t="str">
        <f ca="1">IF(ISNA(VLOOKUP(ROWS($I$482:I501),Uputstvo!$C$377:$O$426,9,FALSE))," ",VLOOKUP(ROWS($I$482:I501),Uputstvo!$C$377:$O$426,9,FALSE))</f>
        <v xml:space="preserve"> </v>
      </c>
      <c r="J501" s="248" t="str">
        <f ca="1">IF(ISNA(VLOOKUP(ROWS($J$482:J501),Uputstvo!$C$377:$O$426,10,FALSE))," ",VLOOKUP(ROWS($J$482:J501),Uputstvo!$C$377:$O$426,10,FALSE))</f>
        <v xml:space="preserve"> </v>
      </c>
      <c r="K501" s="249" t="str">
        <f ca="1">IF(ISNA(VLOOKUP(ROWS($K$482:K501),Uputstvo!$C$377:$O$426,11,FALSE))," ",VLOOKUP(ROWS($K$482:K501),Uputstvo!$C$377:$O$426,11,FALSE))</f>
        <v xml:space="preserve"> </v>
      </c>
      <c r="L501" s="248" t="str">
        <f ca="1">IF(ISNA(VLOOKUP(ROWS($L$482:L501),Uputstvo!$C$377:$O$426,12,FALSE))," ",VLOOKUP(ROWS($L$482:L501),Uputstvo!$C$377:$O$426,12,FALSE))</f>
        <v xml:space="preserve"> </v>
      </c>
      <c r="M501" s="249" t="str">
        <f ca="1">IF(ISNA(VLOOKUP(ROWS($M$482:M501),Uputstvo!$C$377:$O$426,13,FALSE))," ",VLOOKUP(ROWS($M$482:M501),Uputstvo!$C$377:$O$426,13,FALSE))</f>
        <v xml:space="preserve"> </v>
      </c>
      <c r="N501" s="248">
        <f t="shared" ca="1" si="28"/>
        <v>0</v>
      </c>
      <c r="O501" s="249">
        <f t="shared" ca="1" si="29"/>
        <v>0</v>
      </c>
      <c r="R501" s="30"/>
      <c r="V501" s="10"/>
      <c r="W501" s="10"/>
      <c r="X501" s="10"/>
      <c r="Y501" s="201">
        <f t="shared" ca="1" si="30"/>
        <v>0</v>
      </c>
    </row>
    <row r="502" spans="1:25" ht="28.5" hidden="1" customHeight="1" x14ac:dyDescent="0.25">
      <c r="A502" s="252">
        <v>21</v>
      </c>
      <c r="B502" s="588" t="str">
        <f ca="1">IF(ISNA(VLOOKUP(ROWS($B$482:B502),Uputstvo!$C$377:$E$426,3,FALSE))," ",VLOOKUP(ROWS($B$482:B502),Uputstvo!$C$377:$E$426,3,FALSE))</f>
        <v xml:space="preserve"> </v>
      </c>
      <c r="C502" s="589"/>
      <c r="D502" s="248" t="str">
        <f ca="1">IF(ISNA(VLOOKUP(ROWS($D$482:D502),Uputstvo!$C$377:$O$426,4,FALSE))," ",VLOOKUP(ROWS($D$482:D502),Uputstvo!$C$377:$O$426,4,FALSE))</f>
        <v xml:space="preserve"> </v>
      </c>
      <c r="E502" s="249" t="str">
        <f ca="1">IF(ISNA(VLOOKUP(ROWS($E$482:E502),Uputstvo!$C$377:$O$426,5,FALSE))," ",VLOOKUP(ROWS($E$482:E502),Uputstvo!$C$377:$O$426,5,FALSE))</f>
        <v xml:space="preserve"> </v>
      </c>
      <c r="F502" s="248" t="str">
        <f ca="1">IF(ISNA(VLOOKUP(ROWS($F$482:F502),Uputstvo!$C$377:$O$426,6,FALSE))," ",VLOOKUP(ROWS($F$482:F502),Uputstvo!$C$377:$O$426,6,FALSE))</f>
        <v xml:space="preserve"> </v>
      </c>
      <c r="G502" s="249" t="str">
        <f ca="1">IF(ISNA(VLOOKUP(ROWS($G$482:G502),Uputstvo!$C$377:$O$426,7,FALSE))," ",VLOOKUP(ROWS($G$482:G502),Uputstvo!$C$377:$O$426,7,FALSE))</f>
        <v xml:space="preserve"> </v>
      </c>
      <c r="H502" s="250" t="str">
        <f ca="1">IF(ISNA(VLOOKUP(ROWS($H$482:H502),Uputstvo!$C$377:$O$426,8,FALSE))," ",VLOOKUP(ROWS($H$482:H502),Uputstvo!$C$377:$O$426,8,FALSE))</f>
        <v xml:space="preserve"> </v>
      </c>
      <c r="I502" s="251" t="str">
        <f ca="1">IF(ISNA(VLOOKUP(ROWS($I$482:I502),Uputstvo!$C$377:$O$426,9,FALSE))," ",VLOOKUP(ROWS($I$482:I502),Uputstvo!$C$377:$O$426,9,FALSE))</f>
        <v xml:space="preserve"> </v>
      </c>
      <c r="J502" s="248" t="str">
        <f ca="1">IF(ISNA(VLOOKUP(ROWS($J$482:J502),Uputstvo!$C$377:$O$426,10,FALSE))," ",VLOOKUP(ROWS($J$482:J502),Uputstvo!$C$377:$O$426,10,FALSE))</f>
        <v xml:space="preserve"> </v>
      </c>
      <c r="K502" s="249" t="str">
        <f ca="1">IF(ISNA(VLOOKUP(ROWS($K$482:K502),Uputstvo!$C$377:$O$426,11,FALSE))," ",VLOOKUP(ROWS($K$482:K502),Uputstvo!$C$377:$O$426,11,FALSE))</f>
        <v xml:space="preserve"> </v>
      </c>
      <c r="L502" s="248" t="str">
        <f ca="1">IF(ISNA(VLOOKUP(ROWS($L$482:L502),Uputstvo!$C$377:$O$426,12,FALSE))," ",VLOOKUP(ROWS($L$482:L502),Uputstvo!$C$377:$O$426,12,FALSE))</f>
        <v xml:space="preserve"> </v>
      </c>
      <c r="M502" s="249" t="str">
        <f ca="1">IF(ISNA(VLOOKUP(ROWS($M$482:M502),Uputstvo!$C$377:$O$426,13,FALSE))," ",VLOOKUP(ROWS($M$482:M502),Uputstvo!$C$377:$O$426,13,FALSE))</f>
        <v xml:space="preserve"> </v>
      </c>
      <c r="N502" s="248">
        <f t="shared" ca="1" si="28"/>
        <v>0</v>
      </c>
      <c r="O502" s="249">
        <f t="shared" ca="1" si="29"/>
        <v>0</v>
      </c>
      <c r="R502" s="30"/>
      <c r="V502" s="10"/>
      <c r="W502" s="10"/>
      <c r="X502" s="10"/>
      <c r="Y502" s="201">
        <f t="shared" ca="1" si="30"/>
        <v>0</v>
      </c>
    </row>
    <row r="503" spans="1:25" ht="28.5" hidden="1" customHeight="1" x14ac:dyDescent="0.25">
      <c r="A503" s="252">
        <v>22</v>
      </c>
      <c r="B503" s="588" t="str">
        <f ca="1">IF(ISNA(VLOOKUP(ROWS($B$482:B503),Uputstvo!$C$377:$E$426,3,FALSE))," ",VLOOKUP(ROWS($B$482:B503),Uputstvo!$C$377:$E$426,3,FALSE))</f>
        <v xml:space="preserve"> </v>
      </c>
      <c r="C503" s="589"/>
      <c r="D503" s="248" t="str">
        <f ca="1">IF(ISNA(VLOOKUP(ROWS($D$482:D503),Uputstvo!$C$377:$O$426,4,FALSE))," ",VLOOKUP(ROWS($D$482:D503),Uputstvo!$C$377:$O$426,4,FALSE))</f>
        <v xml:space="preserve"> </v>
      </c>
      <c r="E503" s="249" t="str">
        <f ca="1">IF(ISNA(VLOOKUP(ROWS($E$482:E503),Uputstvo!$C$377:$O$426,5,FALSE))," ",VLOOKUP(ROWS($E$482:E503),Uputstvo!$C$377:$O$426,5,FALSE))</f>
        <v xml:space="preserve"> </v>
      </c>
      <c r="F503" s="248" t="str">
        <f ca="1">IF(ISNA(VLOOKUP(ROWS($F$482:F503),Uputstvo!$C$377:$O$426,6,FALSE))," ",VLOOKUP(ROWS($F$482:F503),Uputstvo!$C$377:$O$426,6,FALSE))</f>
        <v xml:space="preserve"> </v>
      </c>
      <c r="G503" s="249" t="str">
        <f ca="1">IF(ISNA(VLOOKUP(ROWS($G$482:G503),Uputstvo!$C$377:$O$426,7,FALSE))," ",VLOOKUP(ROWS($G$482:G503),Uputstvo!$C$377:$O$426,7,FALSE))</f>
        <v xml:space="preserve"> </v>
      </c>
      <c r="H503" s="250" t="str">
        <f ca="1">IF(ISNA(VLOOKUP(ROWS($H$482:H503),Uputstvo!$C$377:$O$426,8,FALSE))," ",VLOOKUP(ROWS($H$482:H503),Uputstvo!$C$377:$O$426,8,FALSE))</f>
        <v xml:space="preserve"> </v>
      </c>
      <c r="I503" s="251" t="str">
        <f ca="1">IF(ISNA(VLOOKUP(ROWS($I$482:I503),Uputstvo!$C$377:$O$426,9,FALSE))," ",VLOOKUP(ROWS($I$482:I503),Uputstvo!$C$377:$O$426,9,FALSE))</f>
        <v xml:space="preserve"> </v>
      </c>
      <c r="J503" s="248" t="str">
        <f ca="1">IF(ISNA(VLOOKUP(ROWS($J$482:J503),Uputstvo!$C$377:$O$426,10,FALSE))," ",VLOOKUP(ROWS($J$482:J503),Uputstvo!$C$377:$O$426,10,FALSE))</f>
        <v xml:space="preserve"> </v>
      </c>
      <c r="K503" s="249" t="str">
        <f ca="1">IF(ISNA(VLOOKUP(ROWS($K$482:K503),Uputstvo!$C$377:$O$426,11,FALSE))," ",VLOOKUP(ROWS($K$482:K503),Uputstvo!$C$377:$O$426,11,FALSE))</f>
        <v xml:space="preserve"> </v>
      </c>
      <c r="L503" s="248" t="str">
        <f ca="1">IF(ISNA(VLOOKUP(ROWS($L$482:L503),Uputstvo!$C$377:$O$426,12,FALSE))," ",VLOOKUP(ROWS($L$482:L503),Uputstvo!$C$377:$O$426,12,FALSE))</f>
        <v xml:space="preserve"> </v>
      </c>
      <c r="M503" s="249" t="str">
        <f ca="1">IF(ISNA(VLOOKUP(ROWS($M$482:M503),Uputstvo!$C$377:$O$426,13,FALSE))," ",VLOOKUP(ROWS($M$482:M503),Uputstvo!$C$377:$O$426,13,FALSE))</f>
        <v xml:space="preserve"> </v>
      </c>
      <c r="N503" s="248">
        <f t="shared" ca="1" si="28"/>
        <v>0</v>
      </c>
      <c r="O503" s="249">
        <f t="shared" ca="1" si="29"/>
        <v>0</v>
      </c>
      <c r="R503" s="30"/>
      <c r="V503" s="10"/>
      <c r="W503" s="10"/>
      <c r="X503" s="10"/>
      <c r="Y503" s="201">
        <f t="shared" ca="1" si="30"/>
        <v>0</v>
      </c>
    </row>
    <row r="504" spans="1:25" ht="28.5" hidden="1" customHeight="1" x14ac:dyDescent="0.25">
      <c r="A504" s="252">
        <v>23</v>
      </c>
      <c r="B504" s="588" t="str">
        <f ca="1">IF(ISNA(VLOOKUP(ROWS($B$482:B504),Uputstvo!$C$377:$E$426,3,FALSE))," ",VLOOKUP(ROWS($B$482:B504),Uputstvo!$C$377:$E$426,3,FALSE))</f>
        <v xml:space="preserve"> </v>
      </c>
      <c r="C504" s="589"/>
      <c r="D504" s="248" t="str">
        <f ca="1">IF(ISNA(VLOOKUP(ROWS($D$482:D504),Uputstvo!$C$377:$O$426,4,FALSE))," ",VLOOKUP(ROWS($D$482:D504),Uputstvo!$C$377:$O$426,4,FALSE))</f>
        <v xml:space="preserve"> </v>
      </c>
      <c r="E504" s="249" t="str">
        <f ca="1">IF(ISNA(VLOOKUP(ROWS($E$482:E504),Uputstvo!$C$377:$O$426,5,FALSE))," ",VLOOKUP(ROWS($E$482:E504),Uputstvo!$C$377:$O$426,5,FALSE))</f>
        <v xml:space="preserve"> </v>
      </c>
      <c r="F504" s="248" t="str">
        <f ca="1">IF(ISNA(VLOOKUP(ROWS($F$482:F504),Uputstvo!$C$377:$O$426,6,FALSE))," ",VLOOKUP(ROWS($F$482:F504),Uputstvo!$C$377:$O$426,6,FALSE))</f>
        <v xml:space="preserve"> </v>
      </c>
      <c r="G504" s="249" t="str">
        <f ca="1">IF(ISNA(VLOOKUP(ROWS($G$482:G504),Uputstvo!$C$377:$O$426,7,FALSE))," ",VLOOKUP(ROWS($G$482:G504),Uputstvo!$C$377:$O$426,7,FALSE))</f>
        <v xml:space="preserve"> </v>
      </c>
      <c r="H504" s="250" t="str">
        <f ca="1">IF(ISNA(VLOOKUP(ROWS($H$482:H504),Uputstvo!$C$377:$O$426,8,FALSE))," ",VLOOKUP(ROWS($H$482:H504),Uputstvo!$C$377:$O$426,8,FALSE))</f>
        <v xml:space="preserve"> </v>
      </c>
      <c r="I504" s="251" t="str">
        <f ca="1">IF(ISNA(VLOOKUP(ROWS($I$482:I504),Uputstvo!$C$377:$O$426,9,FALSE))," ",VLOOKUP(ROWS($I$482:I504),Uputstvo!$C$377:$O$426,9,FALSE))</f>
        <v xml:space="preserve"> </v>
      </c>
      <c r="J504" s="248" t="str">
        <f ca="1">IF(ISNA(VLOOKUP(ROWS($J$482:J504),Uputstvo!$C$377:$O$426,10,FALSE))," ",VLOOKUP(ROWS($J$482:J504),Uputstvo!$C$377:$O$426,10,FALSE))</f>
        <v xml:space="preserve"> </v>
      </c>
      <c r="K504" s="249" t="str">
        <f ca="1">IF(ISNA(VLOOKUP(ROWS($K$482:K504),Uputstvo!$C$377:$O$426,11,FALSE))," ",VLOOKUP(ROWS($K$482:K504),Uputstvo!$C$377:$O$426,11,FALSE))</f>
        <v xml:space="preserve"> </v>
      </c>
      <c r="L504" s="248" t="str">
        <f ca="1">IF(ISNA(VLOOKUP(ROWS($L$482:L504),Uputstvo!$C$377:$O$426,12,FALSE))," ",VLOOKUP(ROWS($L$482:L504),Uputstvo!$C$377:$O$426,12,FALSE))</f>
        <v xml:space="preserve"> </v>
      </c>
      <c r="M504" s="249" t="str">
        <f ca="1">IF(ISNA(VLOOKUP(ROWS($M$482:M504),Uputstvo!$C$377:$O$426,13,FALSE))," ",VLOOKUP(ROWS($M$482:M504),Uputstvo!$C$377:$O$426,13,FALSE))</f>
        <v xml:space="preserve"> </v>
      </c>
      <c r="N504" s="248">
        <f t="shared" ca="1" si="28"/>
        <v>0</v>
      </c>
      <c r="O504" s="249">
        <f t="shared" ca="1" si="29"/>
        <v>0</v>
      </c>
      <c r="R504" s="30"/>
      <c r="V504" s="10"/>
      <c r="W504" s="10"/>
      <c r="X504" s="10"/>
      <c r="Y504" s="201">
        <f t="shared" ca="1" si="30"/>
        <v>0</v>
      </c>
    </row>
    <row r="505" spans="1:25" ht="28.5" hidden="1" customHeight="1" x14ac:dyDescent="0.25">
      <c r="A505" s="252">
        <v>24</v>
      </c>
      <c r="B505" s="588" t="str">
        <f ca="1">IF(ISNA(VLOOKUP(ROWS($B$482:B505),Uputstvo!$C$377:$E$426,3,FALSE))," ",VLOOKUP(ROWS($B$482:B505),Uputstvo!$C$377:$E$426,3,FALSE))</f>
        <v xml:space="preserve"> </v>
      </c>
      <c r="C505" s="589"/>
      <c r="D505" s="248" t="str">
        <f ca="1">IF(ISNA(VLOOKUP(ROWS($D$482:D505),Uputstvo!$C$377:$O$426,4,FALSE))," ",VLOOKUP(ROWS($D$482:D505),Uputstvo!$C$377:$O$426,4,FALSE))</f>
        <v xml:space="preserve"> </v>
      </c>
      <c r="E505" s="249" t="str">
        <f ca="1">IF(ISNA(VLOOKUP(ROWS($E$482:E505),Uputstvo!$C$377:$O$426,5,FALSE))," ",VLOOKUP(ROWS($E$482:E505),Uputstvo!$C$377:$O$426,5,FALSE))</f>
        <v xml:space="preserve"> </v>
      </c>
      <c r="F505" s="248" t="str">
        <f ca="1">IF(ISNA(VLOOKUP(ROWS($F$482:F505),Uputstvo!$C$377:$O$426,6,FALSE))," ",VLOOKUP(ROWS($F$482:F505),Uputstvo!$C$377:$O$426,6,FALSE))</f>
        <v xml:space="preserve"> </v>
      </c>
      <c r="G505" s="249" t="str">
        <f ca="1">IF(ISNA(VLOOKUP(ROWS($G$482:G505),Uputstvo!$C$377:$O$426,7,FALSE))," ",VLOOKUP(ROWS($G$482:G505),Uputstvo!$C$377:$O$426,7,FALSE))</f>
        <v xml:space="preserve"> </v>
      </c>
      <c r="H505" s="250" t="str">
        <f ca="1">IF(ISNA(VLOOKUP(ROWS($H$482:H505),Uputstvo!$C$377:$O$426,8,FALSE))," ",VLOOKUP(ROWS($H$482:H505),Uputstvo!$C$377:$O$426,8,FALSE))</f>
        <v xml:space="preserve"> </v>
      </c>
      <c r="I505" s="251" t="str">
        <f ca="1">IF(ISNA(VLOOKUP(ROWS($I$482:I505),Uputstvo!$C$377:$O$426,9,FALSE))," ",VLOOKUP(ROWS($I$482:I505),Uputstvo!$C$377:$O$426,9,FALSE))</f>
        <v xml:space="preserve"> </v>
      </c>
      <c r="J505" s="248" t="str">
        <f ca="1">IF(ISNA(VLOOKUP(ROWS($J$482:J505),Uputstvo!$C$377:$O$426,10,FALSE))," ",VLOOKUP(ROWS($J$482:J505),Uputstvo!$C$377:$O$426,10,FALSE))</f>
        <v xml:space="preserve"> </v>
      </c>
      <c r="K505" s="249" t="str">
        <f ca="1">IF(ISNA(VLOOKUP(ROWS($K$482:K505),Uputstvo!$C$377:$O$426,11,FALSE))," ",VLOOKUP(ROWS($K$482:K505),Uputstvo!$C$377:$O$426,11,FALSE))</f>
        <v xml:space="preserve"> </v>
      </c>
      <c r="L505" s="248" t="str">
        <f ca="1">IF(ISNA(VLOOKUP(ROWS($L$482:L505),Uputstvo!$C$377:$O$426,12,FALSE))," ",VLOOKUP(ROWS($L$482:L505),Uputstvo!$C$377:$O$426,12,FALSE))</f>
        <v xml:space="preserve"> </v>
      </c>
      <c r="M505" s="249" t="str">
        <f ca="1">IF(ISNA(VLOOKUP(ROWS($M$482:M505),Uputstvo!$C$377:$O$426,13,FALSE))," ",VLOOKUP(ROWS($M$482:M505),Uputstvo!$C$377:$O$426,13,FALSE))</f>
        <v xml:space="preserve"> </v>
      </c>
      <c r="N505" s="248">
        <f t="shared" ca="1" si="28"/>
        <v>0</v>
      </c>
      <c r="O505" s="249">
        <f t="shared" ca="1" si="29"/>
        <v>0</v>
      </c>
      <c r="R505" s="30"/>
      <c r="V505" s="10"/>
      <c r="W505" s="10"/>
      <c r="X505" s="10"/>
      <c r="Y505" s="201">
        <f t="shared" ca="1" si="30"/>
        <v>0</v>
      </c>
    </row>
    <row r="506" spans="1:25" ht="28.5" hidden="1" customHeight="1" x14ac:dyDescent="0.25">
      <c r="A506" s="252">
        <v>25</v>
      </c>
      <c r="B506" s="588" t="str">
        <f ca="1">IF(ISNA(VLOOKUP(ROWS($B$482:B506),Uputstvo!$C$377:$E$426,3,FALSE))," ",VLOOKUP(ROWS($B$482:B506),Uputstvo!$C$377:$E$426,3,FALSE))</f>
        <v xml:space="preserve"> </v>
      </c>
      <c r="C506" s="589"/>
      <c r="D506" s="248" t="str">
        <f ca="1">IF(ISNA(VLOOKUP(ROWS($D$482:D506),Uputstvo!$C$377:$O$426,4,FALSE))," ",VLOOKUP(ROWS($D$482:D506),Uputstvo!$C$377:$O$426,4,FALSE))</f>
        <v xml:space="preserve"> </v>
      </c>
      <c r="E506" s="249" t="str">
        <f ca="1">IF(ISNA(VLOOKUP(ROWS($E$482:E506),Uputstvo!$C$377:$O$426,5,FALSE))," ",VLOOKUP(ROWS($E$482:E506),Uputstvo!$C$377:$O$426,5,FALSE))</f>
        <v xml:space="preserve"> </v>
      </c>
      <c r="F506" s="248" t="str">
        <f ca="1">IF(ISNA(VLOOKUP(ROWS($F$482:F506),Uputstvo!$C$377:$O$426,6,FALSE))," ",VLOOKUP(ROWS($F$482:F506),Uputstvo!$C$377:$O$426,6,FALSE))</f>
        <v xml:space="preserve"> </v>
      </c>
      <c r="G506" s="249" t="str">
        <f ca="1">IF(ISNA(VLOOKUP(ROWS($G$482:G506),Uputstvo!$C$377:$O$426,7,FALSE))," ",VLOOKUP(ROWS($G$482:G506),Uputstvo!$C$377:$O$426,7,FALSE))</f>
        <v xml:space="preserve"> </v>
      </c>
      <c r="H506" s="250" t="str">
        <f ca="1">IF(ISNA(VLOOKUP(ROWS($H$482:H506),Uputstvo!$C$377:$O$426,8,FALSE))," ",VLOOKUP(ROWS($H$482:H506),Uputstvo!$C$377:$O$426,8,FALSE))</f>
        <v xml:space="preserve"> </v>
      </c>
      <c r="I506" s="251" t="str">
        <f ca="1">IF(ISNA(VLOOKUP(ROWS($I$482:I506),Uputstvo!$C$377:$O$426,9,FALSE))," ",VLOOKUP(ROWS($I$482:I506),Uputstvo!$C$377:$O$426,9,FALSE))</f>
        <v xml:space="preserve"> </v>
      </c>
      <c r="J506" s="248" t="str">
        <f ca="1">IF(ISNA(VLOOKUP(ROWS($J$482:J506),Uputstvo!$C$377:$O$426,10,FALSE))," ",VLOOKUP(ROWS($J$482:J506),Uputstvo!$C$377:$O$426,10,FALSE))</f>
        <v xml:space="preserve"> </v>
      </c>
      <c r="K506" s="249" t="str">
        <f ca="1">IF(ISNA(VLOOKUP(ROWS($K$482:K506),Uputstvo!$C$377:$O$426,11,FALSE))," ",VLOOKUP(ROWS($K$482:K506),Uputstvo!$C$377:$O$426,11,FALSE))</f>
        <v xml:space="preserve"> </v>
      </c>
      <c r="L506" s="248" t="str">
        <f ca="1">IF(ISNA(VLOOKUP(ROWS($L$482:L506),Uputstvo!$C$377:$O$426,12,FALSE))," ",VLOOKUP(ROWS($L$482:L506),Uputstvo!$C$377:$O$426,12,FALSE))</f>
        <v xml:space="preserve"> </v>
      </c>
      <c r="M506" s="249" t="str">
        <f ca="1">IF(ISNA(VLOOKUP(ROWS($M$482:M506),Uputstvo!$C$377:$O$426,13,FALSE))," ",VLOOKUP(ROWS($M$482:M506),Uputstvo!$C$377:$O$426,13,FALSE))</f>
        <v xml:space="preserve"> </v>
      </c>
      <c r="N506" s="248">
        <f t="shared" ca="1" si="28"/>
        <v>0</v>
      </c>
      <c r="O506" s="249">
        <f t="shared" ca="1" si="29"/>
        <v>0</v>
      </c>
      <c r="R506" s="30"/>
      <c r="V506" s="10"/>
      <c r="W506" s="10"/>
      <c r="X506" s="10"/>
      <c r="Y506" s="201">
        <f t="shared" ca="1" si="30"/>
        <v>0</v>
      </c>
    </row>
    <row r="507" spans="1:25" ht="28.5" hidden="1" customHeight="1" x14ac:dyDescent="0.25">
      <c r="A507" s="252">
        <v>26</v>
      </c>
      <c r="B507" s="588" t="str">
        <f ca="1">IF(ISNA(VLOOKUP(ROWS($B$482:B507),Uputstvo!$C$377:$E$426,3,FALSE))," ",VLOOKUP(ROWS($B$482:B507),Uputstvo!$C$377:$E$426,3,FALSE))</f>
        <v xml:space="preserve"> </v>
      </c>
      <c r="C507" s="589"/>
      <c r="D507" s="248" t="str">
        <f ca="1">IF(ISNA(VLOOKUP(ROWS($D$482:D507),Uputstvo!$C$377:$O$426,4,FALSE))," ",VLOOKUP(ROWS($D$482:D507),Uputstvo!$C$377:$O$426,4,FALSE))</f>
        <v xml:space="preserve"> </v>
      </c>
      <c r="E507" s="249" t="str">
        <f ca="1">IF(ISNA(VLOOKUP(ROWS($E$482:E507),Uputstvo!$C$377:$O$426,5,FALSE))," ",VLOOKUP(ROWS($E$482:E507),Uputstvo!$C$377:$O$426,5,FALSE))</f>
        <v xml:space="preserve"> </v>
      </c>
      <c r="F507" s="248" t="str">
        <f ca="1">IF(ISNA(VLOOKUP(ROWS($F$482:F507),Uputstvo!$C$377:$O$426,6,FALSE))," ",VLOOKUP(ROWS($F$482:F507),Uputstvo!$C$377:$O$426,6,FALSE))</f>
        <v xml:space="preserve"> </v>
      </c>
      <c r="G507" s="249" t="str">
        <f ca="1">IF(ISNA(VLOOKUP(ROWS($G$482:G507),Uputstvo!$C$377:$O$426,7,FALSE))," ",VLOOKUP(ROWS($G$482:G507),Uputstvo!$C$377:$O$426,7,FALSE))</f>
        <v xml:space="preserve"> </v>
      </c>
      <c r="H507" s="250" t="str">
        <f ca="1">IF(ISNA(VLOOKUP(ROWS($H$482:H507),Uputstvo!$C$377:$O$426,8,FALSE))," ",VLOOKUP(ROWS($H$482:H507),Uputstvo!$C$377:$O$426,8,FALSE))</f>
        <v xml:space="preserve"> </v>
      </c>
      <c r="I507" s="251" t="str">
        <f ca="1">IF(ISNA(VLOOKUP(ROWS($I$482:I507),Uputstvo!$C$377:$O$426,9,FALSE))," ",VLOOKUP(ROWS($I$482:I507),Uputstvo!$C$377:$O$426,9,FALSE))</f>
        <v xml:space="preserve"> </v>
      </c>
      <c r="J507" s="248" t="str">
        <f ca="1">IF(ISNA(VLOOKUP(ROWS($J$482:J507),Uputstvo!$C$377:$O$426,10,FALSE))," ",VLOOKUP(ROWS($J$482:J507),Uputstvo!$C$377:$O$426,10,FALSE))</f>
        <v xml:space="preserve"> </v>
      </c>
      <c r="K507" s="249" t="str">
        <f ca="1">IF(ISNA(VLOOKUP(ROWS($K$482:K507),Uputstvo!$C$377:$O$426,11,FALSE))," ",VLOOKUP(ROWS($K$482:K507),Uputstvo!$C$377:$O$426,11,FALSE))</f>
        <v xml:space="preserve"> </v>
      </c>
      <c r="L507" s="248" t="str">
        <f ca="1">IF(ISNA(VLOOKUP(ROWS($L$482:L507),Uputstvo!$C$377:$O$426,12,FALSE))," ",VLOOKUP(ROWS($L$482:L507),Uputstvo!$C$377:$O$426,12,FALSE))</f>
        <v xml:space="preserve"> </v>
      </c>
      <c r="M507" s="249" t="str">
        <f ca="1">IF(ISNA(VLOOKUP(ROWS($M$482:M507),Uputstvo!$C$377:$O$426,13,FALSE))," ",VLOOKUP(ROWS($M$482:M507),Uputstvo!$C$377:$O$426,13,FALSE))</f>
        <v xml:space="preserve"> </v>
      </c>
      <c r="N507" s="248">
        <f t="shared" ca="1" si="28"/>
        <v>0</v>
      </c>
      <c r="O507" s="249">
        <f t="shared" ca="1" si="29"/>
        <v>0</v>
      </c>
      <c r="R507" s="30"/>
      <c r="V507" s="10"/>
      <c r="W507" s="10"/>
      <c r="X507" s="10"/>
      <c r="Y507" s="201">
        <f t="shared" ca="1" si="30"/>
        <v>0</v>
      </c>
    </row>
    <row r="508" spans="1:25" ht="28.5" hidden="1" customHeight="1" x14ac:dyDescent="0.25">
      <c r="A508" s="252">
        <v>27</v>
      </c>
      <c r="B508" s="588" t="str">
        <f ca="1">IF(ISNA(VLOOKUP(ROWS($B$482:B508),Uputstvo!$C$377:$E$426,3,FALSE))," ",VLOOKUP(ROWS($B$482:B508),Uputstvo!$C$377:$E$426,3,FALSE))</f>
        <v xml:space="preserve"> </v>
      </c>
      <c r="C508" s="589"/>
      <c r="D508" s="248" t="str">
        <f ca="1">IF(ISNA(VLOOKUP(ROWS($D$482:D508),Uputstvo!$C$377:$O$426,4,FALSE))," ",VLOOKUP(ROWS($D$482:D508),Uputstvo!$C$377:$O$426,4,FALSE))</f>
        <v xml:space="preserve"> </v>
      </c>
      <c r="E508" s="249" t="str">
        <f ca="1">IF(ISNA(VLOOKUP(ROWS($E$482:E508),Uputstvo!$C$377:$O$426,5,FALSE))," ",VLOOKUP(ROWS($E$482:E508),Uputstvo!$C$377:$O$426,5,FALSE))</f>
        <v xml:space="preserve"> </v>
      </c>
      <c r="F508" s="248" t="str">
        <f ca="1">IF(ISNA(VLOOKUP(ROWS($F$482:F508),Uputstvo!$C$377:$O$426,6,FALSE))," ",VLOOKUP(ROWS($F$482:F508),Uputstvo!$C$377:$O$426,6,FALSE))</f>
        <v xml:space="preserve"> </v>
      </c>
      <c r="G508" s="249" t="str">
        <f ca="1">IF(ISNA(VLOOKUP(ROWS($G$482:G508),Uputstvo!$C$377:$O$426,7,FALSE))," ",VLOOKUP(ROWS($G$482:G508),Uputstvo!$C$377:$O$426,7,FALSE))</f>
        <v xml:space="preserve"> </v>
      </c>
      <c r="H508" s="250" t="str">
        <f ca="1">IF(ISNA(VLOOKUP(ROWS($H$482:H508),Uputstvo!$C$377:$O$426,8,FALSE))," ",VLOOKUP(ROWS($H$482:H508),Uputstvo!$C$377:$O$426,8,FALSE))</f>
        <v xml:space="preserve"> </v>
      </c>
      <c r="I508" s="251" t="str">
        <f ca="1">IF(ISNA(VLOOKUP(ROWS($I$482:I508),Uputstvo!$C$377:$O$426,9,FALSE))," ",VLOOKUP(ROWS($I$482:I508),Uputstvo!$C$377:$O$426,9,FALSE))</f>
        <v xml:space="preserve"> </v>
      </c>
      <c r="J508" s="248" t="str">
        <f ca="1">IF(ISNA(VLOOKUP(ROWS($J$482:J508),Uputstvo!$C$377:$O$426,10,FALSE))," ",VLOOKUP(ROWS($J$482:J508),Uputstvo!$C$377:$O$426,10,FALSE))</f>
        <v xml:space="preserve"> </v>
      </c>
      <c r="K508" s="249" t="str">
        <f ca="1">IF(ISNA(VLOOKUP(ROWS($K$482:K508),Uputstvo!$C$377:$O$426,11,FALSE))," ",VLOOKUP(ROWS($K$482:K508),Uputstvo!$C$377:$O$426,11,FALSE))</f>
        <v xml:space="preserve"> </v>
      </c>
      <c r="L508" s="248" t="str">
        <f ca="1">IF(ISNA(VLOOKUP(ROWS($L$482:L508),Uputstvo!$C$377:$O$426,12,FALSE))," ",VLOOKUP(ROWS($L$482:L508),Uputstvo!$C$377:$O$426,12,FALSE))</f>
        <v xml:space="preserve"> </v>
      </c>
      <c r="M508" s="249" t="str">
        <f ca="1">IF(ISNA(VLOOKUP(ROWS($M$482:M508),Uputstvo!$C$377:$O$426,13,FALSE))," ",VLOOKUP(ROWS($M$482:M508),Uputstvo!$C$377:$O$426,13,FALSE))</f>
        <v xml:space="preserve"> </v>
      </c>
      <c r="N508" s="248">
        <f t="shared" ca="1" si="28"/>
        <v>0</v>
      </c>
      <c r="O508" s="249">
        <f t="shared" ca="1" si="29"/>
        <v>0</v>
      </c>
      <c r="R508" s="30"/>
      <c r="V508" s="10"/>
      <c r="W508" s="10"/>
      <c r="X508" s="10"/>
      <c r="Y508" s="201">
        <f t="shared" ca="1" si="30"/>
        <v>0</v>
      </c>
    </row>
    <row r="509" spans="1:25" ht="28.5" hidden="1" customHeight="1" x14ac:dyDescent="0.25">
      <c r="A509" s="252">
        <v>28</v>
      </c>
      <c r="B509" s="588" t="str">
        <f ca="1">IF(ISNA(VLOOKUP(ROWS($B$482:B509),Uputstvo!$C$377:$E$426,3,FALSE))," ",VLOOKUP(ROWS($B$482:B509),Uputstvo!$C$377:$E$426,3,FALSE))</f>
        <v xml:space="preserve"> </v>
      </c>
      <c r="C509" s="589"/>
      <c r="D509" s="248" t="str">
        <f ca="1">IF(ISNA(VLOOKUP(ROWS($D$482:D509),Uputstvo!$C$377:$O$426,4,FALSE))," ",VLOOKUP(ROWS($D$482:D509),Uputstvo!$C$377:$O$426,4,FALSE))</f>
        <v xml:space="preserve"> </v>
      </c>
      <c r="E509" s="249" t="str">
        <f ca="1">IF(ISNA(VLOOKUP(ROWS($E$482:E509),Uputstvo!$C$377:$O$426,5,FALSE))," ",VLOOKUP(ROWS($E$482:E509),Uputstvo!$C$377:$O$426,5,FALSE))</f>
        <v xml:space="preserve"> </v>
      </c>
      <c r="F509" s="248" t="str">
        <f ca="1">IF(ISNA(VLOOKUP(ROWS($F$482:F509),Uputstvo!$C$377:$O$426,6,FALSE))," ",VLOOKUP(ROWS($F$482:F509),Uputstvo!$C$377:$O$426,6,FALSE))</f>
        <v xml:space="preserve"> </v>
      </c>
      <c r="G509" s="249" t="str">
        <f ca="1">IF(ISNA(VLOOKUP(ROWS($G$482:G509),Uputstvo!$C$377:$O$426,7,FALSE))," ",VLOOKUP(ROWS($G$482:G509),Uputstvo!$C$377:$O$426,7,FALSE))</f>
        <v xml:space="preserve"> </v>
      </c>
      <c r="H509" s="250" t="str">
        <f ca="1">IF(ISNA(VLOOKUP(ROWS($H$482:H509),Uputstvo!$C$377:$O$426,8,FALSE))," ",VLOOKUP(ROWS($H$482:H509),Uputstvo!$C$377:$O$426,8,FALSE))</f>
        <v xml:space="preserve"> </v>
      </c>
      <c r="I509" s="251" t="str">
        <f ca="1">IF(ISNA(VLOOKUP(ROWS($I$482:I509),Uputstvo!$C$377:$O$426,9,FALSE))," ",VLOOKUP(ROWS($I$482:I509),Uputstvo!$C$377:$O$426,9,FALSE))</f>
        <v xml:space="preserve"> </v>
      </c>
      <c r="J509" s="248" t="str">
        <f ca="1">IF(ISNA(VLOOKUP(ROWS($J$482:J509),Uputstvo!$C$377:$O$426,10,FALSE))," ",VLOOKUP(ROWS($J$482:J509),Uputstvo!$C$377:$O$426,10,FALSE))</f>
        <v xml:space="preserve"> </v>
      </c>
      <c r="K509" s="249" t="str">
        <f ca="1">IF(ISNA(VLOOKUP(ROWS($K$482:K509),Uputstvo!$C$377:$O$426,11,FALSE))," ",VLOOKUP(ROWS($K$482:K509),Uputstvo!$C$377:$O$426,11,FALSE))</f>
        <v xml:space="preserve"> </v>
      </c>
      <c r="L509" s="248" t="str">
        <f ca="1">IF(ISNA(VLOOKUP(ROWS($L$482:L509),Uputstvo!$C$377:$O$426,12,FALSE))," ",VLOOKUP(ROWS($L$482:L509),Uputstvo!$C$377:$O$426,12,FALSE))</f>
        <v xml:space="preserve"> </v>
      </c>
      <c r="M509" s="249" t="str">
        <f ca="1">IF(ISNA(VLOOKUP(ROWS($M$482:M509),Uputstvo!$C$377:$O$426,13,FALSE))," ",VLOOKUP(ROWS($M$482:M509),Uputstvo!$C$377:$O$426,13,FALSE))</f>
        <v xml:space="preserve"> </v>
      </c>
      <c r="N509" s="248">
        <f t="shared" ca="1" si="28"/>
        <v>0</v>
      </c>
      <c r="O509" s="249">
        <f t="shared" ca="1" si="29"/>
        <v>0</v>
      </c>
      <c r="R509" s="30"/>
      <c r="V509" s="10"/>
      <c r="W509" s="10"/>
      <c r="X509" s="10"/>
      <c r="Y509" s="201">
        <f t="shared" ca="1" si="30"/>
        <v>0</v>
      </c>
    </row>
    <row r="510" spans="1:25" ht="28.5" hidden="1" customHeight="1" x14ac:dyDescent="0.25">
      <c r="A510" s="252">
        <v>29</v>
      </c>
      <c r="B510" s="588" t="str">
        <f ca="1">IF(ISNA(VLOOKUP(ROWS($B$482:B510),Uputstvo!$C$377:$E$426,3,FALSE))," ",VLOOKUP(ROWS($B$482:B510),Uputstvo!$C$377:$E$426,3,FALSE))</f>
        <v xml:space="preserve"> </v>
      </c>
      <c r="C510" s="589"/>
      <c r="D510" s="248" t="str">
        <f ca="1">IF(ISNA(VLOOKUP(ROWS($D$482:D510),Uputstvo!$C$377:$O$426,4,FALSE))," ",VLOOKUP(ROWS($D$482:D510),Uputstvo!$C$377:$O$426,4,FALSE))</f>
        <v xml:space="preserve"> </v>
      </c>
      <c r="E510" s="249" t="str">
        <f ca="1">IF(ISNA(VLOOKUP(ROWS($E$482:E510),Uputstvo!$C$377:$O$426,5,FALSE))," ",VLOOKUP(ROWS($E$482:E510),Uputstvo!$C$377:$O$426,5,FALSE))</f>
        <v xml:space="preserve"> </v>
      </c>
      <c r="F510" s="248" t="str">
        <f ca="1">IF(ISNA(VLOOKUP(ROWS($F$482:F510),Uputstvo!$C$377:$O$426,6,FALSE))," ",VLOOKUP(ROWS($F$482:F510),Uputstvo!$C$377:$O$426,6,FALSE))</f>
        <v xml:space="preserve"> </v>
      </c>
      <c r="G510" s="249" t="str">
        <f ca="1">IF(ISNA(VLOOKUP(ROWS($G$482:G510),Uputstvo!$C$377:$O$426,7,FALSE))," ",VLOOKUP(ROWS($G$482:G510),Uputstvo!$C$377:$O$426,7,FALSE))</f>
        <v xml:space="preserve"> </v>
      </c>
      <c r="H510" s="250" t="str">
        <f ca="1">IF(ISNA(VLOOKUP(ROWS($H$482:H510),Uputstvo!$C$377:$O$426,8,FALSE))," ",VLOOKUP(ROWS($H$482:H510),Uputstvo!$C$377:$O$426,8,FALSE))</f>
        <v xml:space="preserve"> </v>
      </c>
      <c r="I510" s="251" t="str">
        <f ca="1">IF(ISNA(VLOOKUP(ROWS($I$482:I510),Uputstvo!$C$377:$O$426,9,FALSE))," ",VLOOKUP(ROWS($I$482:I510),Uputstvo!$C$377:$O$426,9,FALSE))</f>
        <v xml:space="preserve"> </v>
      </c>
      <c r="J510" s="248" t="str">
        <f ca="1">IF(ISNA(VLOOKUP(ROWS($J$482:J510),Uputstvo!$C$377:$O$426,10,FALSE))," ",VLOOKUP(ROWS($J$482:J510),Uputstvo!$C$377:$O$426,10,FALSE))</f>
        <v xml:space="preserve"> </v>
      </c>
      <c r="K510" s="249" t="str">
        <f ca="1">IF(ISNA(VLOOKUP(ROWS($K$482:K510),Uputstvo!$C$377:$O$426,11,FALSE))," ",VLOOKUP(ROWS($K$482:K510),Uputstvo!$C$377:$O$426,11,FALSE))</f>
        <v xml:space="preserve"> </v>
      </c>
      <c r="L510" s="248" t="str">
        <f ca="1">IF(ISNA(VLOOKUP(ROWS($L$482:L510),Uputstvo!$C$377:$O$426,12,FALSE))," ",VLOOKUP(ROWS($L$482:L510),Uputstvo!$C$377:$O$426,12,FALSE))</f>
        <v xml:space="preserve"> </v>
      </c>
      <c r="M510" s="249" t="str">
        <f ca="1">IF(ISNA(VLOOKUP(ROWS($M$482:M510),Uputstvo!$C$377:$O$426,13,FALSE))," ",VLOOKUP(ROWS($M$482:M510),Uputstvo!$C$377:$O$426,13,FALSE))</f>
        <v xml:space="preserve"> </v>
      </c>
      <c r="N510" s="248">
        <f t="shared" ca="1" si="28"/>
        <v>0</v>
      </c>
      <c r="O510" s="249">
        <f t="shared" ca="1" si="29"/>
        <v>0</v>
      </c>
      <c r="R510" s="30"/>
      <c r="V510" s="10"/>
      <c r="W510" s="10"/>
      <c r="X510" s="10"/>
      <c r="Y510" s="201">
        <f t="shared" ca="1" si="30"/>
        <v>0</v>
      </c>
    </row>
    <row r="511" spans="1:25" ht="28.5" hidden="1" customHeight="1" x14ac:dyDescent="0.25">
      <c r="A511" s="252">
        <v>30</v>
      </c>
      <c r="B511" s="588" t="str">
        <f ca="1">IF(ISNA(VLOOKUP(ROWS($B$482:B511),Uputstvo!$C$377:$E$426,3,FALSE))," ",VLOOKUP(ROWS($B$482:B511),Uputstvo!$C$377:$E$426,3,FALSE))</f>
        <v xml:space="preserve"> </v>
      </c>
      <c r="C511" s="589"/>
      <c r="D511" s="248" t="str">
        <f ca="1">IF(ISNA(VLOOKUP(ROWS($D$482:D511),Uputstvo!$C$377:$O$426,4,FALSE))," ",VLOOKUP(ROWS($D$482:D511),Uputstvo!$C$377:$O$426,4,FALSE))</f>
        <v xml:space="preserve"> </v>
      </c>
      <c r="E511" s="249" t="str">
        <f ca="1">IF(ISNA(VLOOKUP(ROWS($E$482:E511),Uputstvo!$C$377:$O$426,5,FALSE))," ",VLOOKUP(ROWS($E$482:E511),Uputstvo!$C$377:$O$426,5,FALSE))</f>
        <v xml:space="preserve"> </v>
      </c>
      <c r="F511" s="248" t="str">
        <f ca="1">IF(ISNA(VLOOKUP(ROWS($F$482:F511),Uputstvo!$C$377:$O$426,6,FALSE))," ",VLOOKUP(ROWS($F$482:F511),Uputstvo!$C$377:$O$426,6,FALSE))</f>
        <v xml:space="preserve"> </v>
      </c>
      <c r="G511" s="249" t="str">
        <f ca="1">IF(ISNA(VLOOKUP(ROWS($G$482:G511),Uputstvo!$C$377:$O$426,7,FALSE))," ",VLOOKUP(ROWS($G$482:G511),Uputstvo!$C$377:$O$426,7,FALSE))</f>
        <v xml:space="preserve"> </v>
      </c>
      <c r="H511" s="250" t="str">
        <f ca="1">IF(ISNA(VLOOKUP(ROWS($H$482:H511),Uputstvo!$C$377:$O$426,8,FALSE))," ",VLOOKUP(ROWS($H$482:H511),Uputstvo!$C$377:$O$426,8,FALSE))</f>
        <v xml:space="preserve"> </v>
      </c>
      <c r="I511" s="251" t="str">
        <f ca="1">IF(ISNA(VLOOKUP(ROWS($I$482:I511),Uputstvo!$C$377:$O$426,9,FALSE))," ",VLOOKUP(ROWS($I$482:I511),Uputstvo!$C$377:$O$426,9,FALSE))</f>
        <v xml:space="preserve"> </v>
      </c>
      <c r="J511" s="248" t="str">
        <f ca="1">IF(ISNA(VLOOKUP(ROWS($J$482:J511),Uputstvo!$C$377:$O$426,10,FALSE))," ",VLOOKUP(ROWS($J$482:J511),Uputstvo!$C$377:$O$426,10,FALSE))</f>
        <v xml:space="preserve"> </v>
      </c>
      <c r="K511" s="249" t="str">
        <f ca="1">IF(ISNA(VLOOKUP(ROWS($K$482:K511),Uputstvo!$C$377:$O$426,11,FALSE))," ",VLOOKUP(ROWS($K$482:K511),Uputstvo!$C$377:$O$426,11,FALSE))</f>
        <v xml:space="preserve"> </v>
      </c>
      <c r="L511" s="248" t="str">
        <f ca="1">IF(ISNA(VLOOKUP(ROWS($L$482:L511),Uputstvo!$C$377:$O$426,12,FALSE))," ",VLOOKUP(ROWS($L$482:L511),Uputstvo!$C$377:$O$426,12,FALSE))</f>
        <v xml:space="preserve"> </v>
      </c>
      <c r="M511" s="249" t="str">
        <f ca="1">IF(ISNA(VLOOKUP(ROWS($M$482:M511),Uputstvo!$C$377:$O$426,13,FALSE))," ",VLOOKUP(ROWS($M$482:M511),Uputstvo!$C$377:$O$426,13,FALSE))</f>
        <v xml:space="preserve"> </v>
      </c>
      <c r="N511" s="248">
        <f t="shared" ca="1" si="28"/>
        <v>0</v>
      </c>
      <c r="O511" s="249">
        <f t="shared" ca="1" si="29"/>
        <v>0</v>
      </c>
      <c r="R511" s="30"/>
      <c r="V511" s="10"/>
      <c r="W511" s="10"/>
      <c r="X511" s="10"/>
      <c r="Y511" s="201">
        <f t="shared" ca="1" si="30"/>
        <v>0</v>
      </c>
    </row>
    <row r="512" spans="1:25" ht="28.5" hidden="1" customHeight="1" x14ac:dyDescent="0.25">
      <c r="A512" s="252">
        <v>31</v>
      </c>
      <c r="B512" s="588" t="str">
        <f ca="1">IF(ISNA(VLOOKUP(ROWS($B$482:B512),Uputstvo!$C$377:$E$426,3,FALSE))," ",VLOOKUP(ROWS($B$482:B512),Uputstvo!$C$377:$E$426,3,FALSE))</f>
        <v xml:space="preserve"> </v>
      </c>
      <c r="C512" s="589"/>
      <c r="D512" s="248" t="str">
        <f ca="1">IF(ISNA(VLOOKUP(ROWS($D$482:D512),Uputstvo!$C$377:$O$426,4,FALSE))," ",VLOOKUP(ROWS($D$482:D512),Uputstvo!$C$377:$O$426,4,FALSE))</f>
        <v xml:space="preserve"> </v>
      </c>
      <c r="E512" s="249" t="str">
        <f ca="1">IF(ISNA(VLOOKUP(ROWS($E$482:E512),Uputstvo!$C$377:$O$426,5,FALSE))," ",VLOOKUP(ROWS($E$482:E512),Uputstvo!$C$377:$O$426,5,FALSE))</f>
        <v xml:space="preserve"> </v>
      </c>
      <c r="F512" s="248" t="str">
        <f ca="1">IF(ISNA(VLOOKUP(ROWS($F$482:F512),Uputstvo!$C$377:$O$426,6,FALSE))," ",VLOOKUP(ROWS($F$482:F512),Uputstvo!$C$377:$O$426,6,FALSE))</f>
        <v xml:space="preserve"> </v>
      </c>
      <c r="G512" s="249" t="str">
        <f ca="1">IF(ISNA(VLOOKUP(ROWS($G$482:G512),Uputstvo!$C$377:$O$426,7,FALSE))," ",VLOOKUP(ROWS($G$482:G512),Uputstvo!$C$377:$O$426,7,FALSE))</f>
        <v xml:space="preserve"> </v>
      </c>
      <c r="H512" s="250" t="str">
        <f ca="1">IF(ISNA(VLOOKUP(ROWS($H$482:H512),Uputstvo!$C$377:$O$426,8,FALSE))," ",VLOOKUP(ROWS($H$482:H512),Uputstvo!$C$377:$O$426,8,FALSE))</f>
        <v xml:space="preserve"> </v>
      </c>
      <c r="I512" s="251" t="str">
        <f ca="1">IF(ISNA(VLOOKUP(ROWS($I$482:I512),Uputstvo!$C$377:$O$426,9,FALSE))," ",VLOOKUP(ROWS($I$482:I512),Uputstvo!$C$377:$O$426,9,FALSE))</f>
        <v xml:space="preserve"> </v>
      </c>
      <c r="J512" s="248" t="str">
        <f ca="1">IF(ISNA(VLOOKUP(ROWS($J$482:J512),Uputstvo!$C$377:$O$426,10,FALSE))," ",VLOOKUP(ROWS($J$482:J512),Uputstvo!$C$377:$O$426,10,FALSE))</f>
        <v xml:space="preserve"> </v>
      </c>
      <c r="K512" s="249" t="str">
        <f ca="1">IF(ISNA(VLOOKUP(ROWS($K$482:K512),Uputstvo!$C$377:$O$426,11,FALSE))," ",VLOOKUP(ROWS($K$482:K512),Uputstvo!$C$377:$O$426,11,FALSE))</f>
        <v xml:space="preserve"> </v>
      </c>
      <c r="L512" s="248" t="str">
        <f ca="1">IF(ISNA(VLOOKUP(ROWS($L$482:L512),Uputstvo!$C$377:$O$426,12,FALSE))," ",VLOOKUP(ROWS($L$482:L512),Uputstvo!$C$377:$O$426,12,FALSE))</f>
        <v xml:space="preserve"> </v>
      </c>
      <c r="M512" s="249" t="str">
        <f ca="1">IF(ISNA(VLOOKUP(ROWS($M$482:M512),Uputstvo!$C$377:$O$426,13,FALSE))," ",VLOOKUP(ROWS($M$482:M512),Uputstvo!$C$377:$O$426,13,FALSE))</f>
        <v xml:space="preserve"> </v>
      </c>
      <c r="N512" s="248">
        <f t="shared" ca="1" si="28"/>
        <v>0</v>
      </c>
      <c r="O512" s="249">
        <f t="shared" ca="1" si="29"/>
        <v>0</v>
      </c>
      <c r="R512" s="30"/>
      <c r="V512" s="10"/>
      <c r="W512" s="10"/>
      <c r="X512" s="10"/>
      <c r="Y512" s="201">
        <f t="shared" ca="1" si="30"/>
        <v>0</v>
      </c>
    </row>
    <row r="513" spans="1:31" ht="28.5" hidden="1" customHeight="1" x14ac:dyDescent="0.25">
      <c r="A513" s="252">
        <v>32</v>
      </c>
      <c r="B513" s="588" t="str">
        <f ca="1">IF(ISNA(VLOOKUP(ROWS($B$482:B513),Uputstvo!$C$377:$E$426,3,FALSE))," ",VLOOKUP(ROWS($B$482:B513),Uputstvo!$C$377:$E$426,3,FALSE))</f>
        <v xml:space="preserve"> </v>
      </c>
      <c r="C513" s="589"/>
      <c r="D513" s="248" t="str">
        <f ca="1">IF(ISNA(VLOOKUP(ROWS($D$482:D513),Uputstvo!$C$377:$O$426,4,FALSE))," ",VLOOKUP(ROWS($D$482:D513),Uputstvo!$C$377:$O$426,4,FALSE))</f>
        <v xml:space="preserve"> </v>
      </c>
      <c r="E513" s="249" t="str">
        <f ca="1">IF(ISNA(VLOOKUP(ROWS($E$482:E513),Uputstvo!$C$377:$O$426,5,FALSE))," ",VLOOKUP(ROWS($E$482:E513),Uputstvo!$C$377:$O$426,5,FALSE))</f>
        <v xml:space="preserve"> </v>
      </c>
      <c r="F513" s="248" t="str">
        <f ca="1">IF(ISNA(VLOOKUP(ROWS($F$482:F513),Uputstvo!$C$377:$O$426,6,FALSE))," ",VLOOKUP(ROWS($F$482:F513),Uputstvo!$C$377:$O$426,6,FALSE))</f>
        <v xml:space="preserve"> </v>
      </c>
      <c r="G513" s="249" t="str">
        <f ca="1">IF(ISNA(VLOOKUP(ROWS($G$482:G513),Uputstvo!$C$377:$O$426,7,FALSE))," ",VLOOKUP(ROWS($G$482:G513),Uputstvo!$C$377:$O$426,7,FALSE))</f>
        <v xml:space="preserve"> </v>
      </c>
      <c r="H513" s="250" t="str">
        <f ca="1">IF(ISNA(VLOOKUP(ROWS($H$482:H513),Uputstvo!$C$377:$O$426,8,FALSE))," ",VLOOKUP(ROWS($H$482:H513),Uputstvo!$C$377:$O$426,8,FALSE))</f>
        <v xml:space="preserve"> </v>
      </c>
      <c r="I513" s="251" t="str">
        <f ca="1">IF(ISNA(VLOOKUP(ROWS($I$482:I513),Uputstvo!$C$377:$O$426,9,FALSE))," ",VLOOKUP(ROWS($I$482:I513),Uputstvo!$C$377:$O$426,9,FALSE))</f>
        <v xml:space="preserve"> </v>
      </c>
      <c r="J513" s="248" t="str">
        <f ca="1">IF(ISNA(VLOOKUP(ROWS($J$482:J513),Uputstvo!$C$377:$O$426,10,FALSE))," ",VLOOKUP(ROWS($J$482:J513),Uputstvo!$C$377:$O$426,10,FALSE))</f>
        <v xml:space="preserve"> </v>
      </c>
      <c r="K513" s="249" t="str">
        <f ca="1">IF(ISNA(VLOOKUP(ROWS($K$482:K513),Uputstvo!$C$377:$O$426,11,FALSE))," ",VLOOKUP(ROWS($K$482:K513),Uputstvo!$C$377:$O$426,11,FALSE))</f>
        <v xml:space="preserve"> </v>
      </c>
      <c r="L513" s="248" t="str">
        <f ca="1">IF(ISNA(VLOOKUP(ROWS($L$482:L513),Uputstvo!$C$377:$O$426,12,FALSE))," ",VLOOKUP(ROWS($L$482:L513),Uputstvo!$C$377:$O$426,12,FALSE))</f>
        <v xml:space="preserve"> </v>
      </c>
      <c r="M513" s="249" t="str">
        <f ca="1">IF(ISNA(VLOOKUP(ROWS($M$482:M513),Uputstvo!$C$377:$O$426,13,FALSE))," ",VLOOKUP(ROWS($M$482:M513),Uputstvo!$C$377:$O$426,13,FALSE))</f>
        <v xml:space="preserve"> </v>
      </c>
      <c r="N513" s="248">
        <f t="shared" ca="1" si="28"/>
        <v>0</v>
      </c>
      <c r="O513" s="249">
        <f t="shared" ca="1" si="29"/>
        <v>0</v>
      </c>
      <c r="R513" s="30"/>
      <c r="V513" s="10"/>
      <c r="W513" s="10"/>
      <c r="X513" s="10"/>
      <c r="Y513" s="201">
        <f t="shared" ca="1" si="30"/>
        <v>0</v>
      </c>
    </row>
    <row r="514" spans="1:31" ht="28.5" hidden="1" customHeight="1" x14ac:dyDescent="0.25">
      <c r="A514" s="252">
        <v>33</v>
      </c>
      <c r="B514" s="588" t="str">
        <f ca="1">IF(ISNA(VLOOKUP(ROWS($B$482:B514),Uputstvo!$C$377:$E$426,3,FALSE))," ",VLOOKUP(ROWS($B$482:B514),Uputstvo!$C$377:$E$426,3,FALSE))</f>
        <v xml:space="preserve"> </v>
      </c>
      <c r="C514" s="589"/>
      <c r="D514" s="248" t="str">
        <f ca="1">IF(ISNA(VLOOKUP(ROWS($D$482:D514),Uputstvo!$C$377:$O$426,4,FALSE))," ",VLOOKUP(ROWS($D$482:D514),Uputstvo!$C$377:$O$426,4,FALSE))</f>
        <v xml:space="preserve"> </v>
      </c>
      <c r="E514" s="249" t="str">
        <f ca="1">IF(ISNA(VLOOKUP(ROWS($E$482:E514),Uputstvo!$C$377:$O$426,5,FALSE))," ",VLOOKUP(ROWS($E$482:E514),Uputstvo!$C$377:$O$426,5,FALSE))</f>
        <v xml:space="preserve"> </v>
      </c>
      <c r="F514" s="248" t="str">
        <f ca="1">IF(ISNA(VLOOKUP(ROWS($F$482:F514),Uputstvo!$C$377:$O$426,6,FALSE))," ",VLOOKUP(ROWS($F$482:F514),Uputstvo!$C$377:$O$426,6,FALSE))</f>
        <v xml:space="preserve"> </v>
      </c>
      <c r="G514" s="249" t="str">
        <f ca="1">IF(ISNA(VLOOKUP(ROWS($G$482:G514),Uputstvo!$C$377:$O$426,7,FALSE))," ",VLOOKUP(ROWS($G$482:G514),Uputstvo!$C$377:$O$426,7,FALSE))</f>
        <v xml:space="preserve"> </v>
      </c>
      <c r="H514" s="250" t="str">
        <f ca="1">IF(ISNA(VLOOKUP(ROWS($H$482:H514),Uputstvo!$C$377:$O$426,8,FALSE))," ",VLOOKUP(ROWS($H$482:H514),Uputstvo!$C$377:$O$426,8,FALSE))</f>
        <v xml:space="preserve"> </v>
      </c>
      <c r="I514" s="251" t="str">
        <f ca="1">IF(ISNA(VLOOKUP(ROWS($I$482:I514),Uputstvo!$C$377:$O$426,9,FALSE))," ",VLOOKUP(ROWS($I$482:I514),Uputstvo!$C$377:$O$426,9,FALSE))</f>
        <v xml:space="preserve"> </v>
      </c>
      <c r="J514" s="248" t="str">
        <f ca="1">IF(ISNA(VLOOKUP(ROWS($J$482:J514),Uputstvo!$C$377:$O$426,10,FALSE))," ",VLOOKUP(ROWS($J$482:J514),Uputstvo!$C$377:$O$426,10,FALSE))</f>
        <v xml:space="preserve"> </v>
      </c>
      <c r="K514" s="249" t="str">
        <f ca="1">IF(ISNA(VLOOKUP(ROWS($K$482:K514),Uputstvo!$C$377:$O$426,11,FALSE))," ",VLOOKUP(ROWS($K$482:K514),Uputstvo!$C$377:$O$426,11,FALSE))</f>
        <v xml:space="preserve"> </v>
      </c>
      <c r="L514" s="248" t="str">
        <f ca="1">IF(ISNA(VLOOKUP(ROWS($L$482:L514),Uputstvo!$C$377:$O$426,12,FALSE))," ",VLOOKUP(ROWS($L$482:L514),Uputstvo!$C$377:$O$426,12,FALSE))</f>
        <v xml:space="preserve"> </v>
      </c>
      <c r="M514" s="249" t="str">
        <f ca="1">IF(ISNA(VLOOKUP(ROWS($M$482:M514),Uputstvo!$C$377:$O$426,13,FALSE))," ",VLOOKUP(ROWS($M$482:M514),Uputstvo!$C$377:$O$426,13,FALSE))</f>
        <v xml:space="preserve"> </v>
      </c>
      <c r="N514" s="248">
        <f t="shared" ca="1" si="28"/>
        <v>0</v>
      </c>
      <c r="O514" s="249">
        <f t="shared" ca="1" si="29"/>
        <v>0</v>
      </c>
      <c r="R514" s="30"/>
      <c r="V514" s="10"/>
      <c r="W514" s="10"/>
      <c r="X514" s="10"/>
      <c r="Y514" s="201">
        <f t="shared" ca="1" si="30"/>
        <v>0</v>
      </c>
    </row>
    <row r="515" spans="1:31" ht="28.5" hidden="1" customHeight="1" x14ac:dyDescent="0.25">
      <c r="A515" s="252">
        <v>34</v>
      </c>
      <c r="B515" s="588" t="str">
        <f ca="1">IF(ISNA(VLOOKUP(ROWS($B$482:B515),Uputstvo!$C$377:$E$426,3,FALSE))," ",VLOOKUP(ROWS($B$482:B515),Uputstvo!$C$377:$E$426,3,FALSE))</f>
        <v xml:space="preserve"> </v>
      </c>
      <c r="C515" s="589"/>
      <c r="D515" s="248" t="str">
        <f ca="1">IF(ISNA(VLOOKUP(ROWS($D$482:D515),Uputstvo!$C$377:$O$426,4,FALSE))," ",VLOOKUP(ROWS($D$482:D515),Uputstvo!$C$377:$O$426,4,FALSE))</f>
        <v xml:space="preserve"> </v>
      </c>
      <c r="E515" s="249" t="str">
        <f ca="1">IF(ISNA(VLOOKUP(ROWS($E$482:E515),Uputstvo!$C$377:$O$426,5,FALSE))," ",VLOOKUP(ROWS($E$482:E515),Uputstvo!$C$377:$O$426,5,FALSE))</f>
        <v xml:space="preserve"> </v>
      </c>
      <c r="F515" s="248" t="str">
        <f ca="1">IF(ISNA(VLOOKUP(ROWS($F$482:F515),Uputstvo!$C$377:$O$426,6,FALSE))," ",VLOOKUP(ROWS($F$482:F515),Uputstvo!$C$377:$O$426,6,FALSE))</f>
        <v xml:space="preserve"> </v>
      </c>
      <c r="G515" s="249" t="str">
        <f ca="1">IF(ISNA(VLOOKUP(ROWS($G$482:G515),Uputstvo!$C$377:$O$426,7,FALSE))," ",VLOOKUP(ROWS($G$482:G515),Uputstvo!$C$377:$O$426,7,FALSE))</f>
        <v xml:space="preserve"> </v>
      </c>
      <c r="H515" s="250" t="str">
        <f ca="1">IF(ISNA(VLOOKUP(ROWS($H$482:H515),Uputstvo!$C$377:$O$426,8,FALSE))," ",VLOOKUP(ROWS($H$482:H515),Uputstvo!$C$377:$O$426,8,FALSE))</f>
        <v xml:space="preserve"> </v>
      </c>
      <c r="I515" s="251" t="str">
        <f ca="1">IF(ISNA(VLOOKUP(ROWS($I$482:I515),Uputstvo!$C$377:$O$426,9,FALSE))," ",VLOOKUP(ROWS($I$482:I515),Uputstvo!$C$377:$O$426,9,FALSE))</f>
        <v xml:space="preserve"> </v>
      </c>
      <c r="J515" s="248" t="str">
        <f ca="1">IF(ISNA(VLOOKUP(ROWS($J$482:J515),Uputstvo!$C$377:$O$426,10,FALSE))," ",VLOOKUP(ROWS($J$482:J515),Uputstvo!$C$377:$O$426,10,FALSE))</f>
        <v xml:space="preserve"> </v>
      </c>
      <c r="K515" s="249" t="str">
        <f ca="1">IF(ISNA(VLOOKUP(ROWS($K$482:K515),Uputstvo!$C$377:$O$426,11,FALSE))," ",VLOOKUP(ROWS($K$482:K515),Uputstvo!$C$377:$O$426,11,FALSE))</f>
        <v xml:space="preserve"> </v>
      </c>
      <c r="L515" s="248" t="str">
        <f ca="1">IF(ISNA(VLOOKUP(ROWS($L$482:L515),Uputstvo!$C$377:$O$426,12,FALSE))," ",VLOOKUP(ROWS($L$482:L515),Uputstvo!$C$377:$O$426,12,FALSE))</f>
        <v xml:space="preserve"> </v>
      </c>
      <c r="M515" s="249" t="str">
        <f ca="1">IF(ISNA(VLOOKUP(ROWS($M$482:M515),Uputstvo!$C$377:$O$426,13,FALSE))," ",VLOOKUP(ROWS($M$482:M515),Uputstvo!$C$377:$O$426,13,FALSE))</f>
        <v xml:space="preserve"> </v>
      </c>
      <c r="N515" s="248">
        <f t="shared" ca="1" si="28"/>
        <v>0</v>
      </c>
      <c r="O515" s="249">
        <f t="shared" ca="1" si="29"/>
        <v>0</v>
      </c>
      <c r="R515" s="30"/>
      <c r="V515" s="10"/>
      <c r="W515" s="10"/>
      <c r="X515" s="10"/>
      <c r="Y515" s="201">
        <f t="shared" ca="1" si="30"/>
        <v>0</v>
      </c>
    </row>
    <row r="516" spans="1:31" ht="28.5" hidden="1" customHeight="1" x14ac:dyDescent="0.25">
      <c r="A516" s="252">
        <v>35</v>
      </c>
      <c r="B516" s="588" t="str">
        <f ca="1">IF(ISNA(VLOOKUP(ROWS($B$482:B516),Uputstvo!$C$377:$E$426,3,FALSE))," ",VLOOKUP(ROWS($B$482:B516),Uputstvo!$C$377:$E$426,3,FALSE))</f>
        <v xml:space="preserve"> </v>
      </c>
      <c r="C516" s="589"/>
      <c r="D516" s="248" t="str">
        <f ca="1">IF(ISNA(VLOOKUP(ROWS($D$482:D516),Uputstvo!$C$377:$O$426,4,FALSE))," ",VLOOKUP(ROWS($D$482:D516),Uputstvo!$C$377:$O$426,4,FALSE))</f>
        <v xml:space="preserve"> </v>
      </c>
      <c r="E516" s="249" t="str">
        <f ca="1">IF(ISNA(VLOOKUP(ROWS($E$482:E516),Uputstvo!$C$377:$O$426,5,FALSE))," ",VLOOKUP(ROWS($E$482:E516),Uputstvo!$C$377:$O$426,5,FALSE))</f>
        <v xml:space="preserve"> </v>
      </c>
      <c r="F516" s="248" t="str">
        <f ca="1">IF(ISNA(VLOOKUP(ROWS($F$482:F516),Uputstvo!$C$377:$O$426,6,FALSE))," ",VLOOKUP(ROWS($F$482:F516),Uputstvo!$C$377:$O$426,6,FALSE))</f>
        <v xml:space="preserve"> </v>
      </c>
      <c r="G516" s="249" t="str">
        <f ca="1">IF(ISNA(VLOOKUP(ROWS($G$482:G516),Uputstvo!$C$377:$O$426,7,FALSE))," ",VLOOKUP(ROWS($G$482:G516),Uputstvo!$C$377:$O$426,7,FALSE))</f>
        <v xml:space="preserve"> </v>
      </c>
      <c r="H516" s="250" t="str">
        <f ca="1">IF(ISNA(VLOOKUP(ROWS($H$482:H516),Uputstvo!$C$377:$O$426,8,FALSE))," ",VLOOKUP(ROWS($H$482:H516),Uputstvo!$C$377:$O$426,8,FALSE))</f>
        <v xml:space="preserve"> </v>
      </c>
      <c r="I516" s="251" t="str">
        <f ca="1">IF(ISNA(VLOOKUP(ROWS($I$482:I516),Uputstvo!$C$377:$O$426,9,FALSE))," ",VLOOKUP(ROWS($I$482:I516),Uputstvo!$C$377:$O$426,9,FALSE))</f>
        <v xml:space="preserve"> </v>
      </c>
      <c r="J516" s="248" t="str">
        <f ca="1">IF(ISNA(VLOOKUP(ROWS($J$482:J516),Uputstvo!$C$377:$O$426,10,FALSE))," ",VLOOKUP(ROWS($J$482:J516),Uputstvo!$C$377:$O$426,10,FALSE))</f>
        <v xml:space="preserve"> </v>
      </c>
      <c r="K516" s="249" t="str">
        <f ca="1">IF(ISNA(VLOOKUP(ROWS($K$482:K516),Uputstvo!$C$377:$O$426,11,FALSE))," ",VLOOKUP(ROWS($K$482:K516),Uputstvo!$C$377:$O$426,11,FALSE))</f>
        <v xml:space="preserve"> </v>
      </c>
      <c r="L516" s="248" t="str">
        <f ca="1">IF(ISNA(VLOOKUP(ROWS($L$482:L516),Uputstvo!$C$377:$O$426,12,FALSE))," ",VLOOKUP(ROWS($L$482:L516),Uputstvo!$C$377:$O$426,12,FALSE))</f>
        <v xml:space="preserve"> </v>
      </c>
      <c r="M516" s="249" t="str">
        <f ca="1">IF(ISNA(VLOOKUP(ROWS($M$482:M516),Uputstvo!$C$377:$O$426,13,FALSE))," ",VLOOKUP(ROWS($M$482:M516),Uputstvo!$C$377:$O$426,13,FALSE))</f>
        <v xml:space="preserve"> </v>
      </c>
      <c r="N516" s="248">
        <f t="shared" ca="1" si="28"/>
        <v>0</v>
      </c>
      <c r="O516" s="249">
        <f t="shared" ca="1" si="29"/>
        <v>0</v>
      </c>
      <c r="R516" s="30"/>
      <c r="V516" s="10"/>
      <c r="W516" s="10"/>
      <c r="X516" s="10"/>
      <c r="Y516" s="201">
        <f t="shared" ca="1" si="30"/>
        <v>0</v>
      </c>
    </row>
    <row r="517" spans="1:31" ht="28.5" hidden="1" customHeight="1" x14ac:dyDescent="0.25">
      <c r="A517" s="252">
        <v>36</v>
      </c>
      <c r="B517" s="588" t="str">
        <f ca="1">IF(ISNA(VLOOKUP(ROWS($B$482:B517),Uputstvo!$C$377:$E$426,3,FALSE))," ",VLOOKUP(ROWS($B$482:B517),Uputstvo!$C$377:$E$426,3,FALSE))</f>
        <v xml:space="preserve"> </v>
      </c>
      <c r="C517" s="589"/>
      <c r="D517" s="248" t="str">
        <f ca="1">IF(ISNA(VLOOKUP(ROWS($D$482:D517),Uputstvo!$C$377:$O$426,4,FALSE))," ",VLOOKUP(ROWS($D$482:D517),Uputstvo!$C$377:$O$426,4,FALSE))</f>
        <v xml:space="preserve"> </v>
      </c>
      <c r="E517" s="249" t="str">
        <f ca="1">IF(ISNA(VLOOKUP(ROWS($E$482:E517),Uputstvo!$C$377:$O$426,5,FALSE))," ",VLOOKUP(ROWS($E$482:E517),Uputstvo!$C$377:$O$426,5,FALSE))</f>
        <v xml:space="preserve"> </v>
      </c>
      <c r="F517" s="248" t="str">
        <f ca="1">IF(ISNA(VLOOKUP(ROWS($F$482:F517),Uputstvo!$C$377:$O$426,6,FALSE))," ",VLOOKUP(ROWS($F$482:F517),Uputstvo!$C$377:$O$426,6,FALSE))</f>
        <v xml:space="preserve"> </v>
      </c>
      <c r="G517" s="249" t="str">
        <f ca="1">IF(ISNA(VLOOKUP(ROWS($G$482:G517),Uputstvo!$C$377:$O$426,7,FALSE))," ",VLOOKUP(ROWS($G$482:G517),Uputstvo!$C$377:$O$426,7,FALSE))</f>
        <v xml:space="preserve"> </v>
      </c>
      <c r="H517" s="250" t="str">
        <f ca="1">IF(ISNA(VLOOKUP(ROWS($H$482:H517),Uputstvo!$C$377:$O$426,8,FALSE))," ",VLOOKUP(ROWS($H$482:H517),Uputstvo!$C$377:$O$426,8,FALSE))</f>
        <v xml:space="preserve"> </v>
      </c>
      <c r="I517" s="251" t="str">
        <f ca="1">IF(ISNA(VLOOKUP(ROWS($I$482:I517),Uputstvo!$C$377:$O$426,9,FALSE))," ",VLOOKUP(ROWS($I$482:I517),Uputstvo!$C$377:$O$426,9,FALSE))</f>
        <v xml:space="preserve"> </v>
      </c>
      <c r="J517" s="248" t="str">
        <f ca="1">IF(ISNA(VLOOKUP(ROWS($J$482:J517),Uputstvo!$C$377:$O$426,10,FALSE))," ",VLOOKUP(ROWS($J$482:J517),Uputstvo!$C$377:$O$426,10,FALSE))</f>
        <v xml:space="preserve"> </v>
      </c>
      <c r="K517" s="249" t="str">
        <f ca="1">IF(ISNA(VLOOKUP(ROWS($K$482:K517),Uputstvo!$C$377:$O$426,11,FALSE))," ",VLOOKUP(ROWS($K$482:K517),Uputstvo!$C$377:$O$426,11,FALSE))</f>
        <v xml:space="preserve"> </v>
      </c>
      <c r="L517" s="248" t="str">
        <f ca="1">IF(ISNA(VLOOKUP(ROWS($L$482:L517),Uputstvo!$C$377:$O$426,12,FALSE))," ",VLOOKUP(ROWS($L$482:L517),Uputstvo!$C$377:$O$426,12,FALSE))</f>
        <v xml:space="preserve"> </v>
      </c>
      <c r="M517" s="249" t="str">
        <f ca="1">IF(ISNA(VLOOKUP(ROWS($M$482:M517),Uputstvo!$C$377:$O$426,13,FALSE))," ",VLOOKUP(ROWS($M$482:M517),Uputstvo!$C$377:$O$426,13,FALSE))</f>
        <v xml:space="preserve"> </v>
      </c>
      <c r="N517" s="248">
        <f t="shared" ca="1" si="28"/>
        <v>0</v>
      </c>
      <c r="O517" s="249">
        <f t="shared" ca="1" si="29"/>
        <v>0</v>
      </c>
      <c r="R517" s="30"/>
      <c r="V517" s="10"/>
      <c r="W517" s="10"/>
      <c r="X517" s="10"/>
      <c r="Y517" s="201">
        <f t="shared" ca="1" si="30"/>
        <v>0</v>
      </c>
    </row>
    <row r="518" spans="1:31" ht="28.5" hidden="1" customHeight="1" x14ac:dyDescent="0.25">
      <c r="A518" s="252">
        <v>37</v>
      </c>
      <c r="B518" s="588" t="str">
        <f ca="1">IF(ISNA(VLOOKUP(ROWS($B$482:B518),Uputstvo!$C$377:$E$426,3,FALSE))," ",VLOOKUP(ROWS($B$482:B518),Uputstvo!$C$377:$E$426,3,FALSE))</f>
        <v xml:space="preserve"> </v>
      </c>
      <c r="C518" s="589"/>
      <c r="D518" s="248" t="str">
        <f ca="1">IF(ISNA(VLOOKUP(ROWS($D$482:D518),Uputstvo!$C$377:$O$426,4,FALSE))," ",VLOOKUP(ROWS($D$482:D518),Uputstvo!$C$377:$O$426,4,FALSE))</f>
        <v xml:space="preserve"> </v>
      </c>
      <c r="E518" s="249" t="str">
        <f ca="1">IF(ISNA(VLOOKUP(ROWS($E$482:E518),Uputstvo!$C$377:$O$426,5,FALSE))," ",VLOOKUP(ROWS($E$482:E518),Uputstvo!$C$377:$O$426,5,FALSE))</f>
        <v xml:space="preserve"> </v>
      </c>
      <c r="F518" s="248" t="str">
        <f ca="1">IF(ISNA(VLOOKUP(ROWS($F$482:F518),Uputstvo!$C$377:$O$426,6,FALSE))," ",VLOOKUP(ROWS($F$482:F518),Uputstvo!$C$377:$O$426,6,FALSE))</f>
        <v xml:space="preserve"> </v>
      </c>
      <c r="G518" s="249" t="str">
        <f ca="1">IF(ISNA(VLOOKUP(ROWS($G$482:G518),Uputstvo!$C$377:$O$426,7,FALSE))," ",VLOOKUP(ROWS($G$482:G518),Uputstvo!$C$377:$O$426,7,FALSE))</f>
        <v xml:space="preserve"> </v>
      </c>
      <c r="H518" s="250" t="str">
        <f ca="1">IF(ISNA(VLOOKUP(ROWS($H$482:H518),Uputstvo!$C$377:$O$426,8,FALSE))," ",VLOOKUP(ROWS($H$482:H518),Uputstvo!$C$377:$O$426,8,FALSE))</f>
        <v xml:space="preserve"> </v>
      </c>
      <c r="I518" s="251" t="str">
        <f ca="1">IF(ISNA(VLOOKUP(ROWS($I$482:I518),Uputstvo!$C$377:$O$426,9,FALSE))," ",VLOOKUP(ROWS($I$482:I518),Uputstvo!$C$377:$O$426,9,FALSE))</f>
        <v xml:space="preserve"> </v>
      </c>
      <c r="J518" s="248" t="str">
        <f ca="1">IF(ISNA(VLOOKUP(ROWS($J$482:J518),Uputstvo!$C$377:$O$426,10,FALSE))," ",VLOOKUP(ROWS($J$482:J518),Uputstvo!$C$377:$O$426,10,FALSE))</f>
        <v xml:space="preserve"> </v>
      </c>
      <c r="K518" s="249" t="str">
        <f ca="1">IF(ISNA(VLOOKUP(ROWS($K$482:K518),Uputstvo!$C$377:$O$426,11,FALSE))," ",VLOOKUP(ROWS($K$482:K518),Uputstvo!$C$377:$O$426,11,FALSE))</f>
        <v xml:space="preserve"> </v>
      </c>
      <c r="L518" s="248" t="str">
        <f ca="1">IF(ISNA(VLOOKUP(ROWS($L$482:L518),Uputstvo!$C$377:$O$426,12,FALSE))," ",VLOOKUP(ROWS($L$482:L518),Uputstvo!$C$377:$O$426,12,FALSE))</f>
        <v xml:space="preserve"> </v>
      </c>
      <c r="M518" s="249" t="str">
        <f ca="1">IF(ISNA(VLOOKUP(ROWS($M$482:M518),Uputstvo!$C$377:$O$426,13,FALSE))," ",VLOOKUP(ROWS($M$482:M518),Uputstvo!$C$377:$O$426,13,FALSE))</f>
        <v xml:space="preserve"> </v>
      </c>
      <c r="N518" s="248">
        <f t="shared" ca="1" si="28"/>
        <v>0</v>
      </c>
      <c r="O518" s="249">
        <f t="shared" ca="1" si="29"/>
        <v>0</v>
      </c>
      <c r="R518" s="30"/>
      <c r="V518" s="10"/>
      <c r="W518" s="10"/>
      <c r="X518" s="10"/>
      <c r="Y518" s="201">
        <f t="shared" ca="1" si="30"/>
        <v>0</v>
      </c>
    </row>
    <row r="519" spans="1:31" ht="28.5" hidden="1" customHeight="1" x14ac:dyDescent="0.25">
      <c r="A519" s="252">
        <v>38</v>
      </c>
      <c r="B519" s="588" t="str">
        <f ca="1">IF(ISNA(VLOOKUP(ROWS($B$482:B519),Uputstvo!$C$377:$E$426,3,FALSE))," ",VLOOKUP(ROWS($B$482:B519),Uputstvo!$C$377:$E$426,3,FALSE))</f>
        <v xml:space="preserve"> </v>
      </c>
      <c r="C519" s="589"/>
      <c r="D519" s="248" t="str">
        <f ca="1">IF(ISNA(VLOOKUP(ROWS($D$482:D519),Uputstvo!$C$377:$O$426,4,FALSE))," ",VLOOKUP(ROWS($D$482:D519),Uputstvo!$C$377:$O$426,4,FALSE))</f>
        <v xml:space="preserve"> </v>
      </c>
      <c r="E519" s="249" t="str">
        <f ca="1">IF(ISNA(VLOOKUP(ROWS($E$482:E519),Uputstvo!$C$377:$O$426,5,FALSE))," ",VLOOKUP(ROWS($E$482:E519),Uputstvo!$C$377:$O$426,5,FALSE))</f>
        <v xml:space="preserve"> </v>
      </c>
      <c r="F519" s="248" t="str">
        <f ca="1">IF(ISNA(VLOOKUP(ROWS($F$482:F519),Uputstvo!$C$377:$O$426,6,FALSE))," ",VLOOKUP(ROWS($F$482:F519),Uputstvo!$C$377:$O$426,6,FALSE))</f>
        <v xml:space="preserve"> </v>
      </c>
      <c r="G519" s="249" t="str">
        <f ca="1">IF(ISNA(VLOOKUP(ROWS($G$482:G519),Uputstvo!$C$377:$O$426,7,FALSE))," ",VLOOKUP(ROWS($G$482:G519),Uputstvo!$C$377:$O$426,7,FALSE))</f>
        <v xml:space="preserve"> </v>
      </c>
      <c r="H519" s="250" t="str">
        <f ca="1">IF(ISNA(VLOOKUP(ROWS($H$482:H519),Uputstvo!$C$377:$O$426,8,FALSE))," ",VLOOKUP(ROWS($H$482:H519),Uputstvo!$C$377:$O$426,8,FALSE))</f>
        <v xml:space="preserve"> </v>
      </c>
      <c r="I519" s="251" t="str">
        <f ca="1">IF(ISNA(VLOOKUP(ROWS($I$482:I519),Uputstvo!$C$377:$O$426,9,FALSE))," ",VLOOKUP(ROWS($I$482:I519),Uputstvo!$C$377:$O$426,9,FALSE))</f>
        <v xml:space="preserve"> </v>
      </c>
      <c r="J519" s="248" t="str">
        <f ca="1">IF(ISNA(VLOOKUP(ROWS($J$482:J519),Uputstvo!$C$377:$O$426,10,FALSE))," ",VLOOKUP(ROWS($J$482:J519),Uputstvo!$C$377:$O$426,10,FALSE))</f>
        <v xml:space="preserve"> </v>
      </c>
      <c r="K519" s="249" t="str">
        <f ca="1">IF(ISNA(VLOOKUP(ROWS($K$482:K519),Uputstvo!$C$377:$O$426,11,FALSE))," ",VLOOKUP(ROWS($K$482:K519),Uputstvo!$C$377:$O$426,11,FALSE))</f>
        <v xml:space="preserve"> </v>
      </c>
      <c r="L519" s="248" t="str">
        <f ca="1">IF(ISNA(VLOOKUP(ROWS($L$482:L519),Uputstvo!$C$377:$O$426,12,FALSE))," ",VLOOKUP(ROWS($L$482:L519),Uputstvo!$C$377:$O$426,12,FALSE))</f>
        <v xml:space="preserve"> </v>
      </c>
      <c r="M519" s="249" t="str">
        <f ca="1">IF(ISNA(VLOOKUP(ROWS($M$482:M519),Uputstvo!$C$377:$O$426,13,FALSE))," ",VLOOKUP(ROWS($M$482:M519),Uputstvo!$C$377:$O$426,13,FALSE))</f>
        <v xml:space="preserve"> </v>
      </c>
      <c r="N519" s="248">
        <f t="shared" ca="1" si="28"/>
        <v>0</v>
      </c>
      <c r="O519" s="249">
        <f t="shared" ca="1" si="29"/>
        <v>0</v>
      </c>
      <c r="R519" s="30"/>
      <c r="V519" s="10"/>
      <c r="W519" s="10"/>
      <c r="X519" s="10"/>
      <c r="Y519" s="201">
        <f t="shared" ca="1" si="30"/>
        <v>0</v>
      </c>
    </row>
    <row r="520" spans="1:31" ht="28.5" hidden="1" customHeight="1" x14ac:dyDescent="0.25">
      <c r="A520" s="252">
        <v>39</v>
      </c>
      <c r="B520" s="588" t="str">
        <f ca="1">IF(ISNA(VLOOKUP(ROWS($B$482:B520),Uputstvo!$C$377:$E$426,3,FALSE))," ",VLOOKUP(ROWS($B$482:B520),Uputstvo!$C$377:$E$426,3,FALSE))</f>
        <v xml:space="preserve"> </v>
      </c>
      <c r="C520" s="589"/>
      <c r="D520" s="248" t="str">
        <f ca="1">IF(ISNA(VLOOKUP(ROWS($D$482:D520),Uputstvo!$C$377:$O$426,4,FALSE))," ",VLOOKUP(ROWS($D$482:D520),Uputstvo!$C$377:$O$426,4,FALSE))</f>
        <v xml:space="preserve"> </v>
      </c>
      <c r="E520" s="249" t="str">
        <f ca="1">IF(ISNA(VLOOKUP(ROWS($E$482:E520),Uputstvo!$C$377:$O$426,5,FALSE))," ",VLOOKUP(ROWS($E$482:E520),Uputstvo!$C$377:$O$426,5,FALSE))</f>
        <v xml:space="preserve"> </v>
      </c>
      <c r="F520" s="248" t="str">
        <f ca="1">IF(ISNA(VLOOKUP(ROWS($F$482:F520),Uputstvo!$C$377:$O$426,6,FALSE))," ",VLOOKUP(ROWS($F$482:F520),Uputstvo!$C$377:$O$426,6,FALSE))</f>
        <v xml:space="preserve"> </v>
      </c>
      <c r="G520" s="249" t="str">
        <f ca="1">IF(ISNA(VLOOKUP(ROWS($G$482:G520),Uputstvo!$C$377:$O$426,7,FALSE))," ",VLOOKUP(ROWS($G$482:G520),Uputstvo!$C$377:$O$426,7,FALSE))</f>
        <v xml:space="preserve"> </v>
      </c>
      <c r="H520" s="250" t="str">
        <f ca="1">IF(ISNA(VLOOKUP(ROWS($H$482:H520),Uputstvo!$C$377:$O$426,8,FALSE))," ",VLOOKUP(ROWS($H$482:H520),Uputstvo!$C$377:$O$426,8,FALSE))</f>
        <v xml:space="preserve"> </v>
      </c>
      <c r="I520" s="251" t="str">
        <f ca="1">IF(ISNA(VLOOKUP(ROWS($I$482:I520),Uputstvo!$C$377:$O$426,9,FALSE))," ",VLOOKUP(ROWS($I$482:I520),Uputstvo!$C$377:$O$426,9,FALSE))</f>
        <v xml:space="preserve"> </v>
      </c>
      <c r="J520" s="248" t="str">
        <f ca="1">IF(ISNA(VLOOKUP(ROWS($J$482:J520),Uputstvo!$C$377:$O$426,10,FALSE))," ",VLOOKUP(ROWS($J$482:J520),Uputstvo!$C$377:$O$426,10,FALSE))</f>
        <v xml:space="preserve"> </v>
      </c>
      <c r="K520" s="249" t="str">
        <f ca="1">IF(ISNA(VLOOKUP(ROWS($K$482:K520),Uputstvo!$C$377:$O$426,11,FALSE))," ",VLOOKUP(ROWS($K$482:K520),Uputstvo!$C$377:$O$426,11,FALSE))</f>
        <v xml:space="preserve"> </v>
      </c>
      <c r="L520" s="248" t="str">
        <f ca="1">IF(ISNA(VLOOKUP(ROWS($L$482:L520),Uputstvo!$C$377:$O$426,12,FALSE))," ",VLOOKUP(ROWS($L$482:L520),Uputstvo!$C$377:$O$426,12,FALSE))</f>
        <v xml:space="preserve"> </v>
      </c>
      <c r="M520" s="249" t="str">
        <f ca="1">IF(ISNA(VLOOKUP(ROWS($M$482:M520),Uputstvo!$C$377:$O$426,13,FALSE))," ",VLOOKUP(ROWS($M$482:M520),Uputstvo!$C$377:$O$426,13,FALSE))</f>
        <v xml:space="preserve"> </v>
      </c>
      <c r="N520" s="248">
        <f t="shared" ca="1" si="28"/>
        <v>0</v>
      </c>
      <c r="O520" s="249">
        <f t="shared" ca="1" si="29"/>
        <v>0</v>
      </c>
      <c r="R520" s="30"/>
      <c r="V520" s="10"/>
      <c r="W520" s="10"/>
      <c r="X520" s="10"/>
      <c r="Y520" s="201">
        <f t="shared" ca="1" si="30"/>
        <v>0</v>
      </c>
    </row>
    <row r="521" spans="1:31" ht="28.5" hidden="1" customHeight="1" thickBot="1" x14ac:dyDescent="0.3">
      <c r="A521" s="265">
        <v>40</v>
      </c>
      <c r="B521" s="596" t="str">
        <f ca="1">IF(ISNA(VLOOKUP(ROWS($B$482:B521),Uputstvo!$C$377:$E$426,3,FALSE))," ",VLOOKUP(ROWS($B$482:B521),Uputstvo!$C$377:$E$426,3,FALSE))</f>
        <v xml:space="preserve"> </v>
      </c>
      <c r="C521" s="597"/>
      <c r="D521" s="266" t="str">
        <f ca="1">IF(ISNA(VLOOKUP(ROWS($D$482:D521),Uputstvo!$C$377:$O$426,4,FALSE))," ",VLOOKUP(ROWS($D$482:D521),Uputstvo!$C$377:$O$426,4,FALSE))</f>
        <v xml:space="preserve"> </v>
      </c>
      <c r="E521" s="267" t="str">
        <f ca="1">IF(ISNA(VLOOKUP(ROWS($E$482:E521),Uputstvo!$C$377:$O$426,5,FALSE))," ",VLOOKUP(ROWS($E$482:E521),Uputstvo!$C$377:$O$426,5,FALSE))</f>
        <v xml:space="preserve"> </v>
      </c>
      <c r="F521" s="266" t="str">
        <f ca="1">IF(ISNA(VLOOKUP(ROWS($F$482:F521),Uputstvo!$C$377:$O$426,6,FALSE))," ",VLOOKUP(ROWS($F$482:F521),Uputstvo!$C$377:$O$426,6,FALSE))</f>
        <v xml:space="preserve"> </v>
      </c>
      <c r="G521" s="267" t="str">
        <f ca="1">IF(ISNA(VLOOKUP(ROWS($G$482:G521),Uputstvo!$C$377:$O$426,7,FALSE))," ",VLOOKUP(ROWS($G$482:G521),Uputstvo!$C$377:$O$426,7,FALSE))</f>
        <v xml:space="preserve"> </v>
      </c>
      <c r="H521" s="268" t="str">
        <f ca="1">IF(ISNA(VLOOKUP(ROWS($H$482:H521),Uputstvo!$C$377:$O$426,8,FALSE))," ",VLOOKUP(ROWS($H$482:H521),Uputstvo!$C$377:$O$426,8,FALSE))</f>
        <v xml:space="preserve"> </v>
      </c>
      <c r="I521" s="269" t="str">
        <f ca="1">IF(ISNA(VLOOKUP(ROWS($I$482:I521),Uputstvo!$C$377:$O$426,9,FALSE))," ",VLOOKUP(ROWS($I$482:I521),Uputstvo!$C$377:$O$426,9,FALSE))</f>
        <v xml:space="preserve"> </v>
      </c>
      <c r="J521" s="266" t="str">
        <f ca="1">IF(ISNA(VLOOKUP(ROWS($J$482:J521),Uputstvo!$C$377:$O$426,10,FALSE))," ",VLOOKUP(ROWS($J$482:J521),Uputstvo!$C$377:$O$426,10,FALSE))</f>
        <v xml:space="preserve"> </v>
      </c>
      <c r="K521" s="267" t="str">
        <f ca="1">IF(ISNA(VLOOKUP(ROWS($K$482:K521),Uputstvo!$C$377:$O$426,11,FALSE))," ",VLOOKUP(ROWS($K$482:K521),Uputstvo!$C$377:$O$426,11,FALSE))</f>
        <v xml:space="preserve"> </v>
      </c>
      <c r="L521" s="266" t="str">
        <f ca="1">IF(ISNA(VLOOKUP(ROWS($L$482:L521),Uputstvo!$C$377:$O$426,12,FALSE))," ",VLOOKUP(ROWS($L$482:L521),Uputstvo!$C$377:$O$426,12,FALSE))</f>
        <v xml:space="preserve"> </v>
      </c>
      <c r="M521" s="267" t="str">
        <f ca="1">IF(ISNA(VLOOKUP(ROWS($M$482:M521),Uputstvo!$C$377:$O$426,13,FALSE))," ",VLOOKUP(ROWS($M$482:M521),Uputstvo!$C$377:$O$426,13,FALSE))</f>
        <v xml:space="preserve"> </v>
      </c>
      <c r="N521" s="266">
        <f t="shared" ca="1" si="28"/>
        <v>0</v>
      </c>
      <c r="O521" s="267">
        <f t="shared" ca="1" si="29"/>
        <v>0</v>
      </c>
      <c r="R521" s="30"/>
      <c r="V521" s="10"/>
      <c r="W521" s="10"/>
      <c r="X521" s="10"/>
      <c r="Y521" s="201">
        <f t="shared" ca="1" si="30"/>
        <v>0</v>
      </c>
    </row>
    <row r="522" spans="1:31" ht="38.25" customHeight="1" thickTop="1" thickBot="1" x14ac:dyDescent="0.3">
      <c r="A522" s="594" t="s">
        <v>1239</v>
      </c>
      <c r="B522" s="595"/>
      <c r="C522" s="270" t="str">
        <f>$D$4</f>
        <v>Програм 8.  Предшколско васпитање</v>
      </c>
      <c r="D522" s="295">
        <f t="shared" ref="D522:O522" ca="1" si="31">SUM(D482:D521)</f>
        <v>0</v>
      </c>
      <c r="E522" s="296">
        <f t="shared" ca="1" si="31"/>
        <v>0</v>
      </c>
      <c r="F522" s="295">
        <f t="shared" ca="1" si="31"/>
        <v>0</v>
      </c>
      <c r="G522" s="296">
        <f t="shared" ca="1" si="31"/>
        <v>0</v>
      </c>
      <c r="H522" s="295">
        <f t="shared" ca="1" si="31"/>
        <v>0</v>
      </c>
      <c r="I522" s="296">
        <f t="shared" ca="1" si="31"/>
        <v>0</v>
      </c>
      <c r="J522" s="295">
        <f t="shared" ca="1" si="31"/>
        <v>0</v>
      </c>
      <c r="K522" s="296">
        <f t="shared" ca="1" si="31"/>
        <v>0</v>
      </c>
      <c r="L522" s="295">
        <f t="shared" ca="1" si="31"/>
        <v>0</v>
      </c>
      <c r="M522" s="296">
        <f t="shared" ca="1" si="31"/>
        <v>0</v>
      </c>
      <c r="N522" s="295">
        <f t="shared" ca="1" si="31"/>
        <v>0</v>
      </c>
      <c r="O522" s="296">
        <f t="shared" ca="1" si="31"/>
        <v>0</v>
      </c>
      <c r="R522" s="30"/>
      <c r="V522" s="10"/>
      <c r="W522" s="10"/>
      <c r="X522" s="10"/>
      <c r="Y522" s="201">
        <v>1</v>
      </c>
    </row>
    <row r="523" spans="1:31" ht="15.75" thickTop="1" x14ac:dyDescent="0.25">
      <c r="C523" s="26"/>
      <c r="D523" s="14"/>
      <c r="E523" s="14"/>
      <c r="F523" s="14"/>
      <c r="G523" s="14"/>
      <c r="H523" s="14"/>
      <c r="I523" s="14"/>
      <c r="J523" s="14"/>
      <c r="K523" s="14"/>
      <c r="L523" s="14"/>
      <c r="M523" s="14"/>
      <c r="N523" s="14"/>
      <c r="V523" s="10"/>
      <c r="W523" s="10"/>
      <c r="X523" s="10"/>
      <c r="Y523" s="10">
        <v>1</v>
      </c>
    </row>
    <row r="524" spans="1:31" x14ac:dyDescent="0.25">
      <c r="A524" s="25" t="s">
        <v>1240</v>
      </c>
      <c r="B524" s="26" t="s">
        <v>1244</v>
      </c>
      <c r="C524" s="26"/>
      <c r="D524" s="14"/>
      <c r="E524" s="14"/>
      <c r="F524" s="14"/>
      <c r="G524" s="14"/>
      <c r="H524" s="14"/>
      <c r="I524" s="14"/>
      <c r="J524" s="14"/>
      <c r="K524" s="14"/>
      <c r="L524" s="14"/>
      <c r="M524" s="14"/>
      <c r="N524" s="14"/>
      <c r="V524" s="10"/>
      <c r="W524" s="10"/>
      <c r="X524" s="10"/>
      <c r="Y524" s="10">
        <v>1</v>
      </c>
    </row>
    <row r="525" spans="1:31" ht="15" customHeight="1" x14ac:dyDescent="0.25">
      <c r="A525" s="25" t="s">
        <v>1241</v>
      </c>
      <c r="B525" s="26" t="s">
        <v>1245</v>
      </c>
      <c r="C525" s="3"/>
      <c r="D525" s="3"/>
      <c r="E525" s="3"/>
      <c r="F525" s="3"/>
      <c r="G525" s="3"/>
      <c r="H525" s="3"/>
      <c r="I525" s="3"/>
      <c r="J525" s="3"/>
      <c r="K525" s="3"/>
      <c r="L525" s="3"/>
      <c r="M525" s="3"/>
      <c r="N525" s="3"/>
      <c r="V525" s="10"/>
      <c r="W525" s="10"/>
      <c r="X525" s="10"/>
      <c r="Y525" s="10">
        <v>1</v>
      </c>
    </row>
    <row r="526" spans="1:31" ht="15" customHeight="1" x14ac:dyDescent="0.25">
      <c r="A526" s="3"/>
      <c r="B526" s="3"/>
      <c r="C526" s="3"/>
      <c r="D526" s="3"/>
      <c r="E526" s="3"/>
      <c r="F526" s="3"/>
      <c r="G526" s="3"/>
      <c r="H526" s="3"/>
      <c r="I526" s="3"/>
      <c r="J526" s="3"/>
      <c r="K526" s="3"/>
      <c r="L526" s="3"/>
      <c r="M526" s="3"/>
      <c r="N526" s="3"/>
      <c r="V526" s="10"/>
      <c r="W526" s="10"/>
      <c r="X526" s="10"/>
      <c r="Y526" s="10">
        <v>1</v>
      </c>
      <c r="AE526" s="5"/>
    </row>
    <row r="527" spans="1:31" ht="15" customHeight="1" x14ac:dyDescent="0.25">
      <c r="A527" s="3"/>
      <c r="B527" s="3"/>
      <c r="C527" s="3"/>
      <c r="D527" s="3"/>
      <c r="E527" s="3"/>
      <c r="F527" s="3"/>
      <c r="G527" s="3"/>
      <c r="H527" s="3"/>
      <c r="I527" s="3"/>
      <c r="M527" s="490" t="s">
        <v>254</v>
      </c>
      <c r="N527" s="490"/>
      <c r="V527" s="10"/>
      <c r="W527" s="10"/>
      <c r="X527" s="10"/>
      <c r="Y527" s="10">
        <v>1</v>
      </c>
    </row>
    <row r="528" spans="1:31" x14ac:dyDescent="0.25">
      <c r="A528" s="3"/>
      <c r="B528" s="3"/>
      <c r="C528" s="3"/>
      <c r="D528" s="3"/>
      <c r="E528" s="3"/>
      <c r="F528" s="3"/>
      <c r="G528" s="3"/>
      <c r="H528" s="3"/>
      <c r="I528" s="3"/>
      <c r="M528" s="14"/>
      <c r="N528" s="14"/>
      <c r="V528" s="10"/>
      <c r="W528" s="10"/>
      <c r="X528" s="10"/>
      <c r="Y528" s="10">
        <v>1</v>
      </c>
    </row>
    <row r="529" spans="1:31" ht="15.75" thickBot="1" x14ac:dyDescent="0.3">
      <c r="A529" s="3"/>
      <c r="B529" s="3" t="s">
        <v>255</v>
      </c>
      <c r="C529" s="28"/>
      <c r="D529" s="3"/>
      <c r="E529" s="3"/>
      <c r="F529" s="3"/>
      <c r="G529" s="3"/>
      <c r="H529" s="3"/>
      <c r="I529" s="3"/>
      <c r="M529" s="28"/>
      <c r="N529" s="28"/>
      <c r="V529" s="10"/>
      <c r="W529" s="10"/>
      <c r="X529" s="10"/>
      <c r="Y529" s="10">
        <v>1</v>
      </c>
      <c r="AE529" s="5"/>
    </row>
    <row r="530" spans="1:31" x14ac:dyDescent="0.25">
      <c r="V530" s="10"/>
      <c r="W530" s="10"/>
      <c r="X530" s="10"/>
      <c r="Y530" s="10">
        <v>1</v>
      </c>
      <c r="AE530" s="5"/>
    </row>
    <row r="531" spans="1:31" x14ac:dyDescent="0.25">
      <c r="V531" s="10"/>
      <c r="W531" s="10"/>
      <c r="X531" s="10"/>
      <c r="Y531" s="10">
        <v>1</v>
      </c>
      <c r="AE531" s="5"/>
    </row>
    <row r="532" spans="1:31" ht="15" customHeight="1" x14ac:dyDescent="0.25">
      <c r="V532" s="10"/>
      <c r="W532" s="10"/>
      <c r="X532" s="10"/>
      <c r="Y532" s="10">
        <v>1</v>
      </c>
    </row>
  </sheetData>
  <sheetProtection sheet="1" objects="1" scenarios="1" formatCells="0" formatColumns="0" formatRows="0" insertRows="0"/>
  <dataConsolidate link="1"/>
  <mergeCells count="290">
    <mergeCell ref="A522:B522"/>
    <mergeCell ref="B519:C519"/>
    <mergeCell ref="B520:C520"/>
    <mergeCell ref="B521:C521"/>
    <mergeCell ref="B518:C518"/>
    <mergeCell ref="J456:K456"/>
    <mergeCell ref="H456:I456"/>
    <mergeCell ref="J460:K460"/>
    <mergeCell ref="H458:I458"/>
    <mergeCell ref="H460:I460"/>
    <mergeCell ref="J457:K457"/>
    <mergeCell ref="H457:I457"/>
    <mergeCell ref="H466:I466"/>
    <mergeCell ref="H467:I467"/>
    <mergeCell ref="H464:I464"/>
    <mergeCell ref="H461:I461"/>
    <mergeCell ref="H465:I465"/>
    <mergeCell ref="H462:I462"/>
    <mergeCell ref="H463:I463"/>
    <mergeCell ref="J463:K463"/>
    <mergeCell ref="B510:C510"/>
    <mergeCell ref="B511:C511"/>
    <mergeCell ref="B512:C512"/>
    <mergeCell ref="B513:C513"/>
    <mergeCell ref="B514:C514"/>
    <mergeCell ref="B495:C495"/>
    <mergeCell ref="B504:C504"/>
    <mergeCell ref="B505:C505"/>
    <mergeCell ref="B506:C506"/>
    <mergeCell ref="B502:C502"/>
    <mergeCell ref="M527:N527"/>
    <mergeCell ref="N462:O462"/>
    <mergeCell ref="N464:O464"/>
    <mergeCell ref="N469:O469"/>
    <mergeCell ref="L468:M468"/>
    <mergeCell ref="N467:O467"/>
    <mergeCell ref="A477:O477"/>
    <mergeCell ref="B481:C481"/>
    <mergeCell ref="N468:O468"/>
    <mergeCell ref="B497:C497"/>
    <mergeCell ref="B508:C508"/>
    <mergeCell ref="B496:C496"/>
    <mergeCell ref="B493:C493"/>
    <mergeCell ref="B494:C494"/>
    <mergeCell ref="B501:C501"/>
    <mergeCell ref="B498:C498"/>
    <mergeCell ref="B499:C499"/>
    <mergeCell ref="B500:C500"/>
    <mergeCell ref="B503:C503"/>
    <mergeCell ref="B507:C507"/>
    <mergeCell ref="B509:C509"/>
    <mergeCell ref="B515:C515"/>
    <mergeCell ref="B516:C516"/>
    <mergeCell ref="B517:C517"/>
    <mergeCell ref="B491:C491"/>
    <mergeCell ref="B492:C492"/>
    <mergeCell ref="N474:O474"/>
    <mergeCell ref="B489:C489"/>
    <mergeCell ref="B490:C490"/>
    <mergeCell ref="B485:C485"/>
    <mergeCell ref="B488:C488"/>
    <mergeCell ref="B487:C487"/>
    <mergeCell ref="B486:C486"/>
    <mergeCell ref="D475:E475"/>
    <mergeCell ref="L479:M479"/>
    <mergeCell ref="H479:I479"/>
    <mergeCell ref="D474:E474"/>
    <mergeCell ref="F475:G475"/>
    <mergeCell ref="J475:K475"/>
    <mergeCell ref="B484:C484"/>
    <mergeCell ref="J479:K479"/>
    <mergeCell ref="H475:I475"/>
    <mergeCell ref="B482:C482"/>
    <mergeCell ref="B483:C483"/>
    <mergeCell ref="B470:C470"/>
    <mergeCell ref="B467:C467"/>
    <mergeCell ref="B465:C465"/>
    <mergeCell ref="B459:C459"/>
    <mergeCell ref="D467:E467"/>
    <mergeCell ref="D465:E465"/>
    <mergeCell ref="B473:C473"/>
    <mergeCell ref="B471:C471"/>
    <mergeCell ref="D463:E463"/>
    <mergeCell ref="B472:C472"/>
    <mergeCell ref="D471:E471"/>
    <mergeCell ref="B460:C460"/>
    <mergeCell ref="B462:C462"/>
    <mergeCell ref="D464:E464"/>
    <mergeCell ref="B466:C466"/>
    <mergeCell ref="D466:E466"/>
    <mergeCell ref="D462:E462"/>
    <mergeCell ref="N479:O479"/>
    <mergeCell ref="J472:K472"/>
    <mergeCell ref="J465:K465"/>
    <mergeCell ref="L464:M464"/>
    <mergeCell ref="J462:K462"/>
    <mergeCell ref="L461:M461"/>
    <mergeCell ref="L475:M475"/>
    <mergeCell ref="N475:O475"/>
    <mergeCell ref="J471:K471"/>
    <mergeCell ref="J470:K470"/>
    <mergeCell ref="L469:M469"/>
    <mergeCell ref="L470:M470"/>
    <mergeCell ref="J461:K461"/>
    <mergeCell ref="N472:O472"/>
    <mergeCell ref="L463:M463"/>
    <mergeCell ref="N463:O463"/>
    <mergeCell ref="L465:M465"/>
    <mergeCell ref="J473:K473"/>
    <mergeCell ref="J466:K466"/>
    <mergeCell ref="L474:M474"/>
    <mergeCell ref="J474:K474"/>
    <mergeCell ref="L472:M472"/>
    <mergeCell ref="J464:K464"/>
    <mergeCell ref="N461:O461"/>
    <mergeCell ref="B457:C457"/>
    <mergeCell ref="D455:E455"/>
    <mergeCell ref="L471:M471"/>
    <mergeCell ref="N465:O465"/>
    <mergeCell ref="N466:O466"/>
    <mergeCell ref="L466:M466"/>
    <mergeCell ref="D470:E470"/>
    <mergeCell ref="D458:E458"/>
    <mergeCell ref="F460:G460"/>
    <mergeCell ref="N471:O471"/>
    <mergeCell ref="N459:O459"/>
    <mergeCell ref="F461:G461"/>
    <mergeCell ref="H459:I459"/>
    <mergeCell ref="L459:M459"/>
    <mergeCell ref="L458:M458"/>
    <mergeCell ref="L460:M460"/>
    <mergeCell ref="J459:K459"/>
    <mergeCell ref="J469:K469"/>
    <mergeCell ref="J458:K458"/>
    <mergeCell ref="N470:O470"/>
    <mergeCell ref="L467:M467"/>
    <mergeCell ref="J468:K468"/>
    <mergeCell ref="F468:G468"/>
    <mergeCell ref="H468:I468"/>
    <mergeCell ref="D456:E456"/>
    <mergeCell ref="C45:C46"/>
    <mergeCell ref="H455:I455"/>
    <mergeCell ref="L33:O33"/>
    <mergeCell ref="L34:O34"/>
    <mergeCell ref="L35:O35"/>
    <mergeCell ref="D41:F41"/>
    <mergeCell ref="L40:O40"/>
    <mergeCell ref="D40:F40"/>
    <mergeCell ref="D45:E45"/>
    <mergeCell ref="J45:K45"/>
    <mergeCell ref="B455:C455"/>
    <mergeCell ref="N45:O45"/>
    <mergeCell ref="D34:F34"/>
    <mergeCell ref="L473:M473"/>
    <mergeCell ref="N473:O473"/>
    <mergeCell ref="N458:O458"/>
    <mergeCell ref="A10:C10"/>
    <mergeCell ref="A15:A17"/>
    <mergeCell ref="A21:A23"/>
    <mergeCell ref="D21:F21"/>
    <mergeCell ref="D22:F22"/>
    <mergeCell ref="L21:O21"/>
    <mergeCell ref="B45:B46"/>
    <mergeCell ref="A45:A46"/>
    <mergeCell ref="D39:F39"/>
    <mergeCell ref="A39:A41"/>
    <mergeCell ref="D38:F38"/>
    <mergeCell ref="D37:O37"/>
    <mergeCell ref="L38:O38"/>
    <mergeCell ref="B37:C38"/>
    <mergeCell ref="H45:I45"/>
    <mergeCell ref="D20:F20"/>
    <mergeCell ref="B21:C23"/>
    <mergeCell ref="A11:C11"/>
    <mergeCell ref="L14:O14"/>
    <mergeCell ref="D14:F14"/>
    <mergeCell ref="L20:O20"/>
    <mergeCell ref="D15:F15"/>
    <mergeCell ref="D16:F16"/>
    <mergeCell ref="D17:F17"/>
    <mergeCell ref="L22:O22"/>
    <mergeCell ref="L17:O17"/>
    <mergeCell ref="D35:F35"/>
    <mergeCell ref="B461:C461"/>
    <mergeCell ref="B463:C463"/>
    <mergeCell ref="B456:C456"/>
    <mergeCell ref="D461:E461"/>
    <mergeCell ref="F457:G457"/>
    <mergeCell ref="B458:C458"/>
    <mergeCell ref="N456:O456"/>
    <mergeCell ref="L32:O32"/>
    <mergeCell ref="L41:O41"/>
    <mergeCell ref="F455:G455"/>
    <mergeCell ref="L456:M456"/>
    <mergeCell ref="L455:M455"/>
    <mergeCell ref="N457:O457"/>
    <mergeCell ref="F456:G456"/>
    <mergeCell ref="L45:M45"/>
    <mergeCell ref="L457:M457"/>
    <mergeCell ref="L462:M462"/>
    <mergeCell ref="D459:E459"/>
    <mergeCell ref="B13:C14"/>
    <mergeCell ref="D9:O9"/>
    <mergeCell ref="D10:O10"/>
    <mergeCell ref="D11:O11"/>
    <mergeCell ref="A9:C9"/>
    <mergeCell ref="B27:C29"/>
    <mergeCell ref="L23:O23"/>
    <mergeCell ref="D29:F29"/>
    <mergeCell ref="L27:O27"/>
    <mergeCell ref="L28:O28"/>
    <mergeCell ref="D28:F28"/>
    <mergeCell ref="A19:A20"/>
    <mergeCell ref="A13:A14"/>
    <mergeCell ref="D13:O13"/>
    <mergeCell ref="L26:O26"/>
    <mergeCell ref="B15:C17"/>
    <mergeCell ref="L15:O15"/>
    <mergeCell ref="L16:O16"/>
    <mergeCell ref="A25:A26"/>
    <mergeCell ref="D23:F23"/>
    <mergeCell ref="A27:A29"/>
    <mergeCell ref="D26:F26"/>
    <mergeCell ref="B19:C20"/>
    <mergeCell ref="D19:O19"/>
    <mergeCell ref="A1:O1"/>
    <mergeCell ref="A2:O2"/>
    <mergeCell ref="D7:O7"/>
    <mergeCell ref="D8:O8"/>
    <mergeCell ref="A8:C8"/>
    <mergeCell ref="A7:C7"/>
    <mergeCell ref="D6:K6"/>
    <mergeCell ref="A6:C6"/>
    <mergeCell ref="A5:C5"/>
    <mergeCell ref="D4:K4"/>
    <mergeCell ref="A4:C4"/>
    <mergeCell ref="B31:C32"/>
    <mergeCell ref="B33:C35"/>
    <mergeCell ref="D33:F33"/>
    <mergeCell ref="D32:F32"/>
    <mergeCell ref="B25:C26"/>
    <mergeCell ref="L29:O29"/>
    <mergeCell ref="D27:F27"/>
    <mergeCell ref="J467:K467"/>
    <mergeCell ref="D25:O25"/>
    <mergeCell ref="D460:E460"/>
    <mergeCell ref="F458:G458"/>
    <mergeCell ref="L39:O39"/>
    <mergeCell ref="A44:O44"/>
    <mergeCell ref="N460:O460"/>
    <mergeCell ref="J455:K455"/>
    <mergeCell ref="D31:O31"/>
    <mergeCell ref="A31:A32"/>
    <mergeCell ref="A33:A35"/>
    <mergeCell ref="F459:G459"/>
    <mergeCell ref="F45:G45"/>
    <mergeCell ref="B39:C41"/>
    <mergeCell ref="A37:A38"/>
    <mergeCell ref="D457:E457"/>
    <mergeCell ref="N455:O455"/>
    <mergeCell ref="H474:I474"/>
    <mergeCell ref="H472:I472"/>
    <mergeCell ref="F469:G469"/>
    <mergeCell ref="F472:G472"/>
    <mergeCell ref="F473:G473"/>
    <mergeCell ref="F474:G474"/>
    <mergeCell ref="H470:I470"/>
    <mergeCell ref="F470:G470"/>
    <mergeCell ref="H471:I471"/>
    <mergeCell ref="H473:I473"/>
    <mergeCell ref="H469:I469"/>
    <mergeCell ref="A479:A480"/>
    <mergeCell ref="F479:G479"/>
    <mergeCell ref="D479:E479"/>
    <mergeCell ref="B479:C480"/>
    <mergeCell ref="F462:G462"/>
    <mergeCell ref="F463:G463"/>
    <mergeCell ref="F464:G464"/>
    <mergeCell ref="F465:G465"/>
    <mergeCell ref="D472:E472"/>
    <mergeCell ref="B464:C464"/>
    <mergeCell ref="A474:B474"/>
    <mergeCell ref="D473:E473"/>
    <mergeCell ref="B468:C468"/>
    <mergeCell ref="F471:G471"/>
    <mergeCell ref="B469:C469"/>
    <mergeCell ref="D469:E469"/>
    <mergeCell ref="D468:E468"/>
    <mergeCell ref="F467:G467"/>
    <mergeCell ref="F466:G466"/>
  </mergeCells>
  <phoneticPr fontId="21" type="noConversion"/>
  <conditionalFormatting sqref="D474:E474">
    <cfRule type="expression" dxfId="113" priority="160" stopIfTrue="1">
      <formula>$AD$2&lt;&gt;0</formula>
    </cfRule>
    <cfRule type="cellIs" dxfId="112" priority="161" stopIfTrue="1" operator="equal">
      <formula>0</formula>
    </cfRule>
  </conditionalFormatting>
  <conditionalFormatting sqref="D51:G51 J51:O51 D54:G54 J54:O54 D58:G60 J58:O60 D62:G62 J62:O62 D64:G69 J64:O69 D71:G75 J71:O75 D77:G78 J77:O78 D81:G82 J81:O82 D84:G87 J84:O87 D89:G90 J89:O90 D93:G98 J93:O98 D100:G103 J100:O103 D105:G110 J105:O110 D112:G113 J112:O113 D115:G115 J115:O115 D118:G118 J118:O118 D120:G120 J120:O120 D123:G124 J123:O124 D127:G127 J127:O127 D131:G131 J131:O131 D133:G133 J133:O133 D135:G135 J135:O135 D138:G138 J138:O138 D140:G140 J140:O140 D142:G142 J142:O142 D145:G145 J145:O145 D148:G148 J148:O148 D150:G150 J150:O150 D152:G152 J152:O152 D156:G164 J156:O164 D166:G172 J166:O172 D175:G183 J175:O183 D185:G192 J185:O192 J197:O197 J199:O201 J203:O203 J205:O208 J210:O210 J212:O212 J215:O221 J223:O227 J229:O236 J238:O244 J246:O247 J249:O257 J260:O262 J264:O264 J266:O266 J268:O270 J272:O272 J275:O283 J285:O290 J292:O292 J294:O296 J299:O300 J302:O303 J305:O306 J308:O309 J312:O313 J315:O316 J318:O319 J321:O322 J324:O325 J328:O330 J332:O340 J343:O344 J346:O348 J350:O350 J352:O353 J355:O355 J357:O357 J361:O364 J366:O374 J376:O376 J378:O378 J380:O380 J383:O383 J385:O387 J389:O389 J392:O392 J395:O395 J397:O397 J399:O400 J403:O403 J407:O415 J417:O423 J425:O425 J427:O427 J429:O429 J432:O440 J442:O449 J451:O451 D457:G473 J457:O473 N482:O521">
    <cfRule type="cellIs" dxfId="111" priority="88" stopIfTrue="1" operator="equal">
      <formula>0</formula>
    </cfRule>
  </conditionalFormatting>
  <conditionalFormatting sqref="D197:G197 D199:G201 D203:G203 D205:G208 D210:G210 D212:G212 D215:G221 D223:G227 D229:G236 D238:G244 D246:G247 D249:G257 D260:G262 D264:G264 D266:G266 D268:G270 D272:G272 D275:G283 D285:G290 D292:G292 D294:G296 D299:G300 D302:G303 D305:G306 D308:G309 D312:G313 D315:G316 D318:G319 D321:G322 D324:G325 D328:G330 D332:G340 D343:G344 D346:G348 D350:G350 D352:G353 D355:G355 D357:G357 D361:G364 D366:G374 D376:G376 D378:G378 D380:G380 D383:G383 D385:G387 D389:G389 D392:G392 D395:G395 D397:G397 D399:G400 D403:G403 D407:G415 D417:G423 D425:G425 D427:G427 D429:G429 D432:G440 D442:G449 D451:G451">
    <cfRule type="cellIs" dxfId="110" priority="89" stopIfTrue="1" operator="equal">
      <formula>0</formula>
    </cfRule>
  </conditionalFormatting>
  <conditionalFormatting sqref="D48:O48 D55:O55 D128:O128 D153:O153 D194:O194 D358:O358 D404:O404">
    <cfRule type="cellIs" dxfId="109" priority="118" stopIfTrue="1" operator="equal">
      <formula>0</formula>
    </cfRule>
  </conditionalFormatting>
  <conditionalFormatting sqref="D49:O50 D52:O53 D56:O57 D61:O61 D63:O63 D70:O70 D76:O76 D79:O80 D83:O83 D88:O88 D91:O92 D99:O99 D104:O104 D111:O111 D114:O114 D116:O117 D119:O119 D121:O122 D125:O126 D129:O130 D132:O132 D134:O134 D136:O137 D139:O139 D141:O141 D143:O144 D146:O147 D149:O149 D151:O151 D154:O155 D165:O165 D173:O174 D184:O184 D195:O196 D198:O198 D202:O202 D204:O204 D209:O209 D211:O211 D213:O214 D222:O222 D228:O228 D237:O237 D245:O245 D248:O248 D258:O259 D263:O263 D265:O265 D267:O267 D271:O271 D273:O274 D284:O284 D291:O291 D293:O293 D297:O298 D301:O301 D304:O304 D307:O307 D310:O311 D314:O314 D317:O317 D320:O320 D323:O323 D326:O327 D331:O331 D341:O342 D345:O345 D349:O349 D351:O351 D354:O354 D356:O356 D359:O360 D365:O365 D375:O375 D377:O377 D379:O379 D381:O382 D384:O384 D388:O388 D390:O391 D393:O394 D396:O396 D398:O398 D401:O402 D405:O406 D416:O416 D424:O424 D426:O426 D428:O428 D430:O431 D441:O441 D450:O450">
    <cfRule type="cellIs" dxfId="108" priority="103" stopIfTrue="1" operator="equal">
      <formula>0</formula>
    </cfRule>
  </conditionalFormatting>
  <conditionalFormatting sqref="D193:O193">
    <cfRule type="expression" dxfId="107" priority="98" stopIfTrue="1">
      <formula>OR((D452-D193)&lt;0,(D452-D193)&gt;0)</formula>
    </cfRule>
    <cfRule type="cellIs" dxfId="106" priority="99" stopIfTrue="1" operator="equal">
      <formula>0</formula>
    </cfRule>
  </conditionalFormatting>
  <conditionalFormatting sqref="D452:O452">
    <cfRule type="expression" dxfId="105" priority="100" stopIfTrue="1">
      <formula>OR((D193-D452)&lt;0,(D193-D452)&gt;0)</formula>
    </cfRule>
    <cfRule type="cellIs" dxfId="104" priority="101" stopIfTrue="1" operator="equal">
      <formula>0</formula>
    </cfRule>
  </conditionalFormatting>
  <conditionalFormatting sqref="D453:O453">
    <cfRule type="cellIs" dxfId="103" priority="119" stopIfTrue="1" operator="notEqual">
      <formula>0</formula>
    </cfRule>
    <cfRule type="cellIs" dxfId="102" priority="120" stopIfTrue="1" operator="equal">
      <formula>0</formula>
    </cfRule>
  </conditionalFormatting>
  <conditionalFormatting sqref="D475:O475">
    <cfRule type="cellIs" dxfId="101" priority="121" stopIfTrue="1" operator="equal">
      <formula>0</formula>
    </cfRule>
    <cfRule type="cellIs" dxfId="100" priority="122" stopIfTrue="1" operator="notEqual">
      <formula>0</formula>
    </cfRule>
  </conditionalFormatting>
  <conditionalFormatting sqref="D522:O522">
    <cfRule type="cellIs" dxfId="99" priority="84" stopIfTrue="1" operator="equal">
      <formula>0</formula>
    </cfRule>
    <cfRule type="expression" dxfId="98" priority="102" stopIfTrue="1">
      <formula>OR((#REF!+#REF!-D522)&lt;0,(#REF!+#REF!-D522)&gt;0)</formula>
    </cfRule>
  </conditionalFormatting>
  <conditionalFormatting sqref="F474:G474">
    <cfRule type="expression" dxfId="97" priority="107" stopIfTrue="1">
      <formula>$AE$2&lt;&gt;0</formula>
    </cfRule>
    <cfRule type="cellIs" dxfId="96" priority="108" stopIfTrue="1" operator="equal">
      <formula>0</formula>
    </cfRule>
  </conditionalFormatting>
  <conditionalFormatting sqref="H51:I51 H54:I54 H58:I60 H62:I62 H64:I69 H71:I75 H77:I78 H81:I82 H84:I87 H89:I90 H93:I98 H100:I103 H105:I110 H112:I113 H115:I115 H118:I118 H120:I120 H123:I124 H127:I127 H131:I131 H133:I133 H135:I135 H138:I138 H140:I140 H142:I142 H145:I145 H148:I148 H150:I150 H152:I152 H156:I164 H166:I172 H175:I183 H185:I192 H197:I197 H199:I201 H203:I203 H205:I208 H210:I210 H212:I212 H215:I221 H223:I227 H229:I236 H238:I244 H246:I247 H249:I257 H260:I262 H264:I264 H266:I266 H268:I270 H272:I272 H275:I283 H285:I290 H292:I292 H294:I296 H299:I300 H302:I303 H305:I306 H308:I309 H312:I313 H315:I316 H318:I319 H321:I322 H324:I325 H328:I330 H332:I340 H343:I344 H346:I348 H350:I350 H352:I353 H355:I355 H357:I357 H361:I364 H366:I374 H376:I376 H378:I378 H380:I380 H383:I383 H385:I387 H389:I389 H392:I392 H395:I395 H397:I397 H399:I400 H403:I403 H407:I415 H417:I423 H425:I425 H427:I427 H429:I429 H432:I440 H442:I449 H451:I451 H457:I473">
    <cfRule type="cellIs" dxfId="95" priority="83" stopIfTrue="1" operator="equal">
      <formula>0</formula>
    </cfRule>
  </conditionalFormatting>
  <conditionalFormatting sqref="H474:I474">
    <cfRule type="expression" dxfId="94" priority="109" stopIfTrue="1">
      <formula>$AF$2&lt;&gt;0</formula>
    </cfRule>
    <cfRule type="cellIs" dxfId="93" priority="110" stopIfTrue="1" operator="equal">
      <formula>0</formula>
    </cfRule>
  </conditionalFormatting>
  <conditionalFormatting sqref="J474:K474">
    <cfRule type="expression" dxfId="92" priority="111" stopIfTrue="1">
      <formula>$AG$2&lt;&gt;0</formula>
    </cfRule>
    <cfRule type="cellIs" dxfId="91" priority="112" stopIfTrue="1" operator="equal">
      <formula>0</formula>
    </cfRule>
  </conditionalFormatting>
  <conditionalFormatting sqref="L474:M474">
    <cfRule type="expression" dxfId="90" priority="113" stopIfTrue="1">
      <formula>$AH$2&lt;&gt;0</formula>
    </cfRule>
    <cfRule type="cellIs" dxfId="89" priority="114" stopIfTrue="1" operator="equal">
      <formula>0</formula>
    </cfRule>
  </conditionalFormatting>
  <conditionalFormatting sqref="N474:O474">
    <cfRule type="expression" dxfId="88" priority="115" stopIfTrue="1">
      <formula>$AI$2&lt;&gt;0</formula>
    </cfRule>
    <cfRule type="cellIs" dxfId="87" priority="116" stopIfTrue="1" operator="equal">
      <formula>0</formula>
    </cfRule>
  </conditionalFormatting>
  <dataValidations xWindow="130" yWindow="535" count="12">
    <dataValidation type="list" allowBlank="1" showInputMessage="1" showErrorMessage="1" sqref="R482:R522" xr:uid="{00000000-0002-0000-0000-000000000000}">
      <formula1>$W$482:$W$482</formula1>
    </dataValidation>
    <dataValidation allowBlank="1" showErrorMessage="1" sqref="A458:B473" xr:uid="{00000000-0002-0000-0000-000001000000}"/>
    <dataValidation type="list" allowBlank="1" showInputMessage="1" showErrorMessage="1" sqref="D4:K4" xr:uid="{00000000-0002-0000-0000-000002000000}">
      <formula1>Програми</formula1>
    </dataValidation>
    <dataValidation type="list" errorStyle="information" allowBlank="1" showErrorMessage="1" errorTitle="Обавештење" error="Након самостално дефинисаног циља кликните на ОК" sqref="B15:C17" xr:uid="{00000000-0002-0000-0000-000003000000}">
      <formula1>INDIRECT($V$4)</formula1>
    </dataValidation>
    <dataValidation type="list" errorStyle="information" allowBlank="1" showErrorMessage="1" errorTitle="Обавештење" error="Након самостално дефинисаног индикатора кликните на ОК" sqref="D15:F15" xr:uid="{00000000-0002-0000-0000-000004000000}">
      <formula1>INDIRECT($V$5)</formula1>
    </dataValidation>
    <dataValidation type="list" errorStyle="information" allowBlank="1" showInputMessage="1" showErrorMessage="1" errorTitle="Обавештење" error="Након самостално дефинисаног индикатора кликните на ОК" sqref="D16:F17" xr:uid="{00000000-0002-0000-0000-000005000000}">
      <formula1>INDIRECT($V$5)</formula1>
    </dataValidation>
    <dataValidation type="list" errorStyle="information" allowBlank="1" showInputMessage="1" showErrorMessage="1" errorTitle="Обавештење" error="Након самостално дефинисаног циља кликните на ОК" sqref="B39:C41 B33:C35 B27:C29 B21:C23" xr:uid="{00000000-0002-0000-0000-000006000000}">
      <formula1>INDIRECT($V$4)</formula1>
    </dataValidation>
    <dataValidation type="list" errorStyle="information" allowBlank="1" showInputMessage="1" showErrorMessage="1" errorTitle="Обавештење" error="Након самостално дефинисаног индикатора кликните на ОК" sqref="D21:F23" xr:uid="{00000000-0002-0000-0000-000007000000}">
      <formula1>INDIRECT($V$6)</formula1>
    </dataValidation>
    <dataValidation type="list" errorStyle="information" allowBlank="1" showInputMessage="1" showErrorMessage="1" errorTitle="Обавештење" error="Након самостално дефинисаног индикатора кликните на ОК" sqref="D39:F41" xr:uid="{00000000-0002-0000-0000-000008000000}">
      <formula1>INDIRECT($V$9)</formula1>
    </dataValidation>
    <dataValidation type="list" errorStyle="information" allowBlank="1" showErrorMessage="1" errorTitle="Обавештење" error="Након самостално дефинисаног индикатора кликните на ОК" sqref="D33:F33" xr:uid="{00000000-0002-0000-0000-000009000000}">
      <formula1>INDIRECT($V$8)</formula1>
    </dataValidation>
    <dataValidation type="list" errorStyle="information" allowBlank="1" showInputMessage="1" showErrorMessage="1" errorTitle="Обавештење" error="Након самостално дефинисаног индикатора кликните на ОК" sqref="D34:F35" xr:uid="{00000000-0002-0000-0000-00000A000000}">
      <formula1>INDIRECT($V$8)</formula1>
    </dataValidation>
    <dataValidation type="list" errorStyle="information" allowBlank="1" showInputMessage="1" showErrorMessage="1" errorTitle="Обавештење" error="Након самостално дефинисаног индикатора кликните на ОК" sqref="D27:F29" xr:uid="{00000000-0002-0000-0000-00000B000000}">
      <formula1>INDIRECT($V$7)</formula1>
    </dataValidation>
  </dataValidations>
  <pageMargins left="0" right="0.23622047244094491" top="0.47244094488188981" bottom="0.39370078740157483" header="0.19685039370078741" footer="0.15748031496062992"/>
  <pageSetup paperSize="9" scale="70" fitToHeight="0" orientation="landscape" r:id="rId1"/>
  <headerFooter>
    <oddHeader>&amp;RОбразац 1. Програм</oddHeader>
    <oddFooter>&amp;RСтрана &amp;P од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35" r:id="rId4" name="Button 39">
              <controlPr defaultSize="0" print="0" autoFill="0" autoPict="0" macro="[0]!Button39_Click">
                <anchor moveWithCells="1" sizeWithCells="1">
                  <from>
                    <xdr:col>12</xdr:col>
                    <xdr:colOff>533400</xdr:colOff>
                    <xdr:row>43</xdr:row>
                    <xdr:rowOff>19050</xdr:rowOff>
                  </from>
                  <to>
                    <xdr:col>13</xdr:col>
                    <xdr:colOff>628650</xdr:colOff>
                    <xdr:row>43</xdr:row>
                    <xdr:rowOff>638175</xdr:rowOff>
                  </to>
                </anchor>
              </controlPr>
            </control>
          </mc:Choice>
        </mc:AlternateContent>
        <mc:AlternateContent xmlns:mc="http://schemas.openxmlformats.org/markup-compatibility/2006">
          <mc:Choice Requires="x14">
            <control shapeId="4136" r:id="rId5" name="Button 40">
              <controlPr defaultSize="0" print="0" autoFill="0" autoPict="0" macro="[0]!Button40_Click">
                <anchor moveWithCells="1" sizeWithCells="1">
                  <from>
                    <xdr:col>13</xdr:col>
                    <xdr:colOff>714375</xdr:colOff>
                    <xdr:row>43</xdr:row>
                    <xdr:rowOff>19050</xdr:rowOff>
                  </from>
                  <to>
                    <xdr:col>14</xdr:col>
                    <xdr:colOff>771525</xdr:colOff>
                    <xdr:row>43</xdr:row>
                    <xdr:rowOff>638175</xdr:rowOff>
                  </to>
                </anchor>
              </controlPr>
            </control>
          </mc:Choice>
        </mc:AlternateContent>
        <mc:AlternateContent xmlns:mc="http://schemas.openxmlformats.org/markup-compatibility/2006">
          <mc:Choice Requires="x14">
            <control shapeId="4145" r:id="rId6" name="Button 49">
              <controlPr defaultSize="0" print="0" autoFill="0" autoPict="0" macro="[0]!Button_85_click">
                <anchor moveWithCells="1" sizeWithCells="1">
                  <from>
                    <xdr:col>0</xdr:col>
                    <xdr:colOff>66675</xdr:colOff>
                    <xdr:row>43</xdr:row>
                    <xdr:rowOff>28575</xdr:rowOff>
                  </from>
                  <to>
                    <xdr:col>2</xdr:col>
                    <xdr:colOff>133350</xdr:colOff>
                    <xdr:row>43</xdr:row>
                    <xdr:rowOff>647700</xdr:rowOff>
                  </to>
                </anchor>
              </controlPr>
            </control>
          </mc:Choice>
        </mc:AlternateContent>
        <mc:AlternateContent xmlns:mc="http://schemas.openxmlformats.org/markup-compatibility/2006">
          <mc:Choice Requires="x14">
            <control shapeId="4146" r:id="rId7" name="Button 50">
              <controlPr defaultSize="0" print="0" autoFill="0" autoPict="0" macro="[0]!Button_86_click">
                <anchor moveWithCells="1" sizeWithCells="1">
                  <from>
                    <xdr:col>2</xdr:col>
                    <xdr:colOff>447675</xdr:colOff>
                    <xdr:row>43</xdr:row>
                    <xdr:rowOff>28575</xdr:rowOff>
                  </from>
                  <to>
                    <xdr:col>2</xdr:col>
                    <xdr:colOff>1590675</xdr:colOff>
                    <xdr:row>43</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BD661"/>
  <sheetViews>
    <sheetView tabSelected="1" zoomScale="85" zoomScaleNormal="85" workbookViewId="0">
      <selection activeCell="R7" sqref="R7"/>
    </sheetView>
  </sheetViews>
  <sheetFormatPr defaultRowHeight="15" outlineLevelRow="1" x14ac:dyDescent="0.25"/>
  <cols>
    <col min="1" max="1" width="7.28515625" style="4" customWidth="1"/>
    <col min="2" max="2" width="8.28515625" style="4" customWidth="1"/>
    <col min="3" max="3" width="30.28515625" style="4" customWidth="1"/>
    <col min="4" max="5" width="13.140625" style="4" customWidth="1"/>
    <col min="6" max="6" width="15" style="4" customWidth="1"/>
    <col min="7" max="7" width="10.5703125" style="4" customWidth="1"/>
    <col min="8" max="8" width="18.140625" style="4" customWidth="1"/>
    <col min="9" max="9" width="14.5703125" style="4" customWidth="1"/>
    <col min="10" max="13" width="13.140625" style="4" customWidth="1"/>
    <col min="14" max="14" width="13.85546875" style="4" customWidth="1"/>
    <col min="15" max="15" width="13.140625" style="4" customWidth="1"/>
    <col min="16" max="16" width="13.85546875" style="356" customWidth="1"/>
    <col min="17" max="17" width="13.85546875" style="356" bestFit="1" customWidth="1"/>
    <col min="18" max="20" width="9.140625" style="4"/>
    <col min="21" max="21" width="0" style="10" hidden="1" customWidth="1"/>
    <col min="22" max="24" width="9.140625" style="10" hidden="1" customWidth="1"/>
    <col min="25" max="25" width="31" style="10" hidden="1" customWidth="1"/>
    <col min="26" max="27" width="9.140625" style="10" hidden="1" customWidth="1"/>
    <col min="28" max="28" width="10.85546875" style="10" hidden="1" customWidth="1"/>
    <col min="29" max="29" width="9.140625" style="10" hidden="1" customWidth="1"/>
    <col min="30" max="30" width="11" style="10" hidden="1" customWidth="1"/>
    <col min="31" max="31" width="10.85546875" style="90" hidden="1" customWidth="1"/>
    <col min="32" max="32" width="9.140625" style="10" hidden="1" customWidth="1"/>
    <col min="33" max="33" width="11.85546875" style="10" hidden="1" customWidth="1"/>
    <col min="34" max="38" width="9.140625" style="10" hidden="1" customWidth="1"/>
    <col min="39" max="39" width="9.7109375" style="10" hidden="1" customWidth="1"/>
    <col min="40" max="40" width="9.140625" style="10" hidden="1" customWidth="1"/>
    <col min="41" max="41" width="9.140625" style="104" hidden="1" customWidth="1"/>
    <col min="42" max="42" width="9.140625" style="105" hidden="1" customWidth="1"/>
    <col min="43" max="45" width="9.140625" style="10" hidden="1" customWidth="1"/>
    <col min="46" max="47" width="0" style="10" hidden="1" customWidth="1"/>
    <col min="48" max="54" width="9.140625" style="10"/>
    <col min="55" max="55" width="12" style="10" customWidth="1"/>
    <col min="56" max="56" width="10" style="10" customWidth="1"/>
    <col min="57" max="16384" width="9.140625" style="4"/>
  </cols>
  <sheetData>
    <row r="1" spans="1:56" ht="18" customHeight="1" x14ac:dyDescent="0.25">
      <c r="A1" s="499" t="s">
        <v>325</v>
      </c>
      <c r="B1" s="499"/>
      <c r="C1" s="499"/>
      <c r="D1" s="499"/>
      <c r="E1" s="499"/>
      <c r="F1" s="499"/>
      <c r="G1" s="499"/>
      <c r="H1" s="499"/>
      <c r="I1" s="499"/>
      <c r="J1" s="499"/>
      <c r="K1" s="499"/>
      <c r="L1" s="499"/>
      <c r="M1" s="499"/>
      <c r="N1" s="499"/>
      <c r="O1" s="499"/>
      <c r="AE1" s="10"/>
      <c r="AO1" s="247"/>
      <c r="AP1" s="247"/>
      <c r="AR1" s="89"/>
      <c r="AU1" s="86"/>
      <c r="AV1" s="86"/>
      <c r="AW1" s="86"/>
      <c r="AX1" s="86"/>
      <c r="AY1" s="86"/>
      <c r="AZ1" s="86"/>
      <c r="BA1" s="86"/>
      <c r="BB1" s="86"/>
      <c r="BC1" s="86"/>
      <c r="BD1" s="86"/>
    </row>
    <row r="2" spans="1:56" ht="21" customHeight="1" x14ac:dyDescent="0.25">
      <c r="A2" s="502" t="s">
        <v>1258</v>
      </c>
      <c r="B2" s="502"/>
      <c r="C2" s="502"/>
      <c r="D2" s="502"/>
      <c r="E2" s="502"/>
      <c r="F2" s="502"/>
      <c r="G2" s="502"/>
      <c r="H2" s="502"/>
      <c r="I2" s="502"/>
      <c r="J2" s="502"/>
      <c r="K2" s="502"/>
      <c r="L2" s="502"/>
      <c r="M2" s="502"/>
      <c r="N2" s="502"/>
      <c r="O2" s="502"/>
      <c r="AO2" s="73"/>
      <c r="AP2" s="73"/>
      <c r="AR2" s="91"/>
    </row>
    <row r="3" spans="1:56" s="11" customFormat="1" ht="15.75" customHeight="1" x14ac:dyDescent="0.25">
      <c r="A3" s="57"/>
      <c r="B3" s="57"/>
      <c r="C3" s="58"/>
      <c r="D3" s="13"/>
      <c r="E3" s="13"/>
      <c r="F3" s="13"/>
      <c r="G3" s="13"/>
      <c r="H3" s="13"/>
      <c r="I3" s="13"/>
      <c r="J3" s="13"/>
      <c r="K3" s="13"/>
      <c r="L3" s="13"/>
      <c r="M3" s="754" t="s">
        <v>1798</v>
      </c>
      <c r="N3" s="13"/>
      <c r="P3" s="357"/>
      <c r="Q3" s="357"/>
      <c r="U3" s="31"/>
      <c r="V3" s="10"/>
      <c r="W3" s="10"/>
      <c r="X3" s="10"/>
      <c r="Y3" s="31"/>
      <c r="Z3" s="274"/>
      <c r="AA3" s="274"/>
      <c r="AB3" s="274"/>
      <c r="AC3" s="274"/>
      <c r="AD3" s="274"/>
      <c r="AE3" s="274"/>
      <c r="AF3" s="274"/>
      <c r="AG3" s="274"/>
      <c r="AH3" s="274"/>
      <c r="AI3" s="274"/>
      <c r="AJ3" s="274"/>
      <c r="AK3" s="274"/>
      <c r="AL3" s="31"/>
      <c r="AM3" s="31"/>
      <c r="AN3" s="31"/>
      <c r="AO3" s="74"/>
      <c r="AP3" s="74"/>
      <c r="AQ3" s="31"/>
      <c r="AR3" s="19"/>
      <c r="AS3" s="10"/>
      <c r="AT3" s="10"/>
      <c r="AU3" s="10"/>
      <c r="AV3" s="10"/>
      <c r="AW3" s="10"/>
      <c r="AX3" s="10"/>
      <c r="AY3" s="10"/>
      <c r="AZ3" s="10"/>
      <c r="BA3" s="10"/>
      <c r="BB3" s="10"/>
      <c r="BC3" s="10"/>
      <c r="BD3" s="10"/>
    </row>
    <row r="4" spans="1:56" s="11" customFormat="1" ht="23.25" customHeight="1" x14ac:dyDescent="0.25">
      <c r="A4" s="500" t="s">
        <v>334</v>
      </c>
      <c r="B4" s="500"/>
      <c r="C4" s="500"/>
      <c r="D4" s="505" t="str">
        <f>IF(Program!$D$4="","",Program!$D$4)</f>
        <v>Програм 8.  Предшколско васпитање</v>
      </c>
      <c r="E4" s="506"/>
      <c r="F4" s="506"/>
      <c r="G4" s="506"/>
      <c r="H4" s="506"/>
      <c r="I4" s="506"/>
      <c r="J4" s="506"/>
      <c r="K4" s="506"/>
      <c r="L4" s="506"/>
      <c r="M4" s="506"/>
      <c r="N4" s="506"/>
      <c r="O4" s="507"/>
      <c r="P4" s="357"/>
      <c r="Q4" s="357"/>
      <c r="U4" s="31"/>
      <c r="V4" s="41"/>
      <c r="W4" s="31"/>
      <c r="X4" s="41"/>
      <c r="Y4" s="31"/>
      <c r="Z4" s="274"/>
      <c r="AA4" s="274"/>
      <c r="AB4" s="274"/>
      <c r="AC4" s="274"/>
      <c r="AD4" s="274"/>
      <c r="AE4" s="274"/>
      <c r="AF4" s="274"/>
      <c r="AG4" s="274"/>
      <c r="AH4" s="274"/>
      <c r="AI4" s="274"/>
      <c r="AJ4" s="274"/>
      <c r="AK4" s="274"/>
      <c r="AL4" s="31"/>
      <c r="AM4" s="31"/>
      <c r="AN4" s="31"/>
      <c r="AO4" s="74"/>
      <c r="AP4" s="74"/>
      <c r="AQ4" s="31"/>
      <c r="AR4" s="19"/>
      <c r="AS4" s="10"/>
      <c r="AT4" s="10"/>
      <c r="AU4" s="10"/>
      <c r="AV4" s="10"/>
      <c r="AW4" s="10"/>
      <c r="AX4" s="10"/>
      <c r="AY4" s="10"/>
      <c r="AZ4" s="10"/>
      <c r="BA4" s="10"/>
      <c r="BB4" s="10"/>
      <c r="BC4" s="10"/>
      <c r="BD4" s="10"/>
    </row>
    <row r="5" spans="1:56" s="11" customFormat="1" ht="21.75" customHeight="1" x14ac:dyDescent="0.25">
      <c r="A5" s="500" t="s">
        <v>290</v>
      </c>
      <c r="B5" s="500"/>
      <c r="C5" s="500"/>
      <c r="D5" s="501" t="s">
        <v>1525</v>
      </c>
      <c r="E5" s="501"/>
      <c r="F5" s="501"/>
      <c r="G5" s="501"/>
      <c r="H5" s="501"/>
      <c r="I5" s="501"/>
      <c r="J5" s="501"/>
      <c r="K5" s="501"/>
      <c r="L5" s="59"/>
      <c r="M5" s="59"/>
      <c r="N5" s="60"/>
      <c r="O5" s="61"/>
      <c r="P5" s="357"/>
      <c r="Q5" s="357"/>
      <c r="U5" s="31"/>
      <c r="V5" s="41"/>
      <c r="W5" s="31"/>
      <c r="X5" s="31"/>
      <c r="Y5" s="10"/>
      <c r="Z5" s="275"/>
      <c r="AA5" s="275"/>
      <c r="AB5" s="275"/>
      <c r="AC5" s="275"/>
      <c r="AD5" s="275"/>
      <c r="AE5" s="275"/>
      <c r="AF5" s="275"/>
      <c r="AG5" s="275"/>
      <c r="AH5" s="275"/>
      <c r="AI5" s="275"/>
      <c r="AJ5" s="275"/>
      <c r="AK5" s="275"/>
      <c r="AL5" s="31"/>
      <c r="AM5" s="31"/>
      <c r="AN5" s="31"/>
      <c r="AO5" s="74"/>
      <c r="AP5" s="74"/>
      <c r="AQ5" s="31"/>
      <c r="AR5" s="19"/>
      <c r="AS5" s="10"/>
      <c r="AT5" s="10"/>
      <c r="AU5" s="10"/>
      <c r="AV5" s="10"/>
      <c r="AW5" s="10"/>
      <c r="AX5" s="10"/>
      <c r="AY5" s="10"/>
      <c r="AZ5" s="10"/>
      <c r="BA5" s="10"/>
      <c r="BB5" s="10"/>
      <c r="BC5" s="10"/>
      <c r="BD5" s="10"/>
    </row>
    <row r="6" spans="1:56" s="11" customFormat="1" ht="21.75" customHeight="1" x14ac:dyDescent="0.25">
      <c r="A6" s="500" t="s">
        <v>332</v>
      </c>
      <c r="B6" s="500"/>
      <c r="C6" s="500"/>
      <c r="D6" s="510" t="s">
        <v>1629</v>
      </c>
      <c r="E6" s="510"/>
      <c r="F6" s="510"/>
      <c r="G6" s="510"/>
      <c r="H6" s="510"/>
      <c r="I6" s="510"/>
      <c r="J6" s="510"/>
      <c r="K6" s="510"/>
      <c r="L6" s="62"/>
      <c r="M6" s="62"/>
      <c r="N6" s="63"/>
      <c r="O6" s="64"/>
      <c r="P6" s="357"/>
      <c r="Q6" s="357"/>
      <c r="U6" s="31"/>
      <c r="V6" s="41"/>
      <c r="W6" s="31"/>
      <c r="X6" s="31"/>
      <c r="Y6" s="31"/>
      <c r="Z6" s="87"/>
      <c r="AA6" s="87"/>
      <c r="AB6" s="274"/>
      <c r="AC6" s="274"/>
      <c r="AD6" s="274"/>
      <c r="AE6" s="274"/>
      <c r="AF6" s="274"/>
      <c r="AG6" s="274"/>
      <c r="AH6" s="274"/>
      <c r="AI6" s="274"/>
      <c r="AJ6" s="274"/>
      <c r="AK6" s="274"/>
      <c r="AL6" s="274"/>
      <c r="AM6" s="274"/>
      <c r="AN6" s="31"/>
      <c r="AO6" s="74"/>
      <c r="AP6" s="74"/>
      <c r="AQ6" s="31"/>
      <c r="AR6" s="19"/>
      <c r="AS6" s="10"/>
      <c r="AT6" s="10"/>
      <c r="AU6" s="10"/>
      <c r="AV6" s="10"/>
      <c r="AW6" s="10"/>
      <c r="AX6" s="10"/>
      <c r="AY6" s="10"/>
      <c r="AZ6" s="10"/>
      <c r="BA6" s="10"/>
      <c r="BB6" s="10"/>
      <c r="BC6" s="10"/>
      <c r="BD6" s="10"/>
    </row>
    <row r="7" spans="1:56" s="11" customFormat="1" ht="30.75" customHeight="1" x14ac:dyDescent="0.25">
      <c r="A7" s="509" t="s">
        <v>256</v>
      </c>
      <c r="B7" s="509"/>
      <c r="C7" s="509"/>
      <c r="D7" s="483" t="s">
        <v>1630</v>
      </c>
      <c r="E7" s="483"/>
      <c r="F7" s="483"/>
      <c r="G7" s="483"/>
      <c r="H7" s="483"/>
      <c r="I7" s="483"/>
      <c r="J7" s="483"/>
      <c r="K7" s="483"/>
      <c r="L7" s="483"/>
      <c r="M7" s="483"/>
      <c r="N7" s="483"/>
      <c r="O7" s="483"/>
      <c r="P7" s="357"/>
      <c r="Q7" s="357"/>
      <c r="U7" s="31"/>
      <c r="V7" s="41"/>
      <c r="W7" s="31"/>
      <c r="X7" s="31"/>
      <c r="Y7" s="31"/>
      <c r="Z7" s="87"/>
      <c r="AA7" s="87"/>
      <c r="AB7" s="274"/>
      <c r="AC7" s="274"/>
      <c r="AD7" s="274"/>
      <c r="AE7" s="274"/>
      <c r="AF7" s="274"/>
      <c r="AG7" s="274"/>
      <c r="AH7" s="274"/>
      <c r="AI7" s="274"/>
      <c r="AJ7" s="274"/>
      <c r="AK7" s="274"/>
      <c r="AL7" s="274"/>
      <c r="AM7" s="274"/>
      <c r="AN7" s="31"/>
      <c r="AO7" s="74"/>
      <c r="AP7" s="74"/>
      <c r="AQ7" s="31"/>
      <c r="AR7" s="19"/>
      <c r="AS7" s="10"/>
      <c r="AT7" s="10"/>
      <c r="AU7" s="10"/>
      <c r="AV7" s="10"/>
      <c r="AW7" s="10"/>
      <c r="AX7" s="10"/>
      <c r="AY7" s="10"/>
      <c r="AZ7" s="10"/>
      <c r="BA7" s="10"/>
      <c r="BB7" s="10"/>
      <c r="BC7" s="10"/>
      <c r="BD7" s="10"/>
    </row>
    <row r="8" spans="1:56" s="11" customFormat="1" ht="30" customHeight="1" x14ac:dyDescent="0.25">
      <c r="A8" s="504" t="s">
        <v>1238</v>
      </c>
      <c r="B8" s="504"/>
      <c r="C8" s="504"/>
      <c r="D8" s="483" t="str">
        <f>'[1]Таб.1.Програм'!D7</f>
        <v xml:space="preserve">Омогућавање обухвата предшколске деце у вртићима </v>
      </c>
      <c r="E8" s="483"/>
      <c r="F8" s="483"/>
      <c r="G8" s="483"/>
      <c r="H8" s="483"/>
      <c r="I8" s="483"/>
      <c r="J8" s="483"/>
      <c r="K8" s="483"/>
      <c r="L8" s="483"/>
      <c r="M8" s="483"/>
      <c r="N8" s="483"/>
      <c r="O8" s="483"/>
      <c r="P8" s="357"/>
      <c r="Q8" s="357"/>
      <c r="U8" s="31"/>
      <c r="V8" s="41"/>
      <c r="W8" s="31"/>
      <c r="X8" s="31"/>
      <c r="Y8" s="31"/>
      <c r="Z8" s="10"/>
      <c r="AA8" s="10"/>
      <c r="AB8" s="201"/>
      <c r="AC8" s="201"/>
      <c r="AD8" s="201"/>
      <c r="AE8" s="201"/>
      <c r="AF8" s="201"/>
      <c r="AG8" s="201"/>
      <c r="AH8" s="201"/>
      <c r="AI8" s="201"/>
      <c r="AJ8" s="201"/>
      <c r="AK8" s="201"/>
      <c r="AL8" s="201"/>
      <c r="AM8" s="201"/>
      <c r="AN8" s="31"/>
      <c r="AO8" s="74"/>
      <c r="AP8" s="74"/>
      <c r="AQ8" s="31"/>
      <c r="AR8" s="19"/>
      <c r="AS8" s="10"/>
      <c r="AT8" s="10"/>
      <c r="AU8" s="10"/>
      <c r="AV8" s="10"/>
      <c r="AW8" s="10"/>
      <c r="AX8" s="10"/>
      <c r="AY8" s="10"/>
      <c r="AZ8" s="10"/>
      <c r="BA8" s="10"/>
      <c r="BB8" s="10"/>
      <c r="BC8" s="10"/>
      <c r="BD8" s="10"/>
    </row>
    <row r="9" spans="1:56" s="11" customFormat="1" ht="35.25" customHeight="1" x14ac:dyDescent="0.25">
      <c r="A9" s="504" t="s">
        <v>323</v>
      </c>
      <c r="B9" s="504"/>
      <c r="C9" s="504"/>
      <c r="D9" s="483" t="s">
        <v>1783</v>
      </c>
      <c r="E9" s="483"/>
      <c r="F9" s="483"/>
      <c r="G9" s="483"/>
      <c r="H9" s="483"/>
      <c r="I9" s="483"/>
      <c r="J9" s="483"/>
      <c r="K9" s="483"/>
      <c r="L9" s="483"/>
      <c r="M9" s="483"/>
      <c r="N9" s="483"/>
      <c r="O9" s="483"/>
      <c r="P9" s="357"/>
      <c r="Q9" s="357"/>
      <c r="U9" s="31"/>
      <c r="V9" s="41"/>
      <c r="W9" s="31"/>
      <c r="X9" s="31"/>
      <c r="Y9" s="31"/>
      <c r="Z9" s="10"/>
      <c r="AA9" s="10"/>
      <c r="AB9" s="201"/>
      <c r="AC9" s="201"/>
      <c r="AD9" s="201"/>
      <c r="AE9" s="201"/>
      <c r="AF9" s="201"/>
      <c r="AG9" s="201"/>
      <c r="AH9" s="201"/>
      <c r="AI9" s="201"/>
      <c r="AJ9" s="201"/>
      <c r="AK9" s="201"/>
      <c r="AL9" s="201"/>
      <c r="AM9" s="201"/>
      <c r="AN9" s="31"/>
      <c r="AO9" s="74"/>
      <c r="AP9" s="74"/>
      <c r="AQ9" s="31"/>
      <c r="AR9" s="19"/>
      <c r="AS9" s="10"/>
      <c r="AT9" s="10"/>
      <c r="AU9" s="10"/>
      <c r="AV9" s="10"/>
      <c r="AW9" s="10"/>
      <c r="AX9" s="10"/>
      <c r="AY9" s="10"/>
      <c r="AZ9" s="10"/>
      <c r="BA9" s="10"/>
      <c r="BB9" s="10"/>
      <c r="BC9" s="10"/>
      <c r="BD9" s="10"/>
    </row>
    <row r="10" spans="1:56" s="11" customFormat="1" ht="49.5" customHeight="1" x14ac:dyDescent="0.25">
      <c r="A10" s="504" t="s">
        <v>333</v>
      </c>
      <c r="B10" s="504"/>
      <c r="C10" s="504"/>
      <c r="D10" s="484" t="s">
        <v>1780</v>
      </c>
      <c r="E10" s="484"/>
      <c r="F10" s="484"/>
      <c r="G10" s="484"/>
      <c r="H10" s="484"/>
      <c r="I10" s="484"/>
      <c r="J10" s="484"/>
      <c r="K10" s="484"/>
      <c r="L10" s="484"/>
      <c r="M10" s="484"/>
      <c r="N10" s="484"/>
      <c r="O10" s="484"/>
      <c r="P10" s="357"/>
      <c r="Q10" s="357"/>
      <c r="U10" s="31"/>
      <c r="V10" s="31"/>
      <c r="W10" s="31"/>
      <c r="X10" s="31"/>
      <c r="Y10" s="31"/>
      <c r="Z10" s="87"/>
      <c r="AA10" s="87"/>
      <c r="AB10" s="87"/>
      <c r="AC10" s="87"/>
      <c r="AD10" s="87"/>
      <c r="AE10" s="87"/>
      <c r="AF10" s="87"/>
      <c r="AG10" s="87"/>
      <c r="AH10" s="87"/>
      <c r="AI10" s="87"/>
      <c r="AJ10" s="31"/>
      <c r="AK10" s="31"/>
      <c r="AL10" s="31"/>
      <c r="AM10" s="31"/>
      <c r="AN10" s="31"/>
      <c r="AO10" s="74"/>
      <c r="AP10" s="74"/>
      <c r="AQ10" s="31"/>
      <c r="AR10" s="19"/>
      <c r="AS10" s="10"/>
      <c r="AT10" s="10"/>
      <c r="AU10" s="10"/>
      <c r="AV10" s="10"/>
      <c r="AW10" s="10"/>
      <c r="AX10" s="10"/>
      <c r="AY10" s="10"/>
      <c r="AZ10" s="10"/>
      <c r="BA10" s="10"/>
      <c r="BB10" s="10"/>
      <c r="BC10" s="10"/>
      <c r="BD10" s="10"/>
    </row>
    <row r="11" spans="1:56" s="11" customFormat="1" ht="21.75" customHeight="1" x14ac:dyDescent="0.25">
      <c r="A11" s="503" t="s">
        <v>1047</v>
      </c>
      <c r="B11" s="503"/>
      <c r="C11" s="503"/>
      <c r="D11" s="483" t="s">
        <v>1631</v>
      </c>
      <c r="E11" s="483"/>
      <c r="F11" s="483"/>
      <c r="G11" s="483"/>
      <c r="H11" s="483"/>
      <c r="I11" s="483"/>
      <c r="J11" s="483"/>
      <c r="K11" s="483"/>
      <c r="L11" s="483"/>
      <c r="M11" s="483"/>
      <c r="N11" s="483"/>
      <c r="O11" s="483"/>
      <c r="P11" s="357"/>
      <c r="Q11" s="357"/>
      <c r="U11" s="31"/>
      <c r="V11" s="31"/>
      <c r="W11" s="31"/>
      <c r="X11" s="31"/>
      <c r="Y11" s="31"/>
      <c r="Z11" s="4"/>
      <c r="AA11" s="4"/>
      <c r="AB11" s="87"/>
      <c r="AC11" s="87"/>
      <c r="AD11" s="87"/>
      <c r="AE11" s="87"/>
      <c r="AF11" s="87"/>
      <c r="AG11" s="87"/>
      <c r="AH11" s="87"/>
      <c r="AI11" s="87"/>
      <c r="AJ11" s="31"/>
      <c r="AK11" s="31"/>
      <c r="AL11" s="31"/>
      <c r="AM11" s="31"/>
      <c r="AN11" s="31"/>
      <c r="AO11" s="74"/>
      <c r="AP11" s="74"/>
      <c r="AQ11" s="31"/>
      <c r="AR11" s="19"/>
      <c r="AS11" s="10"/>
      <c r="AT11" s="10"/>
      <c r="AU11" s="10"/>
      <c r="AV11" s="10"/>
      <c r="AW11" s="10"/>
      <c r="AX11" s="10"/>
      <c r="AY11" s="10"/>
      <c r="AZ11" s="10"/>
      <c r="BA11" s="10"/>
      <c r="BB11" s="10"/>
      <c r="BC11" s="10"/>
      <c r="BD11" s="10"/>
    </row>
    <row r="12" spans="1:56" s="11" customFormat="1" ht="36.75" customHeight="1" x14ac:dyDescent="0.25">
      <c r="A12" s="504" t="s">
        <v>291</v>
      </c>
      <c r="B12" s="504"/>
      <c r="C12" s="504"/>
      <c r="D12" s="483" t="s">
        <v>1632</v>
      </c>
      <c r="E12" s="483"/>
      <c r="F12" s="483"/>
      <c r="G12" s="483"/>
      <c r="H12" s="483"/>
      <c r="I12" s="483"/>
      <c r="J12" s="483"/>
      <c r="K12" s="483"/>
      <c r="L12" s="483"/>
      <c r="M12" s="483"/>
      <c r="N12" s="483"/>
      <c r="O12" s="483"/>
      <c r="P12" s="357"/>
      <c r="Q12" s="357"/>
      <c r="U12" s="31"/>
      <c r="V12" s="31"/>
      <c r="W12" s="31"/>
      <c r="X12" s="31"/>
      <c r="Y12" s="31"/>
      <c r="Z12" s="4"/>
      <c r="AA12" s="312"/>
      <c r="AB12" s="4"/>
      <c r="AC12" s="4"/>
      <c r="AD12" s="4"/>
      <c r="AE12" s="4"/>
      <c r="AF12" s="4"/>
      <c r="AG12" s="4"/>
      <c r="AH12" s="87"/>
      <c r="AI12" s="87"/>
      <c r="AJ12" s="31"/>
      <c r="AK12" s="31"/>
      <c r="AL12" s="31"/>
      <c r="AM12" s="31"/>
      <c r="AN12" s="31"/>
      <c r="AO12" s="74"/>
      <c r="AP12" s="74"/>
      <c r="AQ12" s="31"/>
      <c r="AR12" s="19"/>
      <c r="AS12" s="10"/>
      <c r="AT12" s="10"/>
      <c r="AU12" s="10"/>
      <c r="AV12" s="10"/>
      <c r="AW12" s="10"/>
      <c r="AX12" s="10"/>
      <c r="AY12" s="10"/>
      <c r="AZ12" s="10"/>
      <c r="BA12" s="10"/>
      <c r="BB12" s="10"/>
      <c r="BC12" s="10"/>
      <c r="BD12" s="10"/>
    </row>
    <row r="13" spans="1:56" s="11" customFormat="1" ht="21" customHeight="1" x14ac:dyDescent="0.25">
      <c r="A13" s="14"/>
      <c r="B13" s="14"/>
      <c r="C13" s="14"/>
      <c r="D13" s="14"/>
      <c r="E13" s="14"/>
      <c r="F13" s="14"/>
      <c r="G13" s="14"/>
      <c r="H13" s="14"/>
      <c r="I13" s="14"/>
      <c r="J13" s="14"/>
      <c r="K13" s="14"/>
      <c r="L13" s="14"/>
      <c r="M13" s="14"/>
      <c r="N13" s="14"/>
      <c r="P13" s="357"/>
      <c r="Q13" s="357"/>
      <c r="U13" s="31"/>
      <c r="V13" s="31"/>
      <c r="W13" s="31"/>
      <c r="X13" s="31"/>
      <c r="Y13" s="31"/>
      <c r="Z13" s="7"/>
      <c r="AA13" s="313"/>
      <c r="AB13" s="4"/>
      <c r="AC13" s="4"/>
      <c r="AD13" s="4"/>
      <c r="AE13" s="4"/>
      <c r="AF13" s="4"/>
      <c r="AG13" s="4"/>
      <c r="AH13" s="87"/>
      <c r="AI13" s="87"/>
      <c r="AJ13" s="31"/>
      <c r="AK13" s="31"/>
      <c r="AL13" s="31"/>
      <c r="AM13" s="31"/>
      <c r="AN13" s="31"/>
      <c r="AO13" s="75"/>
      <c r="AP13" s="76"/>
      <c r="AQ13" s="31"/>
      <c r="AR13" s="19"/>
      <c r="AS13" s="10"/>
      <c r="AT13" s="10"/>
      <c r="AU13" s="10"/>
      <c r="AV13" s="10"/>
      <c r="AW13" s="10"/>
      <c r="AX13" s="10"/>
      <c r="AY13" s="10"/>
      <c r="AZ13" s="10"/>
      <c r="BA13" s="10"/>
      <c r="BB13" s="10"/>
      <c r="BC13" s="10"/>
      <c r="BD13" s="10"/>
    </row>
    <row r="14" spans="1:56" s="11" customFormat="1" ht="15" customHeight="1" x14ac:dyDescent="0.25">
      <c r="A14" s="508"/>
      <c r="B14" s="493" t="s">
        <v>1210</v>
      </c>
      <c r="C14" s="494"/>
      <c r="D14" s="485" t="s">
        <v>109</v>
      </c>
      <c r="E14" s="485"/>
      <c r="F14" s="485"/>
      <c r="G14" s="485"/>
      <c r="H14" s="485"/>
      <c r="I14" s="485"/>
      <c r="J14" s="485"/>
      <c r="K14" s="485"/>
      <c r="L14" s="485"/>
      <c r="M14" s="485"/>
      <c r="N14" s="485"/>
      <c r="O14" s="485"/>
      <c r="P14" s="357"/>
      <c r="Q14" s="357"/>
      <c r="U14" s="31"/>
      <c r="V14" s="31"/>
      <c r="W14" s="31"/>
      <c r="X14" s="31"/>
      <c r="Y14" s="31"/>
      <c r="Z14" s="7"/>
      <c r="AA14" s="313"/>
      <c r="AB14" s="4"/>
      <c r="AC14" s="4"/>
      <c r="AD14" s="4"/>
      <c r="AE14" s="4"/>
      <c r="AF14" s="4"/>
      <c r="AG14" s="4"/>
      <c r="AH14" s="87"/>
      <c r="AI14" s="87"/>
      <c r="AJ14" s="31"/>
      <c r="AK14" s="31"/>
      <c r="AL14" s="31"/>
      <c r="AM14" s="31"/>
      <c r="AN14" s="75"/>
      <c r="AO14" s="76"/>
      <c r="AP14" s="31"/>
      <c r="AQ14" s="19"/>
      <c r="AR14" s="18"/>
      <c r="AS14" s="10"/>
      <c r="AT14" s="10"/>
      <c r="AU14" s="10"/>
      <c r="AV14" s="10"/>
      <c r="AW14" s="10"/>
      <c r="AX14" s="10"/>
      <c r="AY14" s="10"/>
      <c r="AZ14" s="10"/>
      <c r="BA14" s="10"/>
      <c r="BB14" s="10"/>
      <c r="BC14" s="10"/>
      <c r="BD14" s="10"/>
    </row>
    <row r="15" spans="1:56" s="11" customFormat="1" ht="48.75" customHeight="1" x14ac:dyDescent="0.25">
      <c r="A15" s="508"/>
      <c r="B15" s="495"/>
      <c r="C15" s="496"/>
      <c r="D15" s="485" t="s">
        <v>1211</v>
      </c>
      <c r="E15" s="485"/>
      <c r="F15" s="485"/>
      <c r="G15" s="27" t="s">
        <v>1786</v>
      </c>
      <c r="H15" s="27" t="s">
        <v>1784</v>
      </c>
      <c r="I15" s="27" t="s">
        <v>1767</v>
      </c>
      <c r="J15" s="27" t="s">
        <v>1776</v>
      </c>
      <c r="K15" s="27" t="s">
        <v>1785</v>
      </c>
      <c r="L15" s="485" t="s">
        <v>1444</v>
      </c>
      <c r="M15" s="485"/>
      <c r="N15" s="485"/>
      <c r="O15" s="485"/>
      <c r="P15" s="357"/>
      <c r="Q15" s="357"/>
      <c r="U15" s="31"/>
      <c r="V15" s="31"/>
      <c r="W15" s="31"/>
      <c r="X15" s="31"/>
      <c r="Y15" s="31"/>
      <c r="Z15" s="87"/>
      <c r="AA15" s="87"/>
      <c r="AB15" s="87"/>
      <c r="AC15" s="87"/>
      <c r="AD15" s="87"/>
      <c r="AE15" s="87"/>
      <c r="AF15" s="87"/>
      <c r="AG15" s="87"/>
      <c r="AH15" s="87"/>
      <c r="AI15" s="87"/>
      <c r="AJ15" s="31"/>
      <c r="AK15" s="31"/>
      <c r="AL15" s="31"/>
      <c r="AM15" s="31"/>
      <c r="AN15" s="77"/>
      <c r="AO15" s="74"/>
      <c r="AP15" s="31"/>
      <c r="AQ15" s="19"/>
      <c r="AR15" s="18"/>
      <c r="AS15" s="10"/>
      <c r="AT15" s="10"/>
      <c r="AU15" s="10"/>
      <c r="AV15" s="10"/>
      <c r="AW15" s="10"/>
      <c r="AX15" s="10"/>
      <c r="AY15" s="10"/>
      <c r="AZ15" s="10"/>
      <c r="BA15" s="10"/>
      <c r="BB15" s="10"/>
      <c r="BC15" s="10"/>
      <c r="BD15" s="10"/>
    </row>
    <row r="16" spans="1:56" s="11" customFormat="1" ht="42.75" customHeight="1" x14ac:dyDescent="0.25">
      <c r="A16" s="508">
        <v>1</v>
      </c>
      <c r="B16" s="487" t="s">
        <v>1781</v>
      </c>
      <c r="C16" s="488"/>
      <c r="D16" s="482" t="s">
        <v>1770</v>
      </c>
      <c r="E16" s="482"/>
      <c r="F16" s="482"/>
      <c r="G16" s="68"/>
      <c r="H16" s="391" t="s">
        <v>1796</v>
      </c>
      <c r="I16" s="458">
        <f>2358+90</f>
        <v>2448</v>
      </c>
      <c r="J16" s="434">
        <f>2448+30</f>
        <v>2478</v>
      </c>
      <c r="K16" s="434">
        <f>2478+30</f>
        <v>2508</v>
      </c>
      <c r="L16" s="482"/>
      <c r="M16" s="482"/>
      <c r="N16" s="482"/>
      <c r="O16" s="482"/>
      <c r="P16" s="357"/>
      <c r="Q16" s="357"/>
      <c r="U16" s="31"/>
      <c r="V16" s="31"/>
      <c r="W16" s="31"/>
      <c r="X16" s="31"/>
      <c r="Y16" s="31"/>
      <c r="Z16" s="87"/>
      <c r="AA16" s="87"/>
      <c r="AB16" s="87"/>
      <c r="AC16" s="87"/>
      <c r="AD16" s="87"/>
      <c r="AE16" s="87"/>
      <c r="AF16" s="87"/>
      <c r="AG16" s="87"/>
      <c r="AH16" s="87"/>
      <c r="AI16" s="87"/>
      <c r="AJ16" s="31"/>
      <c r="AK16" s="31"/>
      <c r="AL16" s="31"/>
      <c r="AM16" s="31"/>
      <c r="AN16" s="78"/>
      <c r="AO16" s="79"/>
      <c r="AP16" s="31"/>
      <c r="AQ16" s="19"/>
      <c r="AR16" s="18"/>
      <c r="AS16" s="10"/>
      <c r="AT16" s="10"/>
      <c r="AU16" s="10"/>
      <c r="AV16" s="10"/>
      <c r="AW16" s="10"/>
      <c r="AX16" s="10"/>
      <c r="AY16" s="10"/>
      <c r="AZ16" s="10"/>
      <c r="BA16" s="10"/>
      <c r="BB16" s="10"/>
      <c r="BC16" s="10"/>
      <c r="BD16" s="10"/>
    </row>
    <row r="17" spans="1:56" s="11" customFormat="1" ht="42" customHeight="1" x14ac:dyDescent="0.25">
      <c r="A17" s="508"/>
      <c r="B17" s="489"/>
      <c r="C17" s="490"/>
      <c r="D17" s="482" t="s">
        <v>1771</v>
      </c>
      <c r="E17" s="482"/>
      <c r="F17" s="482"/>
      <c r="G17" s="68"/>
      <c r="H17" s="391" t="s">
        <v>1795</v>
      </c>
      <c r="I17" s="458">
        <f>2505+90</f>
        <v>2595</v>
      </c>
      <c r="J17" s="434">
        <f>2595+30</f>
        <v>2625</v>
      </c>
      <c r="K17" s="434">
        <f>2625+30</f>
        <v>2655</v>
      </c>
      <c r="L17" s="482"/>
      <c r="M17" s="482"/>
      <c r="N17" s="482"/>
      <c r="O17" s="482"/>
      <c r="P17" s="357"/>
      <c r="Q17" s="357"/>
      <c r="U17" s="31"/>
      <c r="V17" s="31"/>
      <c r="W17" s="31"/>
      <c r="X17" s="31"/>
      <c r="Y17" s="31"/>
      <c r="Z17" s="87"/>
      <c r="AA17" s="87"/>
      <c r="AB17" s="87"/>
      <c r="AC17" s="87"/>
      <c r="AD17" s="87"/>
      <c r="AE17" s="87"/>
      <c r="AF17" s="87"/>
      <c r="AG17" s="87"/>
      <c r="AH17" s="87"/>
      <c r="AI17" s="87"/>
      <c r="AJ17" s="31"/>
      <c r="AK17" s="31"/>
      <c r="AL17" s="31"/>
      <c r="AM17" s="31"/>
      <c r="AN17" s="78"/>
      <c r="AO17" s="79"/>
      <c r="AP17" s="31"/>
      <c r="AQ17" s="19"/>
      <c r="AR17" s="18"/>
      <c r="AS17" s="10"/>
      <c r="AT17" s="10"/>
      <c r="AU17" s="10"/>
      <c r="AV17" s="10"/>
      <c r="AW17" s="10"/>
      <c r="AX17" s="10"/>
      <c r="AY17" s="10"/>
      <c r="AZ17" s="10"/>
      <c r="BA17" s="10"/>
      <c r="BB17" s="10"/>
      <c r="BC17" s="10"/>
      <c r="BD17" s="10"/>
    </row>
    <row r="18" spans="1:56" s="11" customFormat="1" ht="42" customHeight="1" x14ac:dyDescent="0.25">
      <c r="A18" s="508"/>
      <c r="B18" s="491"/>
      <c r="C18" s="492"/>
      <c r="D18" s="482" t="s">
        <v>1779</v>
      </c>
      <c r="E18" s="482"/>
      <c r="F18" s="482"/>
      <c r="G18" s="68"/>
      <c r="H18" s="434">
        <f>H16+H17</f>
        <v>4861</v>
      </c>
      <c r="I18" s="447">
        <f t="shared" ref="I18:J18" si="0">I16+I17</f>
        <v>5043</v>
      </c>
      <c r="J18" s="434">
        <f t="shared" si="0"/>
        <v>5103</v>
      </c>
      <c r="K18" s="434">
        <f t="shared" ref="K18" si="1">K16+K17</f>
        <v>5163</v>
      </c>
      <c r="L18" s="482"/>
      <c r="M18" s="482"/>
      <c r="N18" s="482"/>
      <c r="O18" s="482"/>
      <c r="P18" s="357"/>
      <c r="Q18" s="357"/>
      <c r="U18" s="31"/>
      <c r="V18" s="31"/>
      <c r="W18" s="31"/>
      <c r="X18" s="31"/>
      <c r="Y18" s="31"/>
      <c r="Z18" s="87"/>
      <c r="AA18" s="87"/>
      <c r="AB18" s="87"/>
      <c r="AC18" s="87"/>
      <c r="AD18" s="87"/>
      <c r="AE18" s="87"/>
      <c r="AF18" s="87"/>
      <c r="AG18" s="87"/>
      <c r="AH18" s="87"/>
      <c r="AI18" s="87"/>
      <c r="AJ18" s="31"/>
      <c r="AK18" s="31"/>
      <c r="AL18" s="31"/>
      <c r="AM18" s="31"/>
      <c r="AN18" s="78"/>
      <c r="AO18" s="79"/>
      <c r="AP18" s="31"/>
      <c r="AQ18" s="19"/>
      <c r="AR18" s="18"/>
      <c r="AS18" s="10"/>
      <c r="AT18" s="10"/>
      <c r="AU18" s="10"/>
      <c r="AV18" s="10"/>
      <c r="AW18" s="10"/>
      <c r="AX18" s="10"/>
      <c r="AY18" s="10"/>
      <c r="AZ18" s="10"/>
      <c r="BA18" s="10"/>
      <c r="BB18" s="10"/>
      <c r="BC18" s="10"/>
      <c r="BD18" s="10"/>
    </row>
    <row r="19" spans="1:56" s="11" customFormat="1" ht="15" customHeight="1" x14ac:dyDescent="0.25">
      <c r="A19" s="14"/>
      <c r="B19" s="14"/>
      <c r="C19" s="15"/>
      <c r="D19" s="15"/>
      <c r="E19" s="14"/>
      <c r="F19" s="14"/>
      <c r="G19" s="14"/>
      <c r="H19" s="14"/>
      <c r="I19" s="14"/>
      <c r="J19" s="14"/>
      <c r="K19" s="14"/>
      <c r="L19" s="14"/>
      <c r="M19" s="14"/>
      <c r="N19" s="14"/>
      <c r="P19" s="357"/>
      <c r="Q19" s="357"/>
      <c r="U19" s="31"/>
      <c r="V19" s="31"/>
      <c r="W19" s="31"/>
      <c r="X19" s="31"/>
      <c r="Y19" s="31"/>
      <c r="Z19" s="87"/>
      <c r="AA19" s="87"/>
      <c r="AB19" s="87"/>
      <c r="AC19" s="87"/>
      <c r="AD19" s="87"/>
      <c r="AE19" s="87"/>
      <c r="AF19" s="87"/>
      <c r="AG19" s="87"/>
      <c r="AH19" s="87"/>
      <c r="AI19" s="87"/>
      <c r="AJ19" s="31"/>
      <c r="AK19" s="31"/>
      <c r="AL19" s="31"/>
      <c r="AM19" s="31"/>
      <c r="AN19" s="31"/>
      <c r="AO19" s="77"/>
      <c r="AP19" s="74"/>
      <c r="AQ19" s="31"/>
      <c r="AR19" s="19"/>
      <c r="AS19" s="10"/>
      <c r="AT19" s="10"/>
      <c r="AU19" s="10"/>
      <c r="AV19" s="10"/>
      <c r="AW19" s="10"/>
      <c r="AX19" s="10"/>
      <c r="AY19" s="10"/>
      <c r="AZ19" s="10"/>
      <c r="BA19" s="10"/>
      <c r="BB19" s="10"/>
      <c r="BC19" s="10"/>
      <c r="BD19" s="10"/>
    </row>
    <row r="20" spans="1:56" s="11" customFormat="1" ht="15" customHeight="1" x14ac:dyDescent="0.25">
      <c r="A20" s="508"/>
      <c r="B20" s="493" t="s">
        <v>322</v>
      </c>
      <c r="C20" s="494"/>
      <c r="D20" s="485" t="s">
        <v>110</v>
      </c>
      <c r="E20" s="485"/>
      <c r="F20" s="485"/>
      <c r="G20" s="485"/>
      <c r="H20" s="485"/>
      <c r="I20" s="485"/>
      <c r="J20" s="485"/>
      <c r="K20" s="485"/>
      <c r="L20" s="485"/>
      <c r="M20" s="485"/>
      <c r="N20" s="485"/>
      <c r="O20" s="485"/>
      <c r="P20" s="357"/>
      <c r="Q20" s="357"/>
      <c r="U20" s="31"/>
      <c r="V20" s="31"/>
      <c r="W20" s="31"/>
      <c r="X20" s="31"/>
      <c r="Y20" s="31"/>
      <c r="Z20" s="87"/>
      <c r="AA20" s="87"/>
      <c r="AB20" s="87"/>
      <c r="AC20" s="87"/>
      <c r="AD20" s="87"/>
      <c r="AE20" s="87"/>
      <c r="AF20" s="87"/>
      <c r="AG20" s="87"/>
      <c r="AH20" s="87"/>
      <c r="AI20" s="87"/>
      <c r="AJ20" s="31"/>
      <c r="AK20" s="31"/>
      <c r="AL20" s="31"/>
      <c r="AM20" s="31"/>
      <c r="AN20" s="77"/>
      <c r="AO20" s="74"/>
      <c r="AP20" s="31"/>
      <c r="AQ20" s="19"/>
      <c r="AR20" s="18"/>
      <c r="AS20" s="10"/>
      <c r="AT20" s="10"/>
      <c r="AU20" s="10"/>
      <c r="AV20" s="10"/>
      <c r="AW20" s="10"/>
      <c r="AX20" s="10"/>
      <c r="AY20" s="10"/>
      <c r="AZ20" s="10"/>
      <c r="BA20" s="10"/>
      <c r="BB20" s="10"/>
      <c r="BC20" s="10"/>
      <c r="BD20" s="10"/>
    </row>
    <row r="21" spans="1:56" s="11" customFormat="1" ht="39" customHeight="1" x14ac:dyDescent="0.25">
      <c r="A21" s="508"/>
      <c r="B21" s="495"/>
      <c r="C21" s="496"/>
      <c r="D21" s="485" t="s">
        <v>1211</v>
      </c>
      <c r="E21" s="485"/>
      <c r="F21" s="485"/>
      <c r="G21" s="27" t="s">
        <v>1786</v>
      </c>
      <c r="H21" s="27" t="s">
        <v>1784</v>
      </c>
      <c r="I21" s="27" t="s">
        <v>1767</v>
      </c>
      <c r="J21" s="27" t="s">
        <v>1776</v>
      </c>
      <c r="K21" s="27" t="s">
        <v>1785</v>
      </c>
      <c r="L21" s="485" t="s">
        <v>1444</v>
      </c>
      <c r="M21" s="485"/>
      <c r="N21" s="485"/>
      <c r="O21" s="485"/>
      <c r="P21" s="357"/>
      <c r="Q21" s="357"/>
      <c r="U21" s="31"/>
      <c r="V21" s="31"/>
      <c r="W21" s="31"/>
      <c r="X21" s="31"/>
      <c r="Y21" s="31"/>
      <c r="Z21" s="31"/>
      <c r="AA21" s="31"/>
      <c r="AB21" s="31"/>
      <c r="AC21" s="31"/>
      <c r="AD21" s="31"/>
      <c r="AE21" s="31"/>
      <c r="AF21" s="31"/>
      <c r="AG21" s="31"/>
      <c r="AH21" s="31"/>
      <c r="AI21" s="31"/>
      <c r="AJ21" s="31"/>
      <c r="AK21" s="31"/>
      <c r="AL21" s="31"/>
      <c r="AM21" s="78"/>
      <c r="AN21" s="79"/>
      <c r="AO21" s="31"/>
      <c r="AP21" s="31"/>
      <c r="AQ21" s="31"/>
      <c r="AR21" s="31"/>
      <c r="AS21" s="10"/>
      <c r="AT21" s="10"/>
      <c r="AU21" s="10"/>
      <c r="AV21" s="10"/>
      <c r="AW21" s="10"/>
      <c r="AX21" s="10"/>
      <c r="AY21" s="10"/>
      <c r="AZ21" s="10"/>
      <c r="BA21" s="10"/>
      <c r="BB21" s="10"/>
      <c r="BC21" s="10"/>
      <c r="BD21" s="10"/>
    </row>
    <row r="22" spans="1:56" s="11" customFormat="1" ht="42" customHeight="1" x14ac:dyDescent="0.25">
      <c r="A22" s="508">
        <v>2</v>
      </c>
      <c r="B22" s="487" t="s">
        <v>1781</v>
      </c>
      <c r="C22" s="488"/>
      <c r="D22" s="482" t="s">
        <v>176</v>
      </c>
      <c r="E22" s="482"/>
      <c r="F22" s="482"/>
      <c r="G22" s="68"/>
      <c r="H22" s="430" t="s">
        <v>1782</v>
      </c>
      <c r="I22" s="431" t="s">
        <v>1768</v>
      </c>
      <c r="J22" s="430" t="s">
        <v>1768</v>
      </c>
      <c r="K22" s="432" t="s">
        <v>1768</v>
      </c>
      <c r="L22" s="482"/>
      <c r="M22" s="482"/>
      <c r="N22" s="482"/>
      <c r="O22" s="482"/>
      <c r="P22" s="357"/>
      <c r="Q22" s="357"/>
      <c r="S22" s="230"/>
      <c r="U22" s="31"/>
      <c r="V22" s="31"/>
      <c r="W22" s="31"/>
      <c r="X22" s="31"/>
      <c r="Y22" s="31"/>
      <c r="Z22" s="31"/>
      <c r="AA22" s="31"/>
      <c r="AB22" s="31"/>
      <c r="AC22" s="31"/>
      <c r="AD22" s="31"/>
      <c r="AE22" s="31"/>
      <c r="AF22" s="31"/>
      <c r="AG22" s="31"/>
      <c r="AH22" s="31"/>
      <c r="AI22" s="31"/>
      <c r="AJ22" s="31"/>
      <c r="AK22" s="31"/>
      <c r="AL22" s="31"/>
      <c r="AM22" s="78"/>
      <c r="AN22" s="79"/>
      <c r="AO22" s="31"/>
      <c r="AP22" s="31"/>
      <c r="AQ22" s="31"/>
      <c r="AR22" s="31"/>
      <c r="AS22" s="10"/>
      <c r="AT22" s="10"/>
      <c r="AU22" s="10"/>
      <c r="AV22" s="10"/>
      <c r="AW22" s="10"/>
      <c r="AX22" s="10"/>
      <c r="AY22" s="10"/>
      <c r="AZ22" s="10"/>
      <c r="BA22" s="10"/>
      <c r="BB22" s="10"/>
      <c r="BC22" s="10"/>
      <c r="BD22" s="10"/>
    </row>
    <row r="23" spans="1:56" s="11" customFormat="1" ht="42" customHeight="1" x14ac:dyDescent="0.25">
      <c r="A23" s="508"/>
      <c r="B23" s="489"/>
      <c r="C23" s="490"/>
      <c r="D23" s="482"/>
      <c r="E23" s="482"/>
      <c r="F23" s="482"/>
      <c r="G23" s="68"/>
      <c r="H23" s="68"/>
      <c r="I23" s="84"/>
      <c r="J23" s="68"/>
      <c r="K23" s="147"/>
      <c r="L23" s="482"/>
      <c r="M23" s="482"/>
      <c r="N23" s="482"/>
      <c r="O23" s="482"/>
      <c r="P23" s="357"/>
      <c r="Q23" s="357"/>
      <c r="S23" s="231"/>
      <c r="U23" s="31"/>
      <c r="V23" s="31"/>
      <c r="W23" s="31"/>
      <c r="X23" s="31"/>
      <c r="Y23" s="31"/>
      <c r="Z23" s="31"/>
      <c r="AA23" s="31"/>
      <c r="AB23" s="31"/>
      <c r="AC23" s="31"/>
      <c r="AD23" s="31"/>
      <c r="AE23" s="31"/>
      <c r="AF23" s="31"/>
      <c r="AG23" s="31"/>
      <c r="AH23" s="31"/>
      <c r="AI23" s="31"/>
      <c r="AJ23" s="31"/>
      <c r="AK23" s="31"/>
      <c r="AL23" s="31"/>
      <c r="AM23" s="77"/>
      <c r="AN23" s="74"/>
      <c r="AO23" s="31"/>
      <c r="AP23" s="31"/>
      <c r="AQ23" s="31"/>
      <c r="AR23" s="31"/>
      <c r="AS23" s="10"/>
      <c r="AT23" s="10"/>
      <c r="AU23" s="10"/>
      <c r="AV23" s="10"/>
      <c r="AW23" s="10"/>
      <c r="AX23" s="10"/>
      <c r="AY23" s="10"/>
      <c r="AZ23" s="10"/>
      <c r="BA23" s="10"/>
      <c r="BB23" s="10"/>
      <c r="BC23" s="10"/>
      <c r="BD23" s="10"/>
    </row>
    <row r="24" spans="1:56" s="11" customFormat="1" ht="42" customHeight="1" x14ac:dyDescent="0.25">
      <c r="A24" s="508"/>
      <c r="B24" s="491"/>
      <c r="C24" s="492"/>
      <c r="D24" s="482"/>
      <c r="E24" s="482"/>
      <c r="F24" s="482"/>
      <c r="G24" s="68"/>
      <c r="H24" s="68"/>
      <c r="I24" s="84"/>
      <c r="J24" s="68"/>
      <c r="K24" s="147"/>
      <c r="L24" s="482"/>
      <c r="M24" s="482"/>
      <c r="N24" s="482"/>
      <c r="O24" s="482"/>
      <c r="P24" s="357"/>
      <c r="Q24" s="357"/>
      <c r="S24" s="231"/>
      <c r="U24" s="31"/>
      <c r="V24" s="31"/>
      <c r="W24" s="31"/>
      <c r="X24" s="31"/>
      <c r="Y24" s="31"/>
      <c r="Z24" s="31"/>
      <c r="AA24" s="31"/>
      <c r="AB24" s="31"/>
      <c r="AC24" s="31"/>
      <c r="AD24" s="31"/>
      <c r="AE24" s="31"/>
      <c r="AF24" s="31"/>
      <c r="AG24" s="31"/>
      <c r="AH24" s="31"/>
      <c r="AI24" s="31"/>
      <c r="AJ24" s="31"/>
      <c r="AK24" s="31"/>
      <c r="AL24" s="31"/>
      <c r="AM24" s="78"/>
      <c r="AN24" s="79"/>
      <c r="AO24" s="31"/>
      <c r="AP24" s="31"/>
      <c r="AQ24" s="31"/>
      <c r="AR24" s="31"/>
      <c r="AS24" s="10"/>
      <c r="AT24" s="10"/>
      <c r="AU24" s="10"/>
      <c r="AV24" s="10"/>
      <c r="AW24" s="10"/>
      <c r="AX24" s="10"/>
      <c r="AY24" s="10"/>
      <c r="AZ24" s="10"/>
      <c r="BA24" s="10"/>
      <c r="BB24" s="10"/>
      <c r="BC24" s="10"/>
      <c r="BD24" s="10"/>
    </row>
    <row r="25" spans="1:56" s="11" customFormat="1" ht="15" customHeight="1" x14ac:dyDescent="0.25">
      <c r="A25" s="14"/>
      <c r="B25" s="14"/>
      <c r="C25" s="15"/>
      <c r="D25" s="15"/>
      <c r="E25" s="14"/>
      <c r="F25" s="14"/>
      <c r="G25" s="14"/>
      <c r="H25" s="14"/>
      <c r="I25" s="14"/>
      <c r="J25" s="14"/>
      <c r="K25" s="14"/>
      <c r="L25" s="14"/>
      <c r="M25" s="14"/>
      <c r="P25" s="357"/>
      <c r="Q25" s="357"/>
      <c r="U25" s="31"/>
      <c r="V25" s="31"/>
      <c r="W25" s="31"/>
      <c r="X25" s="31"/>
      <c r="Y25" s="31"/>
      <c r="Z25" s="31"/>
      <c r="AA25" s="31"/>
      <c r="AB25" s="31"/>
      <c r="AC25" s="31"/>
      <c r="AD25" s="31"/>
      <c r="AE25" s="31"/>
      <c r="AF25" s="31"/>
      <c r="AG25" s="31"/>
      <c r="AH25" s="31"/>
      <c r="AI25" s="31"/>
      <c r="AJ25" s="31"/>
      <c r="AK25" s="31"/>
      <c r="AL25" s="31"/>
      <c r="AM25" s="31"/>
      <c r="AN25" s="78"/>
      <c r="AO25" s="79"/>
      <c r="AP25" s="31"/>
      <c r="AQ25" s="31"/>
      <c r="AR25" s="31"/>
      <c r="AS25" s="10"/>
      <c r="AT25" s="10"/>
      <c r="AU25" s="10"/>
      <c r="AV25" s="10"/>
      <c r="AW25" s="10"/>
      <c r="AX25" s="10"/>
      <c r="AY25" s="10"/>
      <c r="AZ25" s="10"/>
      <c r="BA25" s="10"/>
      <c r="BB25" s="10"/>
      <c r="BC25" s="10"/>
      <c r="BD25" s="10"/>
    </row>
    <row r="26" spans="1:56" s="11" customFormat="1" ht="15" hidden="1" customHeight="1" outlineLevel="1" x14ac:dyDescent="0.25">
      <c r="A26" s="511"/>
      <c r="B26" s="497" t="s">
        <v>322</v>
      </c>
      <c r="C26" s="498"/>
      <c r="D26" s="485" t="s">
        <v>110</v>
      </c>
      <c r="E26" s="485"/>
      <c r="F26" s="485"/>
      <c r="G26" s="485"/>
      <c r="H26" s="485"/>
      <c r="I26" s="485"/>
      <c r="J26" s="485"/>
      <c r="K26" s="485"/>
      <c r="L26" s="485"/>
      <c r="M26" s="485"/>
      <c r="N26" s="485"/>
      <c r="O26" s="485"/>
      <c r="P26" s="357"/>
      <c r="Q26" s="357"/>
      <c r="U26" s="31"/>
      <c r="V26" s="31"/>
      <c r="W26" s="31"/>
      <c r="X26" s="31"/>
      <c r="Y26" s="31"/>
      <c r="Z26" s="31"/>
      <c r="AA26" s="31"/>
      <c r="AB26" s="31"/>
      <c r="AC26" s="31"/>
      <c r="AD26" s="31"/>
      <c r="AE26" s="31"/>
      <c r="AF26" s="31"/>
      <c r="AG26" s="31"/>
      <c r="AH26" s="31"/>
      <c r="AI26" s="31"/>
      <c r="AJ26" s="31"/>
      <c r="AK26" s="31"/>
      <c r="AL26" s="31"/>
      <c r="AM26" s="31"/>
      <c r="AN26" s="78"/>
      <c r="AO26" s="79"/>
      <c r="AP26" s="31"/>
      <c r="AQ26" s="31"/>
      <c r="AR26" s="31"/>
      <c r="AS26" s="10"/>
      <c r="AT26" s="10"/>
      <c r="AU26" s="10"/>
      <c r="AV26" s="10"/>
      <c r="AW26" s="10"/>
      <c r="AX26" s="10"/>
      <c r="AY26" s="10"/>
      <c r="AZ26" s="10"/>
      <c r="BA26" s="10"/>
      <c r="BB26" s="10"/>
      <c r="BC26" s="10"/>
      <c r="BD26" s="10"/>
    </row>
    <row r="27" spans="1:56" s="11" customFormat="1" ht="39" hidden="1" customHeight="1" outlineLevel="1" x14ac:dyDescent="0.25">
      <c r="A27" s="511"/>
      <c r="B27" s="495"/>
      <c r="C27" s="496"/>
      <c r="D27" s="485" t="s">
        <v>1211</v>
      </c>
      <c r="E27" s="485"/>
      <c r="F27" s="485"/>
      <c r="G27" s="27" t="s">
        <v>1540</v>
      </c>
      <c r="H27" s="27" t="s">
        <v>1541</v>
      </c>
      <c r="I27" s="27" t="s">
        <v>1312</v>
      </c>
      <c r="J27" s="27" t="s">
        <v>1313</v>
      </c>
      <c r="K27" s="27" t="s">
        <v>1542</v>
      </c>
      <c r="L27" s="485" t="s">
        <v>1444</v>
      </c>
      <c r="M27" s="485"/>
      <c r="N27" s="485"/>
      <c r="O27" s="485"/>
      <c r="P27" s="357"/>
      <c r="Q27" s="357"/>
      <c r="U27" s="31"/>
      <c r="V27" s="31"/>
      <c r="W27" s="31"/>
      <c r="X27" s="31"/>
      <c r="Y27" s="31"/>
      <c r="Z27" s="31"/>
      <c r="AA27" s="31"/>
      <c r="AB27" s="31"/>
      <c r="AC27" s="31"/>
      <c r="AD27" s="31"/>
      <c r="AE27" s="31"/>
      <c r="AF27" s="31"/>
      <c r="AG27" s="31"/>
      <c r="AH27" s="31"/>
      <c r="AI27" s="31"/>
      <c r="AJ27" s="31"/>
      <c r="AK27" s="31"/>
      <c r="AL27" s="31"/>
      <c r="AM27" s="78"/>
      <c r="AN27" s="79"/>
      <c r="AO27" s="31"/>
      <c r="AP27" s="31"/>
      <c r="AQ27" s="31"/>
      <c r="AR27" s="31"/>
      <c r="AS27" s="10"/>
      <c r="AT27" s="10"/>
      <c r="AU27" s="10"/>
      <c r="AV27" s="10"/>
      <c r="AW27" s="10"/>
      <c r="AX27" s="10"/>
      <c r="AY27" s="10"/>
      <c r="AZ27" s="10"/>
      <c r="BA27" s="10"/>
      <c r="BB27" s="10"/>
      <c r="BC27" s="10"/>
      <c r="BD27" s="10"/>
    </row>
    <row r="28" spans="1:56" s="11" customFormat="1" ht="42" hidden="1" customHeight="1" outlineLevel="1" x14ac:dyDescent="0.25">
      <c r="A28" s="511">
        <v>3</v>
      </c>
      <c r="B28" s="518"/>
      <c r="C28" s="519"/>
      <c r="D28" s="482"/>
      <c r="E28" s="482"/>
      <c r="F28" s="482"/>
      <c r="G28" s="49"/>
      <c r="H28" s="16"/>
      <c r="I28" s="66"/>
      <c r="J28" s="16"/>
      <c r="K28" s="16"/>
      <c r="L28" s="486"/>
      <c r="M28" s="486"/>
      <c r="N28" s="486"/>
      <c r="O28" s="486"/>
      <c r="P28" s="357"/>
      <c r="Q28" s="357"/>
      <c r="U28" s="31"/>
      <c r="V28" s="31"/>
      <c r="W28" s="31"/>
      <c r="X28" s="31"/>
      <c r="Y28" s="31"/>
      <c r="Z28" s="31"/>
      <c r="AA28" s="31"/>
      <c r="AB28" s="31"/>
      <c r="AC28" s="31"/>
      <c r="AD28" s="31"/>
      <c r="AE28" s="31"/>
      <c r="AF28" s="31"/>
      <c r="AG28" s="31"/>
      <c r="AH28" s="31"/>
      <c r="AI28" s="31"/>
      <c r="AJ28" s="31"/>
      <c r="AK28" s="31"/>
      <c r="AL28" s="31"/>
      <c r="AM28" s="77"/>
      <c r="AN28" s="74"/>
      <c r="AO28" s="31"/>
      <c r="AP28" s="31"/>
      <c r="AQ28" s="31"/>
      <c r="AR28" s="31"/>
      <c r="AS28" s="10"/>
      <c r="AT28" s="10"/>
      <c r="AU28" s="10"/>
      <c r="AV28" s="10"/>
      <c r="AW28" s="10"/>
      <c r="AX28" s="10"/>
      <c r="AY28" s="10"/>
      <c r="AZ28" s="10"/>
      <c r="BA28" s="10"/>
      <c r="BB28" s="10"/>
      <c r="BC28" s="10"/>
      <c r="BD28" s="10"/>
    </row>
    <row r="29" spans="1:56" s="11" customFormat="1" ht="42" hidden="1" customHeight="1" outlineLevel="1" x14ac:dyDescent="0.25">
      <c r="A29" s="511"/>
      <c r="B29" s="489"/>
      <c r="C29" s="520"/>
      <c r="D29" s="482"/>
      <c r="E29" s="482"/>
      <c r="F29" s="482"/>
      <c r="G29" s="49"/>
      <c r="H29" s="16"/>
      <c r="I29" s="66"/>
      <c r="J29" s="16"/>
      <c r="K29" s="16"/>
      <c r="L29" s="486"/>
      <c r="M29" s="486"/>
      <c r="N29" s="486"/>
      <c r="O29" s="486"/>
      <c r="P29" s="357"/>
      <c r="Q29" s="357"/>
      <c r="U29" s="31"/>
      <c r="V29" s="31"/>
      <c r="W29" s="31"/>
      <c r="X29" s="31"/>
      <c r="Y29" s="31"/>
      <c r="Z29" s="31"/>
      <c r="AA29" s="31"/>
      <c r="AB29" s="31"/>
      <c r="AC29" s="31"/>
      <c r="AD29" s="31"/>
      <c r="AE29" s="31"/>
      <c r="AF29" s="31"/>
      <c r="AG29" s="31"/>
      <c r="AH29" s="31"/>
      <c r="AI29" s="31"/>
      <c r="AJ29" s="31"/>
      <c r="AK29" s="31"/>
      <c r="AL29" s="31"/>
      <c r="AM29" s="77"/>
      <c r="AN29" s="74"/>
      <c r="AO29" s="31"/>
      <c r="AP29" s="31"/>
      <c r="AQ29" s="31"/>
      <c r="AR29" s="31"/>
      <c r="AS29" s="10"/>
      <c r="AT29" s="10"/>
      <c r="AU29" s="10"/>
      <c r="AV29" s="10"/>
      <c r="AW29" s="10"/>
      <c r="AX29" s="10"/>
      <c r="AY29" s="10"/>
      <c r="AZ29" s="10"/>
      <c r="BA29" s="10"/>
      <c r="BB29" s="10"/>
      <c r="BC29" s="10"/>
      <c r="BD29" s="10"/>
    </row>
    <row r="30" spans="1:56" s="11" customFormat="1" ht="42" hidden="1" customHeight="1" outlineLevel="1" x14ac:dyDescent="0.25">
      <c r="A30" s="511"/>
      <c r="B30" s="491"/>
      <c r="C30" s="521"/>
      <c r="D30" s="482"/>
      <c r="E30" s="482"/>
      <c r="F30" s="482"/>
      <c r="G30" s="49"/>
      <c r="H30" s="16"/>
      <c r="I30" s="66"/>
      <c r="J30" s="16"/>
      <c r="K30" s="16"/>
      <c r="L30" s="486"/>
      <c r="M30" s="486"/>
      <c r="N30" s="486"/>
      <c r="O30" s="486"/>
      <c r="P30" s="358"/>
      <c r="Q30" s="358"/>
      <c r="R30" s="3"/>
      <c r="S30" s="3"/>
      <c r="T30" s="3"/>
      <c r="U30" s="95"/>
      <c r="V30" s="92"/>
      <c r="W30" s="31"/>
      <c r="X30" s="31"/>
      <c r="Y30" s="31"/>
      <c r="Z30" s="31"/>
      <c r="AA30" s="31"/>
      <c r="AB30" s="31"/>
      <c r="AC30" s="31"/>
      <c r="AD30" s="31"/>
      <c r="AE30" s="31"/>
      <c r="AF30" s="31"/>
      <c r="AG30" s="31"/>
      <c r="AH30" s="31"/>
      <c r="AI30" s="31"/>
      <c r="AJ30" s="31"/>
      <c r="AK30" s="31"/>
      <c r="AL30" s="31"/>
      <c r="AM30" s="77"/>
      <c r="AN30" s="74"/>
      <c r="AO30" s="31"/>
      <c r="AP30" s="31"/>
      <c r="AQ30" s="31"/>
      <c r="AR30" s="31"/>
      <c r="AS30" s="10"/>
      <c r="AT30" s="10"/>
      <c r="AU30" s="10"/>
      <c r="AV30" s="10"/>
      <c r="AW30" s="10"/>
      <c r="AX30" s="10"/>
      <c r="AY30" s="10"/>
      <c r="AZ30" s="10"/>
      <c r="BA30" s="10"/>
      <c r="BB30" s="10"/>
      <c r="BC30" s="10"/>
      <c r="BD30" s="10"/>
    </row>
    <row r="31" spans="1:56" s="11" customFormat="1" ht="15" hidden="1" customHeight="1" outlineLevel="1" x14ac:dyDescent="0.25">
      <c r="A31" s="14"/>
      <c r="B31" s="14"/>
      <c r="C31" s="15"/>
      <c r="D31" s="14"/>
      <c r="E31" s="14"/>
      <c r="F31" s="14"/>
      <c r="G31" s="14"/>
      <c r="H31" s="14"/>
      <c r="I31" s="14"/>
      <c r="J31" s="14"/>
      <c r="K31" s="14"/>
      <c r="L31" s="14"/>
      <c r="M31" s="14"/>
      <c r="N31" s="14"/>
      <c r="O31" s="3"/>
      <c r="P31" s="358"/>
      <c r="Q31" s="358"/>
      <c r="R31" s="3"/>
      <c r="S31" s="3"/>
      <c r="T31" s="3"/>
      <c r="U31" s="95"/>
      <c r="V31" s="92"/>
      <c r="W31" s="31"/>
      <c r="X31" s="31"/>
      <c r="Y31" s="31"/>
      <c r="Z31" s="31"/>
      <c r="AA31" s="31"/>
      <c r="AB31" s="31"/>
      <c r="AC31" s="31"/>
      <c r="AD31" s="31"/>
      <c r="AE31" s="31"/>
      <c r="AF31" s="31"/>
      <c r="AG31" s="31"/>
      <c r="AH31" s="31"/>
      <c r="AI31" s="31"/>
      <c r="AJ31" s="31"/>
      <c r="AK31" s="31"/>
      <c r="AL31" s="31"/>
      <c r="AM31" s="31"/>
      <c r="AN31" s="31"/>
      <c r="AO31" s="77"/>
      <c r="AP31" s="74"/>
      <c r="AQ31" s="31"/>
      <c r="AR31" s="31"/>
      <c r="AS31" s="10"/>
      <c r="AT31" s="10"/>
      <c r="AU31" s="10"/>
      <c r="AV31" s="10"/>
      <c r="AW31" s="10"/>
      <c r="AX31" s="10"/>
      <c r="AY31" s="10"/>
      <c r="AZ31" s="10"/>
      <c r="BA31" s="10"/>
      <c r="BB31" s="10"/>
      <c r="BC31" s="10"/>
      <c r="BD31" s="10"/>
    </row>
    <row r="32" spans="1:56" s="11" customFormat="1" ht="15" hidden="1" customHeight="1" outlineLevel="1" x14ac:dyDescent="0.25">
      <c r="A32" s="511"/>
      <c r="B32" s="497" t="s">
        <v>322</v>
      </c>
      <c r="C32" s="498"/>
      <c r="D32" s="485" t="s">
        <v>110</v>
      </c>
      <c r="E32" s="485"/>
      <c r="F32" s="485"/>
      <c r="G32" s="485"/>
      <c r="H32" s="485"/>
      <c r="I32" s="485"/>
      <c r="J32" s="485"/>
      <c r="K32" s="485"/>
      <c r="L32" s="485"/>
      <c r="M32" s="485"/>
      <c r="N32" s="485"/>
      <c r="O32" s="485"/>
      <c r="P32" s="359"/>
      <c r="Q32" s="359"/>
      <c r="R32" s="37"/>
      <c r="S32" s="37"/>
      <c r="T32" s="37"/>
      <c r="U32" s="92"/>
      <c r="V32" s="92"/>
      <c r="W32" s="31"/>
      <c r="X32" s="31"/>
      <c r="Y32" s="31"/>
      <c r="Z32" s="31"/>
      <c r="AA32" s="31"/>
      <c r="AB32" s="31"/>
      <c r="AC32" s="31"/>
      <c r="AD32" s="31"/>
      <c r="AE32" s="31"/>
      <c r="AF32" s="31"/>
      <c r="AG32" s="31"/>
      <c r="AH32" s="31"/>
      <c r="AI32" s="31"/>
      <c r="AJ32" s="31"/>
      <c r="AK32" s="31"/>
      <c r="AL32" s="31"/>
      <c r="AM32" s="31"/>
      <c r="AN32" s="77"/>
      <c r="AO32" s="74"/>
      <c r="AP32" s="31"/>
      <c r="AQ32" s="31"/>
      <c r="AR32" s="31"/>
      <c r="AS32" s="10"/>
      <c r="AT32" s="10"/>
      <c r="AU32" s="10"/>
      <c r="AV32" s="10"/>
      <c r="AW32" s="10"/>
      <c r="AX32" s="10"/>
      <c r="AY32" s="10"/>
      <c r="AZ32" s="10"/>
      <c r="BA32" s="10"/>
      <c r="BB32" s="10"/>
      <c r="BC32" s="10"/>
      <c r="BD32" s="10"/>
    </row>
    <row r="33" spans="1:56" s="11" customFormat="1" ht="39" hidden="1" customHeight="1" outlineLevel="1" x14ac:dyDescent="0.25">
      <c r="A33" s="511"/>
      <c r="B33" s="495"/>
      <c r="C33" s="496"/>
      <c r="D33" s="485" t="s">
        <v>1211</v>
      </c>
      <c r="E33" s="485"/>
      <c r="F33" s="485"/>
      <c r="G33" s="27" t="s">
        <v>1540</v>
      </c>
      <c r="H33" s="27" t="s">
        <v>1541</v>
      </c>
      <c r="I33" s="27" t="s">
        <v>1312</v>
      </c>
      <c r="J33" s="27" t="s">
        <v>1313</v>
      </c>
      <c r="K33" s="27" t="s">
        <v>1542</v>
      </c>
      <c r="L33" s="485" t="s">
        <v>1444</v>
      </c>
      <c r="M33" s="485"/>
      <c r="N33" s="485"/>
      <c r="O33" s="485"/>
      <c r="P33" s="360"/>
      <c r="Q33" s="360"/>
      <c r="R33" s="32"/>
      <c r="S33" s="32"/>
      <c r="T33" s="32"/>
      <c r="U33" s="307"/>
      <c r="V33" s="93"/>
      <c r="W33" s="31"/>
      <c r="X33" s="31"/>
      <c r="Y33" s="31"/>
      <c r="Z33" s="31"/>
      <c r="AA33" s="31"/>
      <c r="AB33" s="31"/>
      <c r="AC33" s="31"/>
      <c r="AD33" s="31"/>
      <c r="AE33" s="31"/>
      <c r="AF33" s="31"/>
      <c r="AG33" s="31"/>
      <c r="AH33" s="31"/>
      <c r="AI33" s="31"/>
      <c r="AJ33" s="31"/>
      <c r="AK33" s="31"/>
      <c r="AL33" s="31"/>
      <c r="AM33" s="31"/>
      <c r="AN33" s="77"/>
      <c r="AO33" s="74"/>
      <c r="AP33" s="31"/>
      <c r="AQ33" s="31"/>
      <c r="AR33" s="31"/>
      <c r="AS33" s="10"/>
      <c r="AT33" s="10"/>
      <c r="AU33" s="10"/>
      <c r="AV33" s="10"/>
      <c r="AW33" s="10"/>
      <c r="AX33" s="10"/>
      <c r="AY33" s="10"/>
      <c r="AZ33" s="10"/>
      <c r="BA33" s="10"/>
      <c r="BB33" s="10"/>
      <c r="BC33" s="10"/>
      <c r="BD33" s="10"/>
    </row>
    <row r="34" spans="1:56" s="11" customFormat="1" ht="42" hidden="1" customHeight="1" outlineLevel="1" x14ac:dyDescent="0.25">
      <c r="A34" s="511">
        <v>4</v>
      </c>
      <c r="B34" s="512"/>
      <c r="C34" s="513"/>
      <c r="D34" s="482"/>
      <c r="E34" s="482"/>
      <c r="F34" s="482"/>
      <c r="G34" s="38"/>
      <c r="H34" s="16"/>
      <c r="I34" s="66"/>
      <c r="J34" s="16"/>
      <c r="K34" s="16"/>
      <c r="L34" s="486"/>
      <c r="M34" s="486"/>
      <c r="N34" s="486"/>
      <c r="O34" s="486"/>
      <c r="P34" s="360"/>
      <c r="Q34" s="360"/>
      <c r="R34" s="32"/>
      <c r="S34" s="32"/>
      <c r="T34" s="32"/>
      <c r="U34" s="307"/>
      <c r="V34" s="93"/>
      <c r="W34" s="31"/>
      <c r="X34" s="31"/>
      <c r="Y34" s="31"/>
      <c r="Z34" s="31"/>
      <c r="AA34" s="31"/>
      <c r="AB34" s="31"/>
      <c r="AC34" s="31"/>
      <c r="AD34" s="31"/>
      <c r="AE34" s="31"/>
      <c r="AF34" s="31"/>
      <c r="AG34" s="31"/>
      <c r="AH34" s="31"/>
      <c r="AI34" s="31"/>
      <c r="AJ34" s="31"/>
      <c r="AK34" s="31"/>
      <c r="AL34" s="31"/>
      <c r="AM34" s="31"/>
      <c r="AN34" s="75"/>
      <c r="AO34" s="76"/>
      <c r="AP34" s="31"/>
      <c r="AQ34" s="31"/>
      <c r="AR34" s="31"/>
      <c r="AS34" s="10"/>
      <c r="AT34" s="10"/>
      <c r="AU34" s="10"/>
      <c r="AV34" s="10"/>
      <c r="AW34" s="10"/>
      <c r="AX34" s="10"/>
      <c r="AY34" s="10"/>
      <c r="AZ34" s="10"/>
      <c r="BA34" s="10"/>
      <c r="BB34" s="10"/>
      <c r="BC34" s="10"/>
      <c r="BD34" s="10"/>
    </row>
    <row r="35" spans="1:56" s="11" customFormat="1" ht="42" hidden="1" customHeight="1" outlineLevel="1" x14ac:dyDescent="0.25">
      <c r="A35" s="511"/>
      <c r="B35" s="514"/>
      <c r="C35" s="515"/>
      <c r="D35" s="482"/>
      <c r="E35" s="482"/>
      <c r="F35" s="482"/>
      <c r="G35" s="38"/>
      <c r="H35" s="16"/>
      <c r="I35" s="66"/>
      <c r="J35" s="16"/>
      <c r="K35" s="16"/>
      <c r="L35" s="486"/>
      <c r="M35" s="486"/>
      <c r="N35" s="486"/>
      <c r="O35" s="486"/>
      <c r="P35" s="360"/>
      <c r="Q35" s="360"/>
      <c r="R35" s="32"/>
      <c r="S35" s="32"/>
      <c r="T35" s="32"/>
      <c r="U35" s="307"/>
      <c r="V35" s="93"/>
      <c r="W35" s="31"/>
      <c r="X35" s="31"/>
      <c r="Y35" s="31"/>
      <c r="Z35" s="31"/>
      <c r="AA35" s="31"/>
      <c r="AB35" s="31"/>
      <c r="AC35" s="31"/>
      <c r="AD35" s="31"/>
      <c r="AE35" s="31"/>
      <c r="AF35" s="31"/>
      <c r="AG35" s="31"/>
      <c r="AH35" s="31"/>
      <c r="AI35" s="31"/>
      <c r="AJ35" s="31"/>
      <c r="AK35" s="31"/>
      <c r="AL35" s="31"/>
      <c r="AM35" s="31"/>
      <c r="AN35" s="77"/>
      <c r="AO35" s="74"/>
      <c r="AP35" s="31"/>
      <c r="AQ35" s="31"/>
      <c r="AR35" s="31"/>
      <c r="AS35" s="10"/>
      <c r="AT35" s="10"/>
      <c r="AU35" s="10"/>
      <c r="AV35" s="10"/>
      <c r="AW35" s="10"/>
      <c r="AX35" s="10"/>
      <c r="AY35" s="10"/>
      <c r="AZ35" s="10"/>
      <c r="BA35" s="10"/>
      <c r="BB35" s="10"/>
      <c r="BC35" s="10"/>
      <c r="BD35" s="10"/>
    </row>
    <row r="36" spans="1:56" s="11" customFormat="1" ht="42" hidden="1" customHeight="1" outlineLevel="1" x14ac:dyDescent="0.25">
      <c r="A36" s="511"/>
      <c r="B36" s="516"/>
      <c r="C36" s="517"/>
      <c r="D36" s="482"/>
      <c r="E36" s="482"/>
      <c r="F36" s="482"/>
      <c r="G36" s="38"/>
      <c r="H36" s="16"/>
      <c r="I36" s="66"/>
      <c r="J36" s="16"/>
      <c r="K36" s="16"/>
      <c r="L36" s="486"/>
      <c r="M36" s="486"/>
      <c r="N36" s="486"/>
      <c r="O36" s="486"/>
      <c r="P36" s="360"/>
      <c r="Q36" s="360"/>
      <c r="R36" s="32"/>
      <c r="S36" s="32"/>
      <c r="T36" s="32"/>
      <c r="U36" s="307"/>
      <c r="V36" s="93"/>
      <c r="W36" s="31"/>
      <c r="X36" s="31"/>
      <c r="Y36" s="31"/>
      <c r="Z36" s="31"/>
      <c r="AA36" s="31"/>
      <c r="AB36" s="31"/>
      <c r="AC36" s="31"/>
      <c r="AD36" s="31"/>
      <c r="AE36" s="31"/>
      <c r="AF36" s="31"/>
      <c r="AG36" s="31"/>
      <c r="AH36" s="31"/>
      <c r="AI36" s="31"/>
      <c r="AJ36" s="31"/>
      <c r="AK36" s="31"/>
      <c r="AL36" s="31"/>
      <c r="AM36" s="31"/>
      <c r="AN36" s="77"/>
      <c r="AO36" s="74"/>
      <c r="AP36" s="31"/>
      <c r="AQ36" s="31"/>
      <c r="AR36" s="31"/>
      <c r="AS36" s="10"/>
      <c r="AT36" s="10"/>
      <c r="AU36" s="10"/>
      <c r="AV36" s="10"/>
      <c r="AW36" s="10"/>
      <c r="AX36" s="10"/>
      <c r="AY36" s="10"/>
      <c r="AZ36" s="10"/>
      <c r="BA36" s="10"/>
      <c r="BB36" s="10"/>
      <c r="BC36" s="10"/>
      <c r="BD36" s="10"/>
    </row>
    <row r="37" spans="1:56" s="11" customFormat="1" ht="15" hidden="1" customHeight="1" outlineLevel="1" x14ac:dyDescent="0.25">
      <c r="A37" s="15"/>
      <c r="B37" s="15"/>
      <c r="C37" s="2"/>
      <c r="D37" s="14"/>
      <c r="E37" s="14"/>
      <c r="F37" s="14"/>
      <c r="G37" s="14"/>
      <c r="H37" s="14"/>
      <c r="I37" s="14"/>
      <c r="J37" s="14"/>
      <c r="K37" s="14"/>
      <c r="L37" s="14"/>
      <c r="M37" s="14"/>
      <c r="N37" s="14"/>
      <c r="O37" s="32"/>
      <c r="P37" s="360"/>
      <c r="Q37" s="360"/>
      <c r="R37" s="32"/>
      <c r="S37" s="32"/>
      <c r="T37" s="32"/>
      <c r="U37" s="307"/>
      <c r="V37" s="93"/>
      <c r="W37" s="31"/>
      <c r="X37" s="31"/>
      <c r="Y37" s="31"/>
      <c r="Z37" s="31"/>
      <c r="AA37" s="31"/>
      <c r="AB37" s="31"/>
      <c r="AC37" s="31"/>
      <c r="AD37" s="31"/>
      <c r="AE37" s="31"/>
      <c r="AF37" s="31"/>
      <c r="AG37" s="31"/>
      <c r="AH37" s="31"/>
      <c r="AI37" s="31"/>
      <c r="AJ37" s="31"/>
      <c r="AK37" s="31"/>
      <c r="AL37" s="31"/>
      <c r="AM37" s="31"/>
      <c r="AN37" s="31"/>
      <c r="AO37" s="77"/>
      <c r="AP37" s="74"/>
      <c r="AQ37" s="31"/>
      <c r="AR37" s="31"/>
      <c r="AS37" s="10"/>
      <c r="AT37" s="10"/>
      <c r="AU37" s="10"/>
      <c r="AV37" s="10"/>
      <c r="AW37" s="10"/>
      <c r="AX37" s="10"/>
      <c r="AY37" s="10"/>
      <c r="AZ37" s="10"/>
      <c r="BA37" s="10"/>
      <c r="BB37" s="10"/>
      <c r="BC37" s="10"/>
      <c r="BD37" s="10"/>
    </row>
    <row r="38" spans="1:56" s="11" customFormat="1" ht="15" hidden="1" customHeight="1" outlineLevel="1" x14ac:dyDescent="0.25">
      <c r="A38" s="511"/>
      <c r="B38" s="497" t="s">
        <v>322</v>
      </c>
      <c r="C38" s="498"/>
      <c r="D38" s="485" t="s">
        <v>110</v>
      </c>
      <c r="E38" s="485"/>
      <c r="F38" s="485"/>
      <c r="G38" s="485"/>
      <c r="H38" s="485"/>
      <c r="I38" s="485"/>
      <c r="J38" s="485"/>
      <c r="K38" s="485"/>
      <c r="L38" s="485"/>
      <c r="M38" s="485"/>
      <c r="N38" s="485"/>
      <c r="O38" s="485"/>
      <c r="P38" s="360"/>
      <c r="Q38" s="360"/>
      <c r="R38" s="32"/>
      <c r="S38" s="32"/>
      <c r="T38" s="32"/>
      <c r="U38" s="307"/>
      <c r="V38" s="93"/>
      <c r="W38" s="31"/>
      <c r="X38" s="31"/>
      <c r="Y38" s="31"/>
      <c r="Z38" s="31"/>
      <c r="AA38" s="31"/>
      <c r="AB38" s="31"/>
      <c r="AC38" s="31"/>
      <c r="AD38" s="31"/>
      <c r="AE38" s="31"/>
      <c r="AF38" s="31"/>
      <c r="AG38" s="31"/>
      <c r="AH38" s="31"/>
      <c r="AI38" s="31"/>
      <c r="AJ38" s="31"/>
      <c r="AK38" s="31"/>
      <c r="AL38" s="31"/>
      <c r="AM38" s="31"/>
      <c r="AN38" s="77"/>
      <c r="AO38" s="74"/>
      <c r="AP38" s="31"/>
      <c r="AQ38" s="31"/>
      <c r="AR38" s="31"/>
      <c r="AS38" s="10"/>
      <c r="AT38" s="10"/>
      <c r="AU38" s="10"/>
      <c r="AV38" s="10"/>
      <c r="AW38" s="10"/>
      <c r="AX38" s="10"/>
      <c r="AY38" s="10"/>
      <c r="AZ38" s="10"/>
      <c r="BA38" s="10"/>
      <c r="BB38" s="10"/>
      <c r="BC38" s="10"/>
      <c r="BD38" s="10"/>
    </row>
    <row r="39" spans="1:56" s="11" customFormat="1" ht="39" hidden="1" customHeight="1" outlineLevel="1" x14ac:dyDescent="0.25">
      <c r="A39" s="511"/>
      <c r="B39" s="495"/>
      <c r="C39" s="496"/>
      <c r="D39" s="485" t="s">
        <v>1211</v>
      </c>
      <c r="E39" s="485"/>
      <c r="F39" s="485"/>
      <c r="G39" s="27" t="s">
        <v>1540</v>
      </c>
      <c r="H39" s="27" t="s">
        <v>1541</v>
      </c>
      <c r="I39" s="27" t="s">
        <v>1312</v>
      </c>
      <c r="J39" s="27" t="s">
        <v>1313</v>
      </c>
      <c r="K39" s="27" t="s">
        <v>1542</v>
      </c>
      <c r="L39" s="485" t="s">
        <v>1444</v>
      </c>
      <c r="M39" s="485"/>
      <c r="N39" s="485"/>
      <c r="O39" s="485"/>
      <c r="P39" s="360"/>
      <c r="Q39" s="360"/>
      <c r="R39" s="32"/>
      <c r="S39" s="32"/>
      <c r="T39" s="32"/>
      <c r="U39" s="307"/>
      <c r="V39" s="93"/>
      <c r="W39" s="31"/>
      <c r="X39" s="31"/>
      <c r="Y39" s="31"/>
      <c r="Z39" s="31"/>
      <c r="AA39" s="31"/>
      <c r="AB39" s="31"/>
      <c r="AC39" s="31"/>
      <c r="AD39" s="31"/>
      <c r="AE39" s="31"/>
      <c r="AF39" s="31"/>
      <c r="AG39" s="31"/>
      <c r="AH39" s="31"/>
      <c r="AI39" s="31"/>
      <c r="AJ39" s="31"/>
      <c r="AK39" s="31"/>
      <c r="AL39" s="31"/>
      <c r="AM39" s="31"/>
      <c r="AN39" s="77"/>
      <c r="AO39" s="74"/>
      <c r="AP39" s="31"/>
      <c r="AQ39" s="31"/>
      <c r="AR39" s="31"/>
      <c r="AS39" s="10"/>
      <c r="AT39" s="10"/>
      <c r="AU39" s="10"/>
      <c r="AV39" s="10"/>
      <c r="AW39" s="10"/>
      <c r="AX39" s="10"/>
      <c r="AY39" s="10"/>
      <c r="AZ39" s="10"/>
      <c r="BA39" s="10"/>
      <c r="BB39" s="10"/>
      <c r="BC39" s="10"/>
      <c r="BD39" s="10"/>
    </row>
    <row r="40" spans="1:56" s="11" customFormat="1" ht="42" hidden="1" customHeight="1" outlineLevel="1" x14ac:dyDescent="0.25">
      <c r="A40" s="511">
        <v>5</v>
      </c>
      <c r="B40" s="527"/>
      <c r="C40" s="528"/>
      <c r="D40" s="482"/>
      <c r="E40" s="482"/>
      <c r="F40" s="482"/>
      <c r="G40" s="38"/>
      <c r="H40" s="16"/>
      <c r="I40" s="66"/>
      <c r="J40" s="16"/>
      <c r="K40" s="16"/>
      <c r="L40" s="486"/>
      <c r="M40" s="486"/>
      <c r="N40" s="486"/>
      <c r="O40" s="486"/>
      <c r="P40" s="360"/>
      <c r="Q40" s="360"/>
      <c r="R40" s="32"/>
      <c r="S40" s="32"/>
      <c r="T40" s="32"/>
      <c r="U40" s="307"/>
      <c r="V40" s="93"/>
      <c r="W40" s="31"/>
      <c r="X40" s="31"/>
      <c r="Y40" s="31"/>
      <c r="Z40" s="31"/>
      <c r="AA40" s="31"/>
      <c r="AB40" s="31"/>
      <c r="AC40" s="31"/>
      <c r="AD40" s="31"/>
      <c r="AE40" s="31"/>
      <c r="AF40" s="31"/>
      <c r="AG40" s="31"/>
      <c r="AH40" s="31"/>
      <c r="AI40" s="31"/>
      <c r="AJ40" s="31"/>
      <c r="AK40" s="31"/>
      <c r="AL40" s="31"/>
      <c r="AM40" s="31"/>
      <c r="AN40" s="77"/>
      <c r="AO40" s="74"/>
      <c r="AP40" s="31"/>
      <c r="AQ40" s="31"/>
      <c r="AR40" s="31"/>
      <c r="AS40" s="10"/>
      <c r="AT40" s="10"/>
      <c r="AU40" s="10"/>
      <c r="AV40" s="10"/>
      <c r="AW40" s="10"/>
      <c r="AX40" s="10"/>
      <c r="AY40" s="10"/>
      <c r="AZ40" s="10"/>
      <c r="BA40" s="10"/>
      <c r="BB40" s="10"/>
      <c r="BC40" s="10"/>
      <c r="BD40" s="10"/>
    </row>
    <row r="41" spans="1:56" s="11" customFormat="1" ht="42" hidden="1" customHeight="1" outlineLevel="1" x14ac:dyDescent="0.25">
      <c r="A41" s="511"/>
      <c r="B41" s="528"/>
      <c r="C41" s="528"/>
      <c r="D41" s="482"/>
      <c r="E41" s="482"/>
      <c r="F41" s="482"/>
      <c r="G41" s="38"/>
      <c r="H41" s="16"/>
      <c r="I41" s="66"/>
      <c r="J41" s="16"/>
      <c r="K41" s="16"/>
      <c r="L41" s="486"/>
      <c r="M41" s="486"/>
      <c r="N41" s="486"/>
      <c r="O41" s="486"/>
      <c r="P41" s="360"/>
      <c r="Q41" s="360"/>
      <c r="R41" s="32"/>
      <c r="S41" s="32"/>
      <c r="T41" s="32"/>
      <c r="U41" s="307"/>
      <c r="V41" s="93"/>
      <c r="W41" s="31"/>
      <c r="X41" s="31"/>
      <c r="Y41" s="31"/>
      <c r="Z41" s="31"/>
      <c r="AA41" s="31"/>
      <c r="AB41" s="31"/>
      <c r="AC41" s="31"/>
      <c r="AD41" s="31"/>
      <c r="AE41" s="31"/>
      <c r="AF41" s="31"/>
      <c r="AG41" s="31"/>
      <c r="AH41" s="31"/>
      <c r="AI41" s="31"/>
      <c r="AJ41" s="31"/>
      <c r="AK41" s="31"/>
      <c r="AL41" s="31"/>
      <c r="AM41" s="31"/>
      <c r="AN41" s="75"/>
      <c r="AO41" s="76"/>
      <c r="AP41" s="31"/>
      <c r="AQ41" s="31"/>
      <c r="AR41" s="31"/>
      <c r="AS41" s="10"/>
      <c r="AT41" s="10"/>
      <c r="AU41" s="10"/>
      <c r="AV41" s="10"/>
      <c r="AW41" s="10"/>
      <c r="AX41" s="10"/>
      <c r="AY41" s="10"/>
      <c r="AZ41" s="10"/>
      <c r="BA41" s="10"/>
      <c r="BB41" s="10"/>
      <c r="BC41" s="10"/>
      <c r="BD41" s="10"/>
    </row>
    <row r="42" spans="1:56" s="11" customFormat="1" ht="42" hidden="1" customHeight="1" outlineLevel="1" x14ac:dyDescent="0.25">
      <c r="A42" s="511"/>
      <c r="B42" s="528"/>
      <c r="C42" s="528"/>
      <c r="D42" s="482"/>
      <c r="E42" s="482"/>
      <c r="F42" s="482"/>
      <c r="G42" s="38"/>
      <c r="H42" s="16"/>
      <c r="I42" s="66"/>
      <c r="J42" s="16"/>
      <c r="K42" s="16"/>
      <c r="L42" s="486"/>
      <c r="M42" s="486"/>
      <c r="N42" s="486"/>
      <c r="O42" s="486"/>
      <c r="P42" s="360"/>
      <c r="Q42" s="360"/>
      <c r="R42" s="32"/>
      <c r="S42" s="32"/>
      <c r="T42" s="32"/>
      <c r="U42" s="307"/>
      <c r="V42" s="93"/>
      <c r="W42" s="31"/>
      <c r="X42" s="31"/>
      <c r="Y42" s="31"/>
      <c r="Z42" s="31"/>
      <c r="AA42" s="31"/>
      <c r="AB42" s="31"/>
      <c r="AC42" s="31"/>
      <c r="AD42" s="31"/>
      <c r="AE42" s="31"/>
      <c r="AF42" s="31"/>
      <c r="AG42" s="31"/>
      <c r="AH42" s="31"/>
      <c r="AI42" s="31"/>
      <c r="AJ42" s="31"/>
      <c r="AK42" s="31"/>
      <c r="AL42" s="31"/>
      <c r="AM42" s="31"/>
      <c r="AN42" s="77"/>
      <c r="AO42" s="74"/>
      <c r="AP42" s="31"/>
      <c r="AQ42" s="31"/>
      <c r="AR42" s="31"/>
      <c r="AS42" s="10"/>
      <c r="AT42" s="10"/>
      <c r="AU42" s="10"/>
      <c r="AV42" s="10"/>
      <c r="AW42" s="10"/>
      <c r="AX42" s="10"/>
      <c r="AY42" s="10"/>
      <c r="AZ42" s="10"/>
      <c r="BA42" s="10"/>
      <c r="BB42" s="10"/>
      <c r="BC42" s="10"/>
      <c r="BD42" s="10"/>
    </row>
    <row r="43" spans="1:56" s="11" customFormat="1" ht="21" customHeight="1" collapsed="1" x14ac:dyDescent="0.25">
      <c r="A43" s="15"/>
      <c r="B43" s="15"/>
      <c r="C43" s="15"/>
      <c r="D43" s="202"/>
      <c r="E43" s="202"/>
      <c r="F43" s="202"/>
      <c r="G43" s="202"/>
      <c r="H43" s="15"/>
      <c r="I43" s="15"/>
      <c r="J43" s="15"/>
      <c r="K43" s="15"/>
      <c r="L43" s="32"/>
      <c r="M43" s="32"/>
      <c r="N43" s="32"/>
      <c r="O43" s="32"/>
      <c r="P43" s="360"/>
      <c r="Q43" s="360"/>
      <c r="R43" s="32"/>
      <c r="S43" s="32"/>
      <c r="T43" s="32"/>
      <c r="U43" s="307"/>
      <c r="V43" s="93"/>
      <c r="W43" s="31"/>
      <c r="X43" s="31"/>
      <c r="Y43" s="31"/>
      <c r="Z43" s="31"/>
      <c r="AA43" s="31"/>
      <c r="AB43" s="31"/>
      <c r="AC43" s="31"/>
      <c r="AD43" s="31"/>
      <c r="AE43" s="31"/>
      <c r="AF43" s="31"/>
      <c r="AG43" s="31"/>
      <c r="AH43" s="31"/>
      <c r="AI43" s="31"/>
      <c r="AJ43" s="31"/>
      <c r="AK43" s="31"/>
      <c r="AL43" s="31"/>
      <c r="AM43" s="31"/>
      <c r="AN43" s="77"/>
      <c r="AO43" s="74"/>
      <c r="AP43" s="31"/>
      <c r="AQ43" s="31"/>
      <c r="AR43" s="31"/>
      <c r="AS43" s="10"/>
      <c r="AT43" s="10"/>
      <c r="AU43" s="10"/>
      <c r="AV43" s="10"/>
      <c r="AW43" s="10"/>
      <c r="AX43" s="10"/>
      <c r="AY43" s="10"/>
      <c r="AZ43" s="10"/>
      <c r="BA43" s="10"/>
      <c r="BB43" s="10"/>
      <c r="BC43" s="10"/>
      <c r="BD43" s="10"/>
    </row>
    <row r="44" spans="1:56" s="11" customFormat="1" ht="54" customHeight="1" thickBot="1" x14ac:dyDescent="0.3">
      <c r="A44" s="543" t="s">
        <v>1381</v>
      </c>
      <c r="B44" s="544"/>
      <c r="C44" s="544"/>
      <c r="D44" s="544"/>
      <c r="E44" s="544"/>
      <c r="F44" s="544"/>
      <c r="G44" s="544"/>
      <c r="H44" s="544"/>
      <c r="I44" s="544"/>
      <c r="J44" s="544"/>
      <c r="K44" s="544"/>
      <c r="L44" s="544"/>
      <c r="M44" s="544"/>
      <c r="N44" s="544"/>
      <c r="O44" s="545"/>
      <c r="P44" s="360"/>
      <c r="Q44" s="360"/>
      <c r="R44" s="32"/>
      <c r="S44" s="32"/>
      <c r="T44" s="32"/>
      <c r="U44" s="307"/>
      <c r="V44" s="93"/>
      <c r="W44" s="31"/>
      <c r="X44" s="31"/>
      <c r="Y44" s="31"/>
      <c r="Z44" s="31"/>
      <c r="AA44" s="31"/>
      <c r="AB44" s="31"/>
      <c r="AC44" s="31"/>
      <c r="AD44" s="31"/>
      <c r="AE44" s="31"/>
      <c r="AF44" s="31"/>
      <c r="AG44" s="31"/>
      <c r="AH44" s="31"/>
      <c r="AI44" s="31"/>
      <c r="AJ44" s="31"/>
      <c r="AK44" s="31"/>
      <c r="AL44" s="31"/>
      <c r="AM44" s="31"/>
      <c r="AN44" s="77"/>
      <c r="AO44" s="74"/>
      <c r="AP44" s="31"/>
      <c r="AQ44" s="31"/>
      <c r="AR44" s="31"/>
      <c r="AS44" s="10"/>
      <c r="AT44" s="10"/>
      <c r="AU44" s="10"/>
      <c r="AV44" s="10"/>
      <c r="AW44" s="10"/>
      <c r="AX44" s="10"/>
      <c r="AY44" s="10"/>
      <c r="AZ44" s="10"/>
      <c r="BA44" s="10"/>
      <c r="BB44" s="10"/>
      <c r="BC44" s="10"/>
      <c r="BD44" s="10"/>
    </row>
    <row r="45" spans="1:56" s="11" customFormat="1" ht="30" customHeight="1" x14ac:dyDescent="0.25">
      <c r="A45" s="522" t="s">
        <v>330</v>
      </c>
      <c r="B45" s="535" t="s">
        <v>759</v>
      </c>
      <c r="C45" s="524" t="s">
        <v>1189</v>
      </c>
      <c r="D45" s="542" t="s">
        <v>1786</v>
      </c>
      <c r="E45" s="539"/>
      <c r="F45" s="538" t="s">
        <v>1787</v>
      </c>
      <c r="G45" s="539"/>
      <c r="H45" s="542" t="s">
        <v>1769</v>
      </c>
      <c r="I45" s="539"/>
      <c r="J45" s="542" t="s">
        <v>1777</v>
      </c>
      <c r="K45" s="539"/>
      <c r="L45" s="538" t="s">
        <v>1788</v>
      </c>
      <c r="M45" s="539"/>
      <c r="N45" s="542" t="s">
        <v>1789</v>
      </c>
      <c r="O45" s="539"/>
      <c r="P45" s="360"/>
      <c r="Q45" s="360"/>
      <c r="R45" s="32"/>
      <c r="S45" s="32"/>
      <c r="T45" s="32"/>
      <c r="U45" s="307"/>
      <c r="V45" s="93"/>
      <c r="W45" s="93"/>
      <c r="X45" s="93"/>
      <c r="Y45" s="31"/>
      <c r="Z45" s="31"/>
      <c r="AA45" s="31"/>
      <c r="AB45" s="31"/>
      <c r="AC45" s="94"/>
      <c r="AD45" s="94"/>
      <c r="AE45" s="41"/>
      <c r="AF45" s="94"/>
      <c r="AG45" s="31"/>
      <c r="AH45" s="31"/>
      <c r="AI45" s="31"/>
      <c r="AJ45" s="31"/>
      <c r="AK45" s="31"/>
      <c r="AL45" s="31"/>
      <c r="AM45" s="31"/>
      <c r="AN45" s="31"/>
      <c r="AO45" s="77"/>
      <c r="AP45" s="74"/>
      <c r="AQ45" s="31"/>
      <c r="AR45" s="31"/>
      <c r="AS45" s="10"/>
      <c r="AT45" s="10"/>
      <c r="AU45" s="10"/>
      <c r="AV45" s="10"/>
      <c r="AW45" s="10"/>
      <c r="AX45" s="10"/>
      <c r="AY45" s="10"/>
      <c r="AZ45" s="10"/>
      <c r="BA45" s="10"/>
      <c r="BB45" s="10"/>
      <c r="BC45" s="10"/>
      <c r="BD45" s="10"/>
    </row>
    <row r="46" spans="1:56" s="11" customFormat="1" ht="45" customHeight="1" x14ac:dyDescent="0.25">
      <c r="A46" s="523"/>
      <c r="B46" s="536"/>
      <c r="C46" s="525"/>
      <c r="D46" s="298" t="s">
        <v>772</v>
      </c>
      <c r="E46" s="299" t="s">
        <v>1383</v>
      </c>
      <c r="F46" s="298" t="s">
        <v>772</v>
      </c>
      <c r="G46" s="299" t="s">
        <v>1383</v>
      </c>
      <c r="H46" s="298" t="s">
        <v>772</v>
      </c>
      <c r="I46" s="299" t="s">
        <v>1383</v>
      </c>
      <c r="J46" s="298" t="s">
        <v>772</v>
      </c>
      <c r="K46" s="299" t="s">
        <v>1383</v>
      </c>
      <c r="L46" s="424" t="s">
        <v>772</v>
      </c>
      <c r="M46" s="299" t="s">
        <v>1383</v>
      </c>
      <c r="N46" s="298" t="s">
        <v>772</v>
      </c>
      <c r="O46" s="299" t="s">
        <v>1383</v>
      </c>
      <c r="P46" s="360"/>
      <c r="Q46" s="360"/>
      <c r="R46" s="32"/>
      <c r="S46" s="32"/>
      <c r="T46" s="32"/>
      <c r="U46" s="307"/>
      <c r="V46" s="93"/>
      <c r="W46" s="93"/>
      <c r="X46" s="93"/>
      <c r="Y46" s="31"/>
      <c r="Z46" s="31"/>
      <c r="AA46" s="31"/>
      <c r="AB46" s="31"/>
      <c r="AC46" s="94"/>
      <c r="AD46" s="94"/>
      <c r="AE46" s="41"/>
      <c r="AF46" s="94"/>
      <c r="AG46" s="31"/>
      <c r="AH46" s="31"/>
      <c r="AI46" s="31"/>
      <c r="AJ46" s="31"/>
      <c r="AK46" s="31"/>
      <c r="AL46" s="31"/>
      <c r="AM46" s="31"/>
      <c r="AN46" s="31"/>
      <c r="AO46" s="77"/>
      <c r="AP46" s="74"/>
      <c r="AQ46" s="31"/>
      <c r="AR46" s="31"/>
      <c r="AS46" s="10"/>
      <c r="AT46" s="10"/>
      <c r="AU46" s="10"/>
      <c r="AV46" s="10"/>
      <c r="AW46" s="10"/>
      <c r="AX46" s="10"/>
      <c r="AY46" s="10"/>
      <c r="AZ46" s="10"/>
      <c r="BA46" s="10"/>
      <c r="BB46" s="10"/>
      <c r="BC46" s="10"/>
      <c r="BD46" s="10"/>
    </row>
    <row r="47" spans="1:56" s="11" customFormat="1" ht="20.25" customHeight="1" x14ac:dyDescent="0.25">
      <c r="A47" s="255">
        <v>1</v>
      </c>
      <c r="B47" s="253">
        <v>2</v>
      </c>
      <c r="C47" s="256">
        <v>3</v>
      </c>
      <c r="D47" s="257">
        <v>4</v>
      </c>
      <c r="E47" s="256">
        <v>5</v>
      </c>
      <c r="F47" s="257">
        <v>6</v>
      </c>
      <c r="G47" s="256">
        <v>7</v>
      </c>
      <c r="H47" s="302">
        <v>8</v>
      </c>
      <c r="I47" s="303">
        <v>9</v>
      </c>
      <c r="J47" s="255">
        <v>10</v>
      </c>
      <c r="K47" s="419">
        <v>11</v>
      </c>
      <c r="L47" s="257">
        <v>12</v>
      </c>
      <c r="M47" s="256">
        <v>13</v>
      </c>
      <c r="N47" s="255" t="s">
        <v>1185</v>
      </c>
      <c r="O47" s="256" t="s">
        <v>1186</v>
      </c>
      <c r="P47" s="360"/>
      <c r="Q47" s="360"/>
      <c r="R47" s="32"/>
      <c r="S47" s="32"/>
      <c r="T47" s="32"/>
      <c r="U47" s="307"/>
      <c r="V47" s="93"/>
      <c r="W47" s="93"/>
      <c r="X47" s="93"/>
      <c r="Y47" s="31"/>
      <c r="Z47" s="31"/>
      <c r="AA47" s="31"/>
      <c r="AB47" s="31"/>
      <c r="AC47" s="94"/>
      <c r="AD47" s="94"/>
      <c r="AE47" s="41"/>
      <c r="AF47" s="94"/>
      <c r="AG47" s="31"/>
      <c r="AH47" s="31"/>
      <c r="AI47" s="31"/>
      <c r="AJ47" s="31"/>
      <c r="AK47" s="31"/>
      <c r="AL47" s="31"/>
      <c r="AM47" s="31"/>
      <c r="AN47" s="31"/>
      <c r="AO47" s="77"/>
      <c r="AP47" s="74"/>
      <c r="AQ47" s="31"/>
      <c r="AR47" s="31"/>
      <c r="AS47" s="10"/>
      <c r="AT47" s="10"/>
      <c r="AU47" s="10"/>
      <c r="AV47" s="10"/>
      <c r="AW47" s="10"/>
      <c r="AX47" s="10"/>
      <c r="AY47" s="10"/>
      <c r="AZ47" s="10"/>
      <c r="BA47" s="10"/>
      <c r="BB47" s="10"/>
      <c r="BC47" s="10"/>
      <c r="BD47" s="10"/>
    </row>
    <row r="48" spans="1:56" s="11" customFormat="1" ht="51" x14ac:dyDescent="0.25">
      <c r="A48" s="280">
        <v>1</v>
      </c>
      <c r="B48" s="281">
        <v>300000</v>
      </c>
      <c r="C48" s="282" t="s">
        <v>630</v>
      </c>
      <c r="D48" s="212">
        <f>SUM(D49,D52)</f>
        <v>0</v>
      </c>
      <c r="E48" s="310">
        <f t="shared" ref="E48:O48" si="2">SUM(E49,E52)</f>
        <v>0</v>
      </c>
      <c r="F48" s="212">
        <f t="shared" ref="F48:G48" si="3">SUM(F49,F52)</f>
        <v>0</v>
      </c>
      <c r="G48" s="310">
        <f t="shared" si="3"/>
        <v>1138000</v>
      </c>
      <c r="H48" s="212">
        <f t="shared" si="2"/>
        <v>0</v>
      </c>
      <c r="I48" s="310">
        <f t="shared" si="2"/>
        <v>1163000</v>
      </c>
      <c r="J48" s="212">
        <f t="shared" si="2"/>
        <v>0</v>
      </c>
      <c r="K48" s="310">
        <f t="shared" si="2"/>
        <v>1203705</v>
      </c>
      <c r="L48" s="223">
        <f>SUM(L49,L52)</f>
        <v>0</v>
      </c>
      <c r="M48" s="310">
        <f>SUM(M49,M52)</f>
        <v>613000</v>
      </c>
      <c r="N48" s="212">
        <f t="shared" si="2"/>
        <v>0</v>
      </c>
      <c r="O48" s="310">
        <f t="shared" si="2"/>
        <v>2979705</v>
      </c>
      <c r="P48" s="360"/>
      <c r="Q48" s="360"/>
      <c r="R48" s="32"/>
      <c r="S48" s="32"/>
      <c r="T48" s="32"/>
      <c r="U48" s="307"/>
      <c r="V48" s="93"/>
      <c r="W48" s="93"/>
      <c r="X48" s="93"/>
      <c r="Y48" s="201"/>
      <c r="Z48" s="31"/>
      <c r="AA48" s="31"/>
      <c r="AB48" s="31"/>
      <c r="AC48" s="94"/>
      <c r="AD48" s="94"/>
      <c r="AE48" s="41"/>
      <c r="AF48" s="94"/>
      <c r="AG48" s="31"/>
      <c r="AH48" s="31"/>
      <c r="AI48" s="31"/>
      <c r="AJ48" s="31"/>
      <c r="AK48" s="31"/>
      <c r="AL48" s="31"/>
      <c r="AM48" s="31"/>
      <c r="AN48" s="31"/>
      <c r="AO48" s="77"/>
      <c r="AP48" s="74"/>
      <c r="AQ48" s="31"/>
      <c r="AR48" s="31"/>
      <c r="AS48" s="10"/>
      <c r="AT48" s="10"/>
      <c r="AU48" s="10"/>
      <c r="AV48" s="10"/>
      <c r="AW48" s="10"/>
      <c r="AX48" s="10"/>
      <c r="AY48" s="10"/>
      <c r="AZ48" s="10"/>
      <c r="BA48" s="10"/>
      <c r="BB48" s="10"/>
      <c r="BC48" s="10"/>
      <c r="BD48" s="10"/>
    </row>
    <row r="49" spans="1:56" s="11" customFormat="1" ht="32.25" customHeight="1" x14ac:dyDescent="0.25">
      <c r="A49" s="283">
        <v>2</v>
      </c>
      <c r="B49" s="284">
        <v>310000</v>
      </c>
      <c r="C49" s="285" t="s">
        <v>627</v>
      </c>
      <c r="D49" s="213">
        <f>SUM(D50)</f>
        <v>0</v>
      </c>
      <c r="E49" s="214">
        <f>SUM(E50)</f>
        <v>0</v>
      </c>
      <c r="F49" s="213">
        <f t="shared" ref="F49:O50" si="4">SUM(F50)</f>
        <v>0</v>
      </c>
      <c r="G49" s="214">
        <f t="shared" si="4"/>
        <v>528000</v>
      </c>
      <c r="H49" s="213">
        <f t="shared" si="4"/>
        <v>0</v>
      </c>
      <c r="I49" s="214">
        <f t="shared" si="4"/>
        <v>528000</v>
      </c>
      <c r="J49" s="213">
        <f t="shared" si="4"/>
        <v>0</v>
      </c>
      <c r="K49" s="311">
        <f t="shared" si="4"/>
        <v>546480</v>
      </c>
      <c r="L49" s="215">
        <f t="shared" si="4"/>
        <v>0</v>
      </c>
      <c r="M49" s="214">
        <f t="shared" si="4"/>
        <v>613000</v>
      </c>
      <c r="N49" s="213">
        <f t="shared" si="4"/>
        <v>0</v>
      </c>
      <c r="O49" s="214">
        <f t="shared" si="4"/>
        <v>1687480</v>
      </c>
      <c r="P49" s="360"/>
      <c r="Q49" s="360"/>
      <c r="R49" s="32"/>
      <c r="S49" s="32"/>
      <c r="T49" s="32"/>
      <c r="U49" s="307"/>
      <c r="V49" s="93"/>
      <c r="W49" s="93"/>
      <c r="X49" s="93"/>
      <c r="Y49" s="201"/>
      <c r="Z49" s="31"/>
      <c r="AA49" s="31"/>
      <c r="AB49" s="31"/>
      <c r="AC49" s="94"/>
      <c r="AD49" s="94"/>
      <c r="AE49" s="41"/>
      <c r="AF49" s="94"/>
      <c r="AG49" s="31"/>
      <c r="AH49" s="31"/>
      <c r="AI49" s="31"/>
      <c r="AJ49" s="31"/>
      <c r="AK49" s="31"/>
      <c r="AL49" s="31"/>
      <c r="AM49" s="31"/>
      <c r="AN49" s="31"/>
      <c r="AO49" s="77"/>
      <c r="AP49" s="74"/>
      <c r="AQ49" s="31"/>
      <c r="AR49" s="31"/>
      <c r="AS49" s="10"/>
      <c r="AT49" s="10"/>
      <c r="AU49" s="10"/>
      <c r="AV49" s="10"/>
      <c r="AW49" s="10"/>
      <c r="AX49" s="10"/>
      <c r="AY49" s="10"/>
      <c r="AZ49" s="10"/>
      <c r="BA49" s="10"/>
      <c r="BB49" s="10"/>
      <c r="BC49" s="10"/>
      <c r="BD49" s="10"/>
    </row>
    <row r="50" spans="1:56" s="11" customFormat="1" ht="32.25" customHeight="1" x14ac:dyDescent="0.25">
      <c r="A50" s="283">
        <v>3</v>
      </c>
      <c r="B50" s="284">
        <v>311000</v>
      </c>
      <c r="C50" s="285" t="s">
        <v>628</v>
      </c>
      <c r="D50" s="213">
        <f>SUM(D51)</f>
        <v>0</v>
      </c>
      <c r="E50" s="311">
        <f>SUM(E51)</f>
        <v>0</v>
      </c>
      <c r="F50" s="213">
        <f t="shared" si="4"/>
        <v>0</v>
      </c>
      <c r="G50" s="311">
        <f t="shared" si="4"/>
        <v>528000</v>
      </c>
      <c r="H50" s="213">
        <f t="shared" si="4"/>
        <v>0</v>
      </c>
      <c r="I50" s="311">
        <f t="shared" si="4"/>
        <v>528000</v>
      </c>
      <c r="J50" s="213">
        <f t="shared" si="4"/>
        <v>0</v>
      </c>
      <c r="K50" s="311">
        <f t="shared" si="4"/>
        <v>546480</v>
      </c>
      <c r="L50" s="215">
        <f t="shared" si="4"/>
        <v>0</v>
      </c>
      <c r="M50" s="311">
        <f t="shared" si="4"/>
        <v>613000</v>
      </c>
      <c r="N50" s="213">
        <f>SUM(N51)</f>
        <v>0</v>
      </c>
      <c r="O50" s="311">
        <f t="shared" si="4"/>
        <v>1687480</v>
      </c>
      <c r="P50" s="360"/>
      <c r="Q50" s="360"/>
      <c r="R50" s="32"/>
      <c r="S50" s="32"/>
      <c r="T50" s="32"/>
      <c r="U50" s="307"/>
      <c r="V50" s="93"/>
      <c r="W50" s="93"/>
      <c r="X50" s="93"/>
      <c r="Y50" s="201"/>
      <c r="Z50" s="31"/>
      <c r="AA50" s="31"/>
      <c r="AB50" s="31"/>
      <c r="AC50" s="94"/>
      <c r="AD50" s="94"/>
      <c r="AE50" s="41"/>
      <c r="AF50" s="94"/>
      <c r="AG50" s="31"/>
      <c r="AH50" s="31"/>
      <c r="AI50" s="31"/>
      <c r="AJ50" s="31"/>
      <c r="AK50" s="31"/>
      <c r="AL50" s="31"/>
      <c r="AM50" s="31"/>
      <c r="AN50" s="31"/>
      <c r="AO50" s="77"/>
      <c r="AP50" s="74"/>
      <c r="AQ50" s="31"/>
      <c r="AR50" s="31"/>
      <c r="AS50" s="10"/>
      <c r="AT50" s="10"/>
      <c r="AU50" s="10"/>
      <c r="AV50" s="10"/>
      <c r="AW50" s="10"/>
      <c r="AX50" s="10"/>
      <c r="AY50" s="10"/>
      <c r="AZ50" s="10"/>
      <c r="BA50" s="10"/>
      <c r="BB50" s="10"/>
      <c r="BC50" s="10"/>
      <c r="BD50" s="10"/>
    </row>
    <row r="51" spans="1:56" s="11" customFormat="1" ht="32.25" customHeight="1" x14ac:dyDescent="0.25">
      <c r="A51" s="343">
        <v>4</v>
      </c>
      <c r="B51" s="290">
        <v>311700</v>
      </c>
      <c r="C51" s="286" t="s">
        <v>626</v>
      </c>
      <c r="D51" s="218"/>
      <c r="E51" s="217"/>
      <c r="F51" s="451"/>
      <c r="G51" s="452">
        <v>528000</v>
      </c>
      <c r="H51" s="228"/>
      <c r="I51" s="229">
        <v>528000</v>
      </c>
      <c r="J51" s="216"/>
      <c r="K51" s="420">
        <f>(I51*3.5)/100+I51</f>
        <v>546480</v>
      </c>
      <c r="L51" s="218"/>
      <c r="M51" s="217">
        <v>613000</v>
      </c>
      <c r="N51" s="287">
        <f>SUM(H51,J51,L51)</f>
        <v>0</v>
      </c>
      <c r="O51" s="277">
        <f>SUM(I51,K51,M51)</f>
        <v>1687480</v>
      </c>
      <c r="P51" s="360"/>
      <c r="Q51" s="360"/>
      <c r="R51" s="32"/>
      <c r="S51" s="32"/>
      <c r="T51" s="32"/>
      <c r="U51" s="307"/>
      <c r="V51" s="93"/>
      <c r="W51" s="93"/>
      <c r="X51" s="93"/>
      <c r="Y51" s="201"/>
      <c r="Z51" s="31"/>
      <c r="AA51" s="31"/>
      <c r="AB51" s="31"/>
      <c r="AC51" s="94"/>
      <c r="AD51" s="94"/>
      <c r="AE51" s="41"/>
      <c r="AF51" s="94"/>
      <c r="AG51" s="31"/>
      <c r="AH51" s="31"/>
      <c r="AI51" s="31"/>
      <c r="AJ51" s="31"/>
      <c r="AK51" s="31"/>
      <c r="AL51" s="31"/>
      <c r="AM51" s="31"/>
      <c r="AN51" s="31"/>
      <c r="AO51" s="77"/>
      <c r="AP51" s="74"/>
      <c r="AQ51" s="31"/>
      <c r="AR51" s="31"/>
      <c r="AS51" s="10"/>
      <c r="AT51" s="10"/>
      <c r="AU51" s="10"/>
      <c r="AV51" s="10"/>
      <c r="AW51" s="10"/>
      <c r="AX51" s="10"/>
      <c r="AY51" s="10"/>
      <c r="AZ51" s="10"/>
      <c r="BA51" s="10"/>
      <c r="BB51" s="10"/>
      <c r="BC51" s="10"/>
      <c r="BD51" s="10"/>
    </row>
    <row r="52" spans="1:56" s="11" customFormat="1" ht="32.25" customHeight="1" x14ac:dyDescent="0.25">
      <c r="A52" s="320">
        <v>5</v>
      </c>
      <c r="B52" s="321">
        <v>320000</v>
      </c>
      <c r="C52" s="322" t="s">
        <v>629</v>
      </c>
      <c r="D52" s="215">
        <f>SUM(D53)</f>
        <v>0</v>
      </c>
      <c r="E52" s="214">
        <f t="shared" ref="E52:O52" si="5">SUM(E53)</f>
        <v>0</v>
      </c>
      <c r="F52" s="213">
        <f t="shared" si="5"/>
        <v>0</v>
      </c>
      <c r="G52" s="214">
        <f t="shared" si="5"/>
        <v>610000</v>
      </c>
      <c r="H52" s="213">
        <f t="shared" si="5"/>
        <v>0</v>
      </c>
      <c r="I52" s="214">
        <f t="shared" si="5"/>
        <v>635000</v>
      </c>
      <c r="J52" s="213">
        <f t="shared" si="5"/>
        <v>0</v>
      </c>
      <c r="K52" s="311">
        <f t="shared" si="5"/>
        <v>657225</v>
      </c>
      <c r="L52" s="215">
        <f t="shared" si="5"/>
        <v>0</v>
      </c>
      <c r="M52" s="214">
        <f t="shared" si="5"/>
        <v>0</v>
      </c>
      <c r="N52" s="213">
        <f t="shared" si="5"/>
        <v>0</v>
      </c>
      <c r="O52" s="214">
        <f t="shared" si="5"/>
        <v>1292225</v>
      </c>
      <c r="P52" s="360"/>
      <c r="Q52" s="360"/>
      <c r="R52" s="32"/>
      <c r="S52" s="32"/>
      <c r="T52" s="32"/>
      <c r="U52" s="307"/>
      <c r="V52" s="93"/>
      <c r="W52" s="93"/>
      <c r="X52" s="93"/>
      <c r="Y52" s="201"/>
      <c r="Z52" s="31"/>
      <c r="AA52" s="31"/>
      <c r="AB52" s="31"/>
      <c r="AC52" s="94"/>
      <c r="AD52" s="94"/>
      <c r="AE52" s="41"/>
      <c r="AF52" s="94"/>
      <c r="AG52" s="31"/>
      <c r="AH52" s="31"/>
      <c r="AI52" s="31"/>
      <c r="AJ52" s="31"/>
      <c r="AK52" s="31"/>
      <c r="AL52" s="31"/>
      <c r="AM52" s="31"/>
      <c r="AN52" s="31"/>
      <c r="AO52" s="77"/>
      <c r="AP52" s="74"/>
      <c r="AQ52" s="31"/>
      <c r="AR52" s="31"/>
      <c r="AS52" s="10"/>
      <c r="AT52" s="10"/>
      <c r="AU52" s="10"/>
      <c r="AV52" s="10"/>
      <c r="AW52" s="10"/>
      <c r="AX52" s="10"/>
      <c r="AY52" s="10"/>
      <c r="AZ52" s="10"/>
      <c r="BA52" s="10"/>
      <c r="BB52" s="10"/>
      <c r="BC52" s="10"/>
      <c r="BD52" s="10"/>
    </row>
    <row r="53" spans="1:56" s="11" customFormat="1" ht="32.25" customHeight="1" x14ac:dyDescent="0.25">
      <c r="A53" s="283">
        <v>6</v>
      </c>
      <c r="B53" s="284">
        <v>321000</v>
      </c>
      <c r="C53" s="285" t="s">
        <v>631</v>
      </c>
      <c r="D53" s="215">
        <f>SUM(D55)</f>
        <v>0</v>
      </c>
      <c r="E53" s="214">
        <f>SUM(E55)</f>
        <v>0</v>
      </c>
      <c r="F53" s="213">
        <f>SUM(F55)</f>
        <v>0</v>
      </c>
      <c r="G53" s="214">
        <f>SUM(G55+G54)</f>
        <v>610000</v>
      </c>
      <c r="H53" s="213">
        <f>SUM(H55)</f>
        <v>0</v>
      </c>
      <c r="I53" s="214">
        <f>SUM(I55+I54)</f>
        <v>635000</v>
      </c>
      <c r="J53" s="213">
        <f>SUM(J55)</f>
        <v>0</v>
      </c>
      <c r="K53" s="311">
        <f>SUM(K55+K54)</f>
        <v>657225</v>
      </c>
      <c r="L53" s="215">
        <f>SUM(L55)</f>
        <v>0</v>
      </c>
      <c r="M53" s="214">
        <f>SUM(M55+M54)</f>
        <v>0</v>
      </c>
      <c r="N53" s="215">
        <f>SUM(N55)</f>
        <v>0</v>
      </c>
      <c r="O53" s="214">
        <f>SUM(O55)</f>
        <v>1292225</v>
      </c>
      <c r="P53" s="360"/>
      <c r="Q53" s="360"/>
      <c r="R53" s="32"/>
      <c r="S53" s="32"/>
      <c r="T53" s="32"/>
      <c r="U53" s="307"/>
      <c r="V53" s="93"/>
      <c r="W53" s="93"/>
      <c r="X53" s="93"/>
      <c r="Y53" s="201"/>
      <c r="Z53" s="31"/>
      <c r="AA53" s="31"/>
      <c r="AB53" s="31"/>
      <c r="AC53" s="94"/>
      <c r="AD53" s="94"/>
      <c r="AE53" s="41"/>
      <c r="AF53" s="94"/>
      <c r="AG53" s="31"/>
      <c r="AH53" s="31"/>
      <c r="AI53" s="31"/>
      <c r="AJ53" s="31"/>
      <c r="AK53" s="31"/>
      <c r="AL53" s="31"/>
      <c r="AM53" s="31"/>
      <c r="AN53" s="31"/>
      <c r="AO53" s="77"/>
      <c r="AP53" s="74"/>
      <c r="AQ53" s="31"/>
      <c r="AR53" s="31"/>
      <c r="AS53" s="10"/>
      <c r="AT53" s="10"/>
      <c r="AU53" s="10"/>
      <c r="AV53" s="10"/>
      <c r="AW53" s="10"/>
      <c r="AX53" s="10"/>
      <c r="AY53" s="10"/>
      <c r="AZ53" s="10"/>
      <c r="BA53" s="10"/>
      <c r="BB53" s="10"/>
      <c r="BC53" s="10"/>
      <c r="BD53" s="10"/>
    </row>
    <row r="54" spans="1:56" s="11" customFormat="1" ht="32.25" hidden="1" customHeight="1" x14ac:dyDescent="0.25">
      <c r="A54" s="320"/>
      <c r="B54" s="290">
        <v>321100</v>
      </c>
      <c r="C54" s="286" t="s">
        <v>1633</v>
      </c>
      <c r="D54" s="218"/>
      <c r="E54" s="217"/>
      <c r="F54" s="228"/>
      <c r="G54" s="381">
        <f>456000+303000-456000-303000</f>
        <v>0</v>
      </c>
      <c r="H54" s="228"/>
      <c r="I54" s="381">
        <f>456000+303000-456000-303000</f>
        <v>0</v>
      </c>
      <c r="J54" s="216"/>
      <c r="K54" s="420"/>
      <c r="L54" s="218"/>
      <c r="M54" s="217"/>
      <c r="N54" s="276">
        <f>SUM(H54,J54,L54)</f>
        <v>0</v>
      </c>
      <c r="O54" s="277">
        <f>SUM(I54,K54,M54)</f>
        <v>0</v>
      </c>
      <c r="P54" s="360"/>
      <c r="Q54" s="360"/>
      <c r="R54" s="32"/>
      <c r="S54" s="32"/>
      <c r="T54" s="32"/>
      <c r="U54" s="307"/>
      <c r="V54" s="93"/>
      <c r="W54" s="93"/>
      <c r="X54" s="93"/>
      <c r="Y54" s="201"/>
      <c r="Z54" s="31"/>
      <c r="AA54" s="31"/>
      <c r="AB54" s="31"/>
      <c r="AC54" s="94"/>
      <c r="AD54" s="94"/>
      <c r="AE54" s="41"/>
      <c r="AF54" s="94"/>
      <c r="AG54" s="31"/>
      <c r="AH54" s="31"/>
      <c r="AI54" s="31"/>
      <c r="AJ54" s="31"/>
      <c r="AK54" s="31"/>
      <c r="AL54" s="31"/>
      <c r="AM54" s="31"/>
      <c r="AN54" s="31"/>
      <c r="AO54" s="77"/>
      <c r="AP54" s="74"/>
      <c r="AQ54" s="31"/>
      <c r="AR54" s="31"/>
      <c r="AS54" s="10"/>
      <c r="AT54" s="10"/>
      <c r="AU54" s="10"/>
      <c r="AV54" s="10"/>
      <c r="AW54" s="10"/>
      <c r="AX54" s="10"/>
      <c r="AY54" s="10"/>
      <c r="AZ54" s="10"/>
      <c r="BA54" s="10"/>
      <c r="BB54" s="10"/>
      <c r="BC54" s="10"/>
      <c r="BD54" s="10"/>
    </row>
    <row r="55" spans="1:56" s="11" customFormat="1" ht="38.25" x14ac:dyDescent="0.25">
      <c r="A55" s="343">
        <v>7</v>
      </c>
      <c r="B55" s="290">
        <v>321300</v>
      </c>
      <c r="C55" s="286" t="s">
        <v>625</v>
      </c>
      <c r="D55" s="218"/>
      <c r="E55" s="217"/>
      <c r="F55" s="451"/>
      <c r="G55" s="452">
        <v>610000</v>
      </c>
      <c r="H55" s="228"/>
      <c r="I55" s="229">
        <v>635000</v>
      </c>
      <c r="J55" s="216"/>
      <c r="K55" s="420">
        <v>657225</v>
      </c>
      <c r="L55" s="218"/>
      <c r="M55" s="217"/>
      <c r="N55" s="276">
        <f>SUM(H55,J55,L55)</f>
        <v>0</v>
      </c>
      <c r="O55" s="277">
        <f>SUM(I55,K55,M55)</f>
        <v>1292225</v>
      </c>
      <c r="P55" s="360"/>
      <c r="Q55" s="360"/>
      <c r="R55" s="32"/>
      <c r="S55" s="32"/>
      <c r="T55" s="32"/>
      <c r="U55" s="307"/>
      <c r="V55" s="93"/>
      <c r="W55" s="93"/>
      <c r="X55" s="93"/>
      <c r="Y55" s="201"/>
      <c r="Z55" s="31"/>
      <c r="AA55" s="31"/>
      <c r="AB55" s="31"/>
      <c r="AC55" s="94"/>
      <c r="AD55" s="94"/>
      <c r="AE55" s="41"/>
      <c r="AF55" s="94"/>
      <c r="AG55" s="31"/>
      <c r="AH55" s="31"/>
      <c r="AI55" s="31"/>
      <c r="AJ55" s="31"/>
      <c r="AK55" s="31"/>
      <c r="AL55" s="31"/>
      <c r="AM55" s="31"/>
      <c r="AN55" s="31"/>
      <c r="AO55" s="77"/>
      <c r="AP55" s="74"/>
      <c r="AQ55" s="31"/>
      <c r="AR55" s="31"/>
      <c r="AS55" s="10"/>
      <c r="AT55" s="10"/>
      <c r="AU55" s="10"/>
      <c r="AV55" s="10"/>
      <c r="AW55" s="10"/>
      <c r="AX55" s="10"/>
      <c r="AY55" s="10"/>
      <c r="AZ55" s="10"/>
      <c r="BA55" s="10"/>
      <c r="BB55" s="10"/>
      <c r="BC55" s="10"/>
      <c r="BD55" s="10"/>
    </row>
    <row r="56" spans="1:56" ht="32.25" customHeight="1" x14ac:dyDescent="0.25">
      <c r="A56" s="232">
        <f>A55+1</f>
        <v>8</v>
      </c>
      <c r="B56" s="227">
        <v>700000</v>
      </c>
      <c r="C56" s="233" t="s">
        <v>632</v>
      </c>
      <c r="D56" s="246">
        <f>D57+D80+D92+D117+D122+D126</f>
        <v>0</v>
      </c>
      <c r="E56" s="226">
        <f t="shared" ref="E56:O56" si="6">E57+E80+E92+E117+E122+E126</f>
        <v>0</v>
      </c>
      <c r="F56" s="225">
        <f t="shared" ref="F56:G56" si="7">F57+F80+F92+F117+F122+F126</f>
        <v>1267926095.9300001</v>
      </c>
      <c r="G56" s="226">
        <f t="shared" si="7"/>
        <v>10042904.07</v>
      </c>
      <c r="H56" s="225">
        <f t="shared" si="6"/>
        <v>1367462061.8199999</v>
      </c>
      <c r="I56" s="226">
        <f t="shared" si="6"/>
        <v>6409938.1800000016</v>
      </c>
      <c r="J56" s="225">
        <f t="shared" si="6"/>
        <v>1415773458.9837</v>
      </c>
      <c r="K56" s="421">
        <f t="shared" si="6"/>
        <v>6536996.0163000012</v>
      </c>
      <c r="L56" s="246">
        <f>L57+L80+L92+L117+L122+L126</f>
        <v>1448883000</v>
      </c>
      <c r="M56" s="226">
        <f>M57+M80+M92+M117+M122+M126</f>
        <v>5593000</v>
      </c>
      <c r="N56" s="225">
        <f>N57+N80+N92+N117+N122+N126</f>
        <v>4232118520.8037</v>
      </c>
      <c r="O56" s="226">
        <f t="shared" si="6"/>
        <v>18539934.196300004</v>
      </c>
      <c r="P56" s="358"/>
      <c r="Q56" s="358"/>
      <c r="R56" s="3"/>
      <c r="S56" s="3"/>
      <c r="T56" s="3"/>
      <c r="U56" s="95"/>
      <c r="V56" s="95"/>
      <c r="W56" s="95"/>
      <c r="X56" s="95"/>
      <c r="Y56" s="201"/>
      <c r="AE56" s="10"/>
      <c r="AO56" s="10"/>
      <c r="AP56" s="10"/>
      <c r="AR56" s="4"/>
      <c r="AS56" s="4"/>
      <c r="AT56" s="4"/>
      <c r="AU56" s="4"/>
      <c r="AV56" s="4"/>
      <c r="AW56" s="4"/>
      <c r="AX56" s="4"/>
      <c r="AY56" s="4"/>
      <c r="AZ56" s="4"/>
      <c r="BA56" s="4"/>
      <c r="BB56" s="4"/>
      <c r="BC56" s="4"/>
      <c r="BD56" s="4"/>
    </row>
    <row r="57" spans="1:56" ht="32.25" hidden="1" customHeight="1" x14ac:dyDescent="0.25">
      <c r="A57" s="236">
        <f t="shared" ref="A57:A120" si="8">A56+1</f>
        <v>9</v>
      </c>
      <c r="B57" s="207">
        <v>710000</v>
      </c>
      <c r="C57" s="237" t="s">
        <v>633</v>
      </c>
      <c r="D57" s="215">
        <f>D58+D62+D64+D71+D77</f>
        <v>0</v>
      </c>
      <c r="E57" s="214">
        <f t="shared" ref="E57:O57" si="9">E58+E62+E64+E71+E77</f>
        <v>0</v>
      </c>
      <c r="F57" s="213">
        <f t="shared" ref="F57:G57" si="10">F58+F62+F64+F71+F77</f>
        <v>0</v>
      </c>
      <c r="G57" s="214">
        <f t="shared" si="10"/>
        <v>0</v>
      </c>
      <c r="H57" s="213">
        <f t="shared" si="9"/>
        <v>0</v>
      </c>
      <c r="I57" s="214">
        <f t="shared" si="9"/>
        <v>0</v>
      </c>
      <c r="J57" s="213">
        <f t="shared" si="9"/>
        <v>0</v>
      </c>
      <c r="K57" s="311">
        <f t="shared" si="9"/>
        <v>0</v>
      </c>
      <c r="L57" s="215">
        <f>L58+L62+L64+L71+L77</f>
        <v>0</v>
      </c>
      <c r="M57" s="214">
        <f>M58+M62+M64+M71+M77</f>
        <v>0</v>
      </c>
      <c r="N57" s="213">
        <f t="shared" si="9"/>
        <v>0</v>
      </c>
      <c r="O57" s="214">
        <f t="shared" si="9"/>
        <v>0</v>
      </c>
      <c r="P57" s="358"/>
      <c r="Q57" s="358"/>
      <c r="R57" s="3"/>
      <c r="S57" s="3"/>
      <c r="T57" s="3"/>
      <c r="U57" s="95"/>
      <c r="V57" s="95"/>
      <c r="W57" s="95"/>
      <c r="X57" s="95"/>
      <c r="Y57" s="201"/>
      <c r="AE57" s="10"/>
      <c r="AO57" s="10"/>
      <c r="AP57" s="10"/>
      <c r="AR57" s="4"/>
      <c r="AS57" s="4"/>
      <c r="AT57" s="4"/>
      <c r="AU57" s="4"/>
      <c r="AV57" s="4"/>
      <c r="AW57" s="4"/>
      <c r="AX57" s="4"/>
      <c r="AY57" s="4"/>
      <c r="AZ57" s="4"/>
      <c r="BA57" s="4"/>
      <c r="BB57" s="4"/>
      <c r="BC57" s="4"/>
      <c r="BD57" s="4"/>
    </row>
    <row r="58" spans="1:56" ht="32.25" hidden="1" customHeight="1" x14ac:dyDescent="0.25">
      <c r="A58" s="236">
        <f t="shared" si="8"/>
        <v>10</v>
      </c>
      <c r="B58" s="207">
        <v>711000</v>
      </c>
      <c r="C58" s="237" t="s">
        <v>634</v>
      </c>
      <c r="D58" s="215">
        <f>SUM(D59:D61)</f>
        <v>0</v>
      </c>
      <c r="E58" s="214">
        <f t="shared" ref="E58:K58" si="11">SUM(E59:E61)</f>
        <v>0</v>
      </c>
      <c r="F58" s="213">
        <f t="shared" ref="F58:G58" si="12">SUM(F59:F61)</f>
        <v>0</v>
      </c>
      <c r="G58" s="214">
        <f t="shared" si="12"/>
        <v>0</v>
      </c>
      <c r="H58" s="213">
        <f t="shared" si="11"/>
        <v>0</v>
      </c>
      <c r="I58" s="214">
        <f t="shared" si="11"/>
        <v>0</v>
      </c>
      <c r="J58" s="213">
        <f t="shared" si="11"/>
        <v>0</v>
      </c>
      <c r="K58" s="311">
        <f t="shared" si="11"/>
        <v>0</v>
      </c>
      <c r="L58" s="215">
        <f>SUM(L59:L61)</f>
        <v>0</v>
      </c>
      <c r="M58" s="214">
        <f>SUM(M59:M61)</f>
        <v>0</v>
      </c>
      <c r="N58" s="215">
        <f t="shared" ref="N58:O88" si="13">SUM(H58,J58,L58)</f>
        <v>0</v>
      </c>
      <c r="O58" s="214">
        <f t="shared" si="13"/>
        <v>0</v>
      </c>
      <c r="P58" s="358"/>
      <c r="Q58" s="358"/>
      <c r="R58" s="3"/>
      <c r="S58" s="3"/>
      <c r="T58" s="3"/>
      <c r="U58" s="95"/>
      <c r="V58" s="95"/>
      <c r="W58" s="95"/>
      <c r="X58" s="95"/>
      <c r="Y58" s="201"/>
      <c r="AE58" s="10"/>
      <c r="AO58" s="10"/>
      <c r="AP58" s="10"/>
      <c r="AR58" s="4"/>
      <c r="AS58" s="4"/>
      <c r="AT58" s="4"/>
      <c r="AU58" s="4"/>
      <c r="AV58" s="4"/>
      <c r="AW58" s="4"/>
      <c r="AX58" s="4"/>
      <c r="AY58" s="4"/>
      <c r="AZ58" s="4"/>
      <c r="BA58" s="4"/>
      <c r="BB58" s="4"/>
      <c r="BC58" s="4"/>
      <c r="BD58" s="4"/>
    </row>
    <row r="59" spans="1:56" ht="32.25" hidden="1" customHeight="1" x14ac:dyDescent="0.25">
      <c r="A59" s="238">
        <f t="shared" si="8"/>
        <v>11</v>
      </c>
      <c r="B59" s="208">
        <v>711100</v>
      </c>
      <c r="C59" s="239" t="s">
        <v>1353</v>
      </c>
      <c r="D59" s="218"/>
      <c r="E59" s="217"/>
      <c r="F59" s="228"/>
      <c r="G59" s="229"/>
      <c r="H59" s="228"/>
      <c r="I59" s="229"/>
      <c r="J59" s="216"/>
      <c r="K59" s="420"/>
      <c r="L59" s="218"/>
      <c r="M59" s="217"/>
      <c r="N59" s="287">
        <f t="shared" si="13"/>
        <v>0</v>
      </c>
      <c r="O59" s="277">
        <f t="shared" si="13"/>
        <v>0</v>
      </c>
      <c r="P59" s="358"/>
      <c r="Q59" s="358"/>
      <c r="R59" s="3"/>
      <c r="S59" s="3"/>
      <c r="T59" s="3"/>
      <c r="U59" s="95"/>
      <c r="V59" s="95"/>
      <c r="W59" s="95"/>
      <c r="X59" s="95"/>
      <c r="Y59" s="201"/>
      <c r="AE59" s="10"/>
      <c r="AO59" s="10"/>
      <c r="AP59" s="10"/>
      <c r="AR59" s="4"/>
      <c r="AS59" s="4"/>
      <c r="AT59" s="4"/>
      <c r="AU59" s="4"/>
      <c r="AV59" s="4"/>
      <c r="AW59" s="4"/>
      <c r="AX59" s="4"/>
      <c r="AY59" s="4"/>
      <c r="AZ59" s="4"/>
      <c r="BA59" s="4"/>
      <c r="BB59" s="4"/>
      <c r="BC59" s="4"/>
      <c r="BD59" s="4"/>
    </row>
    <row r="60" spans="1:56" ht="38.25" hidden="1" x14ac:dyDescent="0.25">
      <c r="A60" s="238">
        <f t="shared" si="8"/>
        <v>12</v>
      </c>
      <c r="B60" s="208">
        <v>711200</v>
      </c>
      <c r="C60" s="239" t="s">
        <v>1354</v>
      </c>
      <c r="D60" s="218"/>
      <c r="E60" s="217"/>
      <c r="F60" s="228"/>
      <c r="G60" s="229"/>
      <c r="H60" s="228"/>
      <c r="I60" s="229"/>
      <c r="J60" s="216"/>
      <c r="K60" s="420"/>
      <c r="L60" s="218"/>
      <c r="M60" s="217"/>
      <c r="N60" s="287">
        <f t="shared" si="13"/>
        <v>0</v>
      </c>
      <c r="O60" s="277">
        <f t="shared" si="13"/>
        <v>0</v>
      </c>
      <c r="P60" s="358"/>
      <c r="Q60" s="358"/>
      <c r="R60" s="3"/>
      <c r="S60" s="3"/>
      <c r="T60" s="3"/>
      <c r="U60" s="95"/>
      <c r="V60" s="95"/>
      <c r="W60" s="95"/>
      <c r="X60" s="95"/>
      <c r="Y60" s="201"/>
      <c r="AE60" s="10"/>
      <c r="AO60" s="10"/>
      <c r="AP60" s="10"/>
      <c r="AR60" s="4"/>
      <c r="AS60" s="4"/>
      <c r="AT60" s="4"/>
      <c r="AU60" s="4"/>
      <c r="AV60" s="4"/>
      <c r="AW60" s="4"/>
      <c r="AX60" s="4"/>
      <c r="AY60" s="4"/>
      <c r="AZ60" s="4"/>
      <c r="BA60" s="4"/>
      <c r="BB60" s="4"/>
      <c r="BC60" s="4"/>
      <c r="BD60" s="4"/>
    </row>
    <row r="61" spans="1:56" ht="51" hidden="1" x14ac:dyDescent="0.25">
      <c r="A61" s="238">
        <f t="shared" si="8"/>
        <v>13</v>
      </c>
      <c r="B61" s="208">
        <v>711300</v>
      </c>
      <c r="C61" s="239" t="s">
        <v>821</v>
      </c>
      <c r="D61" s="218"/>
      <c r="E61" s="217"/>
      <c r="F61" s="228"/>
      <c r="G61" s="229"/>
      <c r="H61" s="228"/>
      <c r="I61" s="229"/>
      <c r="J61" s="216"/>
      <c r="K61" s="420"/>
      <c r="L61" s="218"/>
      <c r="M61" s="217"/>
      <c r="N61" s="287">
        <f t="shared" si="13"/>
        <v>0</v>
      </c>
      <c r="O61" s="277">
        <f t="shared" si="13"/>
        <v>0</v>
      </c>
      <c r="P61" s="358"/>
      <c r="Q61" s="358"/>
      <c r="R61" s="3"/>
      <c r="S61" s="3"/>
      <c r="T61" s="3"/>
      <c r="U61" s="95"/>
      <c r="V61" s="95"/>
      <c r="W61" s="95"/>
      <c r="X61" s="95"/>
      <c r="Y61" s="201"/>
      <c r="AE61" s="10"/>
      <c r="AO61" s="10"/>
      <c r="AP61" s="10"/>
      <c r="AR61" s="4"/>
      <c r="AS61" s="4"/>
      <c r="AT61" s="4"/>
      <c r="AU61" s="4"/>
      <c r="AV61" s="4"/>
      <c r="AW61" s="4"/>
      <c r="AX61" s="4"/>
      <c r="AY61" s="4"/>
      <c r="AZ61" s="4"/>
      <c r="BA61" s="4"/>
      <c r="BB61" s="4"/>
      <c r="BC61" s="4"/>
      <c r="BD61" s="4"/>
    </row>
    <row r="62" spans="1:56" ht="32.25" hidden="1" customHeight="1" x14ac:dyDescent="0.25">
      <c r="A62" s="236">
        <f t="shared" si="8"/>
        <v>14</v>
      </c>
      <c r="B62" s="207">
        <v>712000</v>
      </c>
      <c r="C62" s="237" t="s">
        <v>635</v>
      </c>
      <c r="D62" s="215">
        <f t="shared" ref="D62:M62" si="14">SUM(D63)</f>
        <v>0</v>
      </c>
      <c r="E62" s="214">
        <f t="shared" si="14"/>
        <v>0</v>
      </c>
      <c r="F62" s="213">
        <f t="shared" si="14"/>
        <v>0</v>
      </c>
      <c r="G62" s="214">
        <f t="shared" si="14"/>
        <v>0</v>
      </c>
      <c r="H62" s="213">
        <f t="shared" si="14"/>
        <v>0</v>
      </c>
      <c r="I62" s="214">
        <f t="shared" si="14"/>
        <v>0</v>
      </c>
      <c r="J62" s="213">
        <f t="shared" si="14"/>
        <v>0</v>
      </c>
      <c r="K62" s="311">
        <f t="shared" si="14"/>
        <v>0</v>
      </c>
      <c r="L62" s="215">
        <f t="shared" si="14"/>
        <v>0</v>
      </c>
      <c r="M62" s="214">
        <f t="shared" si="14"/>
        <v>0</v>
      </c>
      <c r="N62" s="215">
        <f t="shared" si="13"/>
        <v>0</v>
      </c>
      <c r="O62" s="214">
        <f t="shared" si="13"/>
        <v>0</v>
      </c>
      <c r="P62" s="358"/>
      <c r="Q62" s="358"/>
      <c r="R62" s="3"/>
      <c r="S62" s="3"/>
      <c r="T62" s="3"/>
      <c r="U62" s="95"/>
      <c r="V62" s="95"/>
      <c r="W62" s="95"/>
      <c r="X62" s="95"/>
      <c r="Y62" s="201"/>
      <c r="AE62" s="10"/>
      <c r="AO62" s="10"/>
      <c r="AP62" s="10"/>
      <c r="AR62" s="4"/>
      <c r="AS62" s="4"/>
      <c r="AT62" s="4"/>
      <c r="AU62" s="4"/>
      <c r="AV62" s="4"/>
      <c r="AW62" s="4"/>
      <c r="AX62" s="4"/>
      <c r="AY62" s="4"/>
      <c r="AZ62" s="4"/>
      <c r="BA62" s="4"/>
      <c r="BB62" s="4"/>
      <c r="BC62" s="4"/>
      <c r="BD62" s="4"/>
    </row>
    <row r="63" spans="1:56" ht="32.25" hidden="1" customHeight="1" x14ac:dyDescent="0.25">
      <c r="A63" s="238">
        <f t="shared" si="8"/>
        <v>15</v>
      </c>
      <c r="B63" s="208">
        <v>712100</v>
      </c>
      <c r="C63" s="239" t="s">
        <v>672</v>
      </c>
      <c r="D63" s="218"/>
      <c r="E63" s="217"/>
      <c r="F63" s="228"/>
      <c r="G63" s="229"/>
      <c r="H63" s="228"/>
      <c r="I63" s="229"/>
      <c r="J63" s="216"/>
      <c r="K63" s="420"/>
      <c r="L63" s="218"/>
      <c r="M63" s="217"/>
      <c r="N63" s="287">
        <f t="shared" si="13"/>
        <v>0</v>
      </c>
      <c r="O63" s="277">
        <f t="shared" si="13"/>
        <v>0</v>
      </c>
      <c r="P63" s="358"/>
      <c r="Q63" s="358"/>
      <c r="R63" s="3"/>
      <c r="S63" s="3"/>
      <c r="T63" s="3"/>
      <c r="U63" s="95"/>
      <c r="V63" s="95"/>
      <c r="W63" s="95"/>
      <c r="X63" s="95"/>
      <c r="Y63" s="201"/>
      <c r="AE63" s="10"/>
      <c r="AO63" s="10"/>
      <c r="AP63" s="10"/>
      <c r="AR63" s="4"/>
      <c r="AS63" s="4"/>
      <c r="AT63" s="4"/>
      <c r="AU63" s="4"/>
      <c r="AV63" s="4"/>
      <c r="AW63" s="4"/>
      <c r="AX63" s="4"/>
      <c r="AY63" s="4"/>
      <c r="AZ63" s="4"/>
      <c r="BA63" s="4"/>
      <c r="BB63" s="4"/>
      <c r="BC63" s="4"/>
      <c r="BD63" s="4"/>
    </row>
    <row r="64" spans="1:56" ht="32.25" hidden="1" customHeight="1" x14ac:dyDescent="0.25">
      <c r="A64" s="236">
        <f t="shared" si="8"/>
        <v>16</v>
      </c>
      <c r="B64" s="207">
        <v>713000</v>
      </c>
      <c r="C64" s="237" t="s">
        <v>636</v>
      </c>
      <c r="D64" s="215">
        <f t="shared" ref="D64:K64" si="15">SUM(D65:D70)</f>
        <v>0</v>
      </c>
      <c r="E64" s="214">
        <f t="shared" si="15"/>
        <v>0</v>
      </c>
      <c r="F64" s="213">
        <f t="shared" ref="F64:G64" si="16">SUM(F65:F70)</f>
        <v>0</v>
      </c>
      <c r="G64" s="214">
        <f t="shared" si="16"/>
        <v>0</v>
      </c>
      <c r="H64" s="213">
        <f t="shared" si="15"/>
        <v>0</v>
      </c>
      <c r="I64" s="214">
        <f t="shared" si="15"/>
        <v>0</v>
      </c>
      <c r="J64" s="213">
        <f t="shared" si="15"/>
        <v>0</v>
      </c>
      <c r="K64" s="311">
        <f t="shared" si="15"/>
        <v>0</v>
      </c>
      <c r="L64" s="215">
        <f>SUM(L65:L70)</f>
        <v>0</v>
      </c>
      <c r="M64" s="214">
        <f>SUM(M65:M70)</f>
        <v>0</v>
      </c>
      <c r="N64" s="215">
        <f t="shared" si="13"/>
        <v>0</v>
      </c>
      <c r="O64" s="214">
        <f t="shared" si="13"/>
        <v>0</v>
      </c>
      <c r="P64" s="358"/>
      <c r="Q64" s="358"/>
      <c r="R64" s="3"/>
      <c r="S64" s="3"/>
      <c r="T64" s="3"/>
      <c r="U64" s="95"/>
      <c r="V64" s="95"/>
      <c r="W64" s="95"/>
      <c r="X64" s="95"/>
      <c r="Y64" s="201"/>
      <c r="AE64" s="10"/>
      <c r="AO64" s="10"/>
      <c r="AP64" s="10"/>
      <c r="AR64" s="4"/>
      <c r="AS64" s="4"/>
      <c r="AT64" s="4"/>
      <c r="AU64" s="4"/>
      <c r="AV64" s="4"/>
      <c r="AW64" s="4"/>
      <c r="AX64" s="4"/>
      <c r="AY64" s="4"/>
      <c r="AZ64" s="4"/>
      <c r="BA64" s="4"/>
      <c r="BB64" s="4"/>
      <c r="BC64" s="4"/>
      <c r="BD64" s="4"/>
    </row>
    <row r="65" spans="1:43" s="4" customFormat="1" ht="32.25" hidden="1" customHeight="1" x14ac:dyDescent="0.25">
      <c r="A65" s="238">
        <f t="shared" si="8"/>
        <v>17</v>
      </c>
      <c r="B65" s="208">
        <v>713100</v>
      </c>
      <c r="C65" s="239" t="s">
        <v>673</v>
      </c>
      <c r="D65" s="218"/>
      <c r="E65" s="217"/>
      <c r="F65" s="228"/>
      <c r="G65" s="229"/>
      <c r="H65" s="228"/>
      <c r="I65" s="229"/>
      <c r="J65" s="216"/>
      <c r="K65" s="420"/>
      <c r="L65" s="218"/>
      <c r="M65" s="217"/>
      <c r="N65" s="287">
        <f t="shared" si="13"/>
        <v>0</v>
      </c>
      <c r="O65" s="277">
        <f t="shared" si="13"/>
        <v>0</v>
      </c>
      <c r="P65" s="358"/>
      <c r="Q65" s="358"/>
      <c r="R65" s="3"/>
      <c r="S65" s="3"/>
      <c r="T65" s="3"/>
      <c r="U65" s="95"/>
      <c r="V65" s="95"/>
      <c r="W65" s="95"/>
      <c r="X65" s="95"/>
      <c r="Y65" s="201"/>
      <c r="Z65" s="10"/>
      <c r="AA65" s="10"/>
      <c r="AB65" s="10"/>
      <c r="AC65" s="10"/>
      <c r="AD65" s="10"/>
      <c r="AE65" s="10"/>
      <c r="AF65" s="10"/>
      <c r="AG65" s="10"/>
      <c r="AH65" s="10"/>
      <c r="AI65" s="10"/>
      <c r="AJ65" s="10"/>
      <c r="AK65" s="10"/>
      <c r="AL65" s="10"/>
      <c r="AM65" s="10"/>
      <c r="AN65" s="10"/>
      <c r="AO65" s="10"/>
      <c r="AP65" s="10"/>
      <c r="AQ65" s="10"/>
    </row>
    <row r="66" spans="1:43" s="4" customFormat="1" ht="32.25" hidden="1" customHeight="1" x14ac:dyDescent="0.25">
      <c r="A66" s="238">
        <f t="shared" si="8"/>
        <v>18</v>
      </c>
      <c r="B66" s="208">
        <v>713200</v>
      </c>
      <c r="C66" s="239" t="s">
        <v>674</v>
      </c>
      <c r="D66" s="218"/>
      <c r="E66" s="217"/>
      <c r="F66" s="228"/>
      <c r="G66" s="229"/>
      <c r="H66" s="228"/>
      <c r="I66" s="229"/>
      <c r="J66" s="216"/>
      <c r="K66" s="420"/>
      <c r="L66" s="218"/>
      <c r="M66" s="217"/>
      <c r="N66" s="287">
        <f t="shared" si="13"/>
        <v>0</v>
      </c>
      <c r="O66" s="277">
        <f t="shared" si="13"/>
        <v>0</v>
      </c>
      <c r="P66" s="358"/>
      <c r="Q66" s="358"/>
      <c r="R66" s="3"/>
      <c r="S66" s="3"/>
      <c r="T66" s="3"/>
      <c r="U66" s="95"/>
      <c r="V66" s="95"/>
      <c r="W66" s="95"/>
      <c r="X66" s="95"/>
      <c r="Y66" s="201"/>
      <c r="Z66" s="10"/>
      <c r="AA66" s="10"/>
      <c r="AB66" s="10"/>
      <c r="AC66" s="10"/>
      <c r="AD66" s="10"/>
      <c r="AE66" s="10"/>
      <c r="AF66" s="10"/>
      <c r="AG66" s="10"/>
      <c r="AH66" s="10"/>
      <c r="AI66" s="10"/>
      <c r="AJ66" s="10"/>
      <c r="AK66" s="10"/>
      <c r="AL66" s="10"/>
      <c r="AM66" s="10"/>
      <c r="AN66" s="10"/>
      <c r="AO66" s="10"/>
      <c r="AP66" s="10"/>
      <c r="AQ66" s="10"/>
    </row>
    <row r="67" spans="1:43" s="4" customFormat="1" ht="32.25" hidden="1" customHeight="1" x14ac:dyDescent="0.25">
      <c r="A67" s="238">
        <f t="shared" si="8"/>
        <v>19</v>
      </c>
      <c r="B67" s="208">
        <v>713300</v>
      </c>
      <c r="C67" s="239" t="s">
        <v>675</v>
      </c>
      <c r="D67" s="218"/>
      <c r="E67" s="217"/>
      <c r="F67" s="228"/>
      <c r="G67" s="229"/>
      <c r="H67" s="228"/>
      <c r="I67" s="229"/>
      <c r="J67" s="216"/>
      <c r="K67" s="420"/>
      <c r="L67" s="218"/>
      <c r="M67" s="217"/>
      <c r="N67" s="287">
        <f t="shared" si="13"/>
        <v>0</v>
      </c>
      <c r="O67" s="277">
        <f t="shared" si="13"/>
        <v>0</v>
      </c>
      <c r="P67" s="358"/>
      <c r="Q67" s="358"/>
      <c r="R67" s="3"/>
      <c r="S67" s="3"/>
      <c r="T67" s="3"/>
      <c r="U67" s="95"/>
      <c r="V67" s="95"/>
      <c r="W67" s="95"/>
      <c r="X67" s="95"/>
      <c r="Y67" s="201"/>
      <c r="Z67" s="10"/>
      <c r="AA67" s="10"/>
      <c r="AB67" s="10"/>
      <c r="AC67" s="10"/>
      <c r="AD67" s="10"/>
      <c r="AE67" s="10"/>
      <c r="AF67" s="10"/>
      <c r="AG67" s="10"/>
      <c r="AH67" s="10"/>
      <c r="AI67" s="10"/>
      <c r="AJ67" s="10"/>
      <c r="AK67" s="10"/>
      <c r="AL67" s="10"/>
      <c r="AM67" s="10"/>
      <c r="AN67" s="10"/>
      <c r="AO67" s="10"/>
      <c r="AP67" s="10"/>
      <c r="AQ67" s="10"/>
    </row>
    <row r="68" spans="1:43" s="4" customFormat="1" ht="32.25" hidden="1" customHeight="1" x14ac:dyDescent="0.25">
      <c r="A68" s="238">
        <f t="shared" si="8"/>
        <v>20</v>
      </c>
      <c r="B68" s="208">
        <v>713400</v>
      </c>
      <c r="C68" s="239" t="s">
        <v>1335</v>
      </c>
      <c r="D68" s="218"/>
      <c r="E68" s="217"/>
      <c r="F68" s="228"/>
      <c r="G68" s="229"/>
      <c r="H68" s="228"/>
      <c r="I68" s="229"/>
      <c r="J68" s="216"/>
      <c r="K68" s="420"/>
      <c r="L68" s="218"/>
      <c r="M68" s="217"/>
      <c r="N68" s="287">
        <f t="shared" si="13"/>
        <v>0</v>
      </c>
      <c r="O68" s="277">
        <f t="shared" si="13"/>
        <v>0</v>
      </c>
      <c r="P68" s="358"/>
      <c r="Q68" s="358"/>
      <c r="R68" s="3"/>
      <c r="S68" s="3"/>
      <c r="T68" s="3"/>
      <c r="U68" s="95"/>
      <c r="V68" s="95"/>
      <c r="W68" s="95"/>
      <c r="X68" s="95"/>
      <c r="Y68" s="201"/>
      <c r="Z68" s="10"/>
      <c r="AA68" s="10"/>
      <c r="AB68" s="10"/>
      <c r="AC68" s="10"/>
      <c r="AD68" s="10"/>
      <c r="AE68" s="10"/>
      <c r="AF68" s="10"/>
      <c r="AG68" s="10"/>
      <c r="AH68" s="10"/>
      <c r="AI68" s="10"/>
      <c r="AJ68" s="10"/>
      <c r="AK68" s="10"/>
      <c r="AL68" s="10"/>
      <c r="AM68" s="10"/>
      <c r="AN68" s="10"/>
      <c r="AO68" s="10"/>
      <c r="AP68" s="10"/>
      <c r="AQ68" s="10"/>
    </row>
    <row r="69" spans="1:43" s="4" customFormat="1" ht="32.25" hidden="1" customHeight="1" x14ac:dyDescent="0.25">
      <c r="A69" s="238">
        <f t="shared" si="8"/>
        <v>21</v>
      </c>
      <c r="B69" s="208">
        <v>713500</v>
      </c>
      <c r="C69" s="239" t="s">
        <v>1336</v>
      </c>
      <c r="D69" s="218"/>
      <c r="E69" s="217"/>
      <c r="F69" s="228"/>
      <c r="G69" s="229"/>
      <c r="H69" s="228"/>
      <c r="I69" s="229"/>
      <c r="J69" s="216"/>
      <c r="K69" s="420"/>
      <c r="L69" s="218"/>
      <c r="M69" s="217"/>
      <c r="N69" s="287">
        <f t="shared" si="13"/>
        <v>0</v>
      </c>
      <c r="O69" s="277">
        <f t="shared" si="13"/>
        <v>0</v>
      </c>
      <c r="P69" s="358"/>
      <c r="Q69" s="358"/>
      <c r="R69" s="3"/>
      <c r="S69" s="3"/>
      <c r="T69" s="3"/>
      <c r="U69" s="95"/>
      <c r="V69" s="95"/>
      <c r="W69" s="95"/>
      <c r="X69" s="95"/>
      <c r="Y69" s="201"/>
      <c r="Z69" s="10"/>
      <c r="AA69" s="10"/>
      <c r="AB69" s="10"/>
      <c r="AC69" s="10"/>
      <c r="AD69" s="10"/>
      <c r="AE69" s="10"/>
      <c r="AF69" s="10"/>
      <c r="AG69" s="10"/>
      <c r="AH69" s="10"/>
      <c r="AI69" s="10"/>
      <c r="AJ69" s="10"/>
      <c r="AK69" s="10"/>
      <c r="AL69" s="10"/>
      <c r="AM69" s="10"/>
      <c r="AN69" s="10"/>
      <c r="AO69" s="10"/>
      <c r="AP69" s="10"/>
      <c r="AQ69" s="10"/>
    </row>
    <row r="70" spans="1:43" s="4" customFormat="1" ht="32.25" hidden="1" customHeight="1" x14ac:dyDescent="0.25">
      <c r="A70" s="238">
        <f t="shared" si="8"/>
        <v>22</v>
      </c>
      <c r="B70" s="208">
        <v>713600</v>
      </c>
      <c r="C70" s="239" t="s">
        <v>1337</v>
      </c>
      <c r="D70" s="218"/>
      <c r="E70" s="217"/>
      <c r="F70" s="228"/>
      <c r="G70" s="229"/>
      <c r="H70" s="228"/>
      <c r="I70" s="229"/>
      <c r="J70" s="216"/>
      <c r="K70" s="420"/>
      <c r="L70" s="218"/>
      <c r="M70" s="217"/>
      <c r="N70" s="287">
        <f t="shared" si="13"/>
        <v>0</v>
      </c>
      <c r="O70" s="277">
        <f t="shared" si="13"/>
        <v>0</v>
      </c>
      <c r="P70" s="358"/>
      <c r="Q70" s="358"/>
      <c r="R70" s="3"/>
      <c r="S70" s="3"/>
      <c r="T70" s="3"/>
      <c r="U70" s="95"/>
      <c r="V70" s="95"/>
      <c r="W70" s="95"/>
      <c r="X70" s="95"/>
      <c r="Y70" s="201"/>
      <c r="Z70" s="10"/>
      <c r="AA70" s="10"/>
      <c r="AB70" s="10"/>
      <c r="AC70" s="10"/>
      <c r="AD70" s="10"/>
      <c r="AE70" s="10"/>
      <c r="AF70" s="10"/>
      <c r="AG70" s="10"/>
      <c r="AH70" s="10"/>
      <c r="AI70" s="10"/>
      <c r="AJ70" s="10"/>
      <c r="AK70" s="10"/>
      <c r="AL70" s="10"/>
      <c r="AM70" s="10"/>
      <c r="AN70" s="10"/>
      <c r="AO70" s="10"/>
      <c r="AP70" s="10"/>
      <c r="AQ70" s="10"/>
    </row>
    <row r="71" spans="1:43" s="4" customFormat="1" ht="32.25" hidden="1" customHeight="1" x14ac:dyDescent="0.25">
      <c r="A71" s="236">
        <f t="shared" si="8"/>
        <v>23</v>
      </c>
      <c r="B71" s="207">
        <v>714000</v>
      </c>
      <c r="C71" s="237" t="s">
        <v>637</v>
      </c>
      <c r="D71" s="215">
        <f t="shared" ref="D71:K71" si="17">SUM(D72:D76)</f>
        <v>0</v>
      </c>
      <c r="E71" s="214">
        <f t="shared" si="17"/>
        <v>0</v>
      </c>
      <c r="F71" s="213">
        <f t="shared" ref="F71:G71" si="18">SUM(F72:F76)</f>
        <v>0</v>
      </c>
      <c r="G71" s="214">
        <f t="shared" si="18"/>
        <v>0</v>
      </c>
      <c r="H71" s="213">
        <f t="shared" si="17"/>
        <v>0</v>
      </c>
      <c r="I71" s="214">
        <f t="shared" si="17"/>
        <v>0</v>
      </c>
      <c r="J71" s="213">
        <f t="shared" si="17"/>
        <v>0</v>
      </c>
      <c r="K71" s="311">
        <f t="shared" si="17"/>
        <v>0</v>
      </c>
      <c r="L71" s="215">
        <f>SUM(L72:L76)</f>
        <v>0</v>
      </c>
      <c r="M71" s="214">
        <f>SUM(M72:M76)</f>
        <v>0</v>
      </c>
      <c r="N71" s="215">
        <f t="shared" si="13"/>
        <v>0</v>
      </c>
      <c r="O71" s="214">
        <f t="shared" si="13"/>
        <v>0</v>
      </c>
      <c r="P71" s="358"/>
      <c r="Q71" s="358"/>
      <c r="R71" s="3"/>
      <c r="S71" s="3"/>
      <c r="T71" s="3"/>
      <c r="U71" s="95"/>
      <c r="V71" s="95"/>
      <c r="W71" s="95"/>
      <c r="X71" s="95"/>
      <c r="Y71" s="201"/>
      <c r="Z71" s="10"/>
      <c r="AA71" s="10"/>
      <c r="AB71" s="10"/>
      <c r="AC71" s="10"/>
      <c r="AD71" s="10"/>
      <c r="AE71" s="10"/>
      <c r="AF71" s="10"/>
      <c r="AG71" s="10"/>
      <c r="AH71" s="10"/>
      <c r="AI71" s="10"/>
      <c r="AJ71" s="10"/>
      <c r="AK71" s="10"/>
      <c r="AL71" s="10"/>
      <c r="AM71" s="10"/>
      <c r="AN71" s="10"/>
      <c r="AO71" s="10"/>
      <c r="AP71" s="10"/>
      <c r="AQ71" s="10"/>
    </row>
    <row r="72" spans="1:43" s="4" customFormat="1" ht="32.25" hidden="1" customHeight="1" x14ac:dyDescent="0.25">
      <c r="A72" s="238">
        <f t="shared" si="8"/>
        <v>24</v>
      </c>
      <c r="B72" s="208">
        <v>714100</v>
      </c>
      <c r="C72" s="239" t="s">
        <v>1355</v>
      </c>
      <c r="D72" s="218"/>
      <c r="E72" s="217"/>
      <c r="F72" s="228"/>
      <c r="G72" s="229"/>
      <c r="H72" s="228"/>
      <c r="I72" s="229"/>
      <c r="J72" s="216"/>
      <c r="K72" s="420"/>
      <c r="L72" s="218"/>
      <c r="M72" s="217"/>
      <c r="N72" s="287">
        <f t="shared" si="13"/>
        <v>0</v>
      </c>
      <c r="O72" s="277">
        <f t="shared" si="13"/>
        <v>0</v>
      </c>
      <c r="P72" s="358"/>
      <c r="Q72" s="358"/>
      <c r="R72" s="3"/>
      <c r="S72" s="3"/>
      <c r="T72" s="3"/>
      <c r="U72" s="95"/>
      <c r="V72" s="95"/>
      <c r="W72" s="95"/>
      <c r="X72" s="95"/>
      <c r="Y72" s="201"/>
      <c r="Z72" s="10"/>
      <c r="AA72" s="10"/>
      <c r="AB72" s="10"/>
      <c r="AC72" s="10"/>
      <c r="AD72" s="10"/>
      <c r="AE72" s="10"/>
      <c r="AF72" s="10"/>
      <c r="AG72" s="10"/>
      <c r="AH72" s="10"/>
      <c r="AI72" s="10"/>
      <c r="AJ72" s="10"/>
      <c r="AK72" s="10"/>
      <c r="AL72" s="10"/>
      <c r="AM72" s="10"/>
      <c r="AN72" s="10"/>
      <c r="AO72" s="10"/>
      <c r="AP72" s="10"/>
      <c r="AQ72" s="10"/>
    </row>
    <row r="73" spans="1:43" s="4" customFormat="1" ht="32.25" hidden="1" customHeight="1" x14ac:dyDescent="0.25">
      <c r="A73" s="238">
        <f t="shared" si="8"/>
        <v>25</v>
      </c>
      <c r="B73" s="208">
        <v>714300</v>
      </c>
      <c r="C73" s="239" t="s">
        <v>1356</v>
      </c>
      <c r="D73" s="218"/>
      <c r="E73" s="217"/>
      <c r="F73" s="228"/>
      <c r="G73" s="229"/>
      <c r="H73" s="228"/>
      <c r="I73" s="229"/>
      <c r="J73" s="216"/>
      <c r="K73" s="420"/>
      <c r="L73" s="218"/>
      <c r="M73" s="217"/>
      <c r="N73" s="287">
        <f t="shared" si="13"/>
        <v>0</v>
      </c>
      <c r="O73" s="277">
        <f t="shared" si="13"/>
        <v>0</v>
      </c>
      <c r="P73" s="358"/>
      <c r="Q73" s="358"/>
      <c r="R73" s="3"/>
      <c r="S73" s="3"/>
      <c r="T73" s="3"/>
      <c r="U73" s="95"/>
      <c r="V73" s="95"/>
      <c r="W73" s="95"/>
      <c r="X73" s="95"/>
      <c r="Y73" s="201"/>
      <c r="Z73" s="10"/>
      <c r="AA73" s="10"/>
      <c r="AB73" s="10"/>
      <c r="AC73" s="10"/>
      <c r="AD73" s="10"/>
      <c r="AE73" s="10"/>
      <c r="AF73" s="10"/>
      <c r="AG73" s="10"/>
      <c r="AH73" s="10"/>
      <c r="AI73" s="10"/>
      <c r="AJ73" s="10"/>
      <c r="AK73" s="10"/>
      <c r="AL73" s="10"/>
      <c r="AM73" s="10"/>
      <c r="AN73" s="10"/>
      <c r="AO73" s="10"/>
      <c r="AP73" s="10"/>
      <c r="AQ73" s="10"/>
    </row>
    <row r="74" spans="1:43" s="4" customFormat="1" ht="32.25" hidden="1" customHeight="1" x14ac:dyDescent="0.25">
      <c r="A74" s="238">
        <f t="shared" si="8"/>
        <v>26</v>
      </c>
      <c r="B74" s="208">
        <v>714400</v>
      </c>
      <c r="C74" s="239" t="s">
        <v>822</v>
      </c>
      <c r="D74" s="218"/>
      <c r="E74" s="217"/>
      <c r="F74" s="228"/>
      <c r="G74" s="229"/>
      <c r="H74" s="228"/>
      <c r="I74" s="229"/>
      <c r="J74" s="216"/>
      <c r="K74" s="420"/>
      <c r="L74" s="218"/>
      <c r="M74" s="217"/>
      <c r="N74" s="287">
        <f t="shared" si="13"/>
        <v>0</v>
      </c>
      <c r="O74" s="277">
        <f t="shared" si="13"/>
        <v>0</v>
      </c>
      <c r="P74" s="358"/>
      <c r="Q74" s="358"/>
      <c r="R74" s="3"/>
      <c r="S74" s="3"/>
      <c r="T74" s="3"/>
      <c r="U74" s="95"/>
      <c r="V74" s="95"/>
      <c r="W74" s="95"/>
      <c r="X74" s="95"/>
      <c r="Y74" s="201"/>
      <c r="Z74" s="10"/>
      <c r="AA74" s="10"/>
      <c r="AB74" s="10"/>
      <c r="AC74" s="10"/>
      <c r="AD74" s="10"/>
      <c r="AE74" s="10"/>
      <c r="AF74" s="10"/>
      <c r="AG74" s="10"/>
      <c r="AH74" s="10"/>
      <c r="AI74" s="10"/>
      <c r="AJ74" s="10"/>
      <c r="AK74" s="10"/>
      <c r="AL74" s="10"/>
      <c r="AM74" s="10"/>
      <c r="AN74" s="10"/>
      <c r="AO74" s="10"/>
      <c r="AP74" s="10"/>
      <c r="AQ74" s="10"/>
    </row>
    <row r="75" spans="1:43" s="4" customFormat="1" ht="51" hidden="1" x14ac:dyDescent="0.25">
      <c r="A75" s="238">
        <f t="shared" si="8"/>
        <v>27</v>
      </c>
      <c r="B75" s="208">
        <v>714500</v>
      </c>
      <c r="C75" s="239" t="s">
        <v>829</v>
      </c>
      <c r="D75" s="218"/>
      <c r="E75" s="217"/>
      <c r="F75" s="228"/>
      <c r="G75" s="229"/>
      <c r="H75" s="228"/>
      <c r="I75" s="229"/>
      <c r="J75" s="216"/>
      <c r="K75" s="420"/>
      <c r="L75" s="218"/>
      <c r="M75" s="217"/>
      <c r="N75" s="287">
        <f t="shared" si="13"/>
        <v>0</v>
      </c>
      <c r="O75" s="277">
        <f t="shared" si="13"/>
        <v>0</v>
      </c>
      <c r="P75" s="358"/>
      <c r="Q75" s="358"/>
      <c r="R75" s="3"/>
      <c r="S75" s="3"/>
      <c r="T75" s="3"/>
      <c r="U75" s="95"/>
      <c r="V75" s="95"/>
      <c r="W75" s="95"/>
      <c r="X75" s="95"/>
      <c r="Y75" s="201"/>
      <c r="Z75" s="10"/>
      <c r="AA75" s="10"/>
      <c r="AB75" s="10"/>
      <c r="AC75" s="10"/>
      <c r="AD75" s="10"/>
      <c r="AE75" s="10"/>
      <c r="AF75" s="10"/>
      <c r="AG75" s="10"/>
      <c r="AH75" s="10"/>
      <c r="AI75" s="10"/>
      <c r="AJ75" s="10"/>
      <c r="AK75" s="10"/>
      <c r="AL75" s="10"/>
      <c r="AM75" s="10"/>
      <c r="AN75" s="10"/>
      <c r="AO75" s="10"/>
      <c r="AP75" s="10"/>
      <c r="AQ75" s="10"/>
    </row>
    <row r="76" spans="1:43" s="4" customFormat="1" ht="32.25" hidden="1" customHeight="1" x14ac:dyDescent="0.25">
      <c r="A76" s="238">
        <f t="shared" si="8"/>
        <v>28</v>
      </c>
      <c r="B76" s="208">
        <v>714600</v>
      </c>
      <c r="C76" s="239" t="s">
        <v>731</v>
      </c>
      <c r="D76" s="218"/>
      <c r="E76" s="217"/>
      <c r="F76" s="228"/>
      <c r="G76" s="229"/>
      <c r="H76" s="228"/>
      <c r="I76" s="229"/>
      <c r="J76" s="216"/>
      <c r="K76" s="420"/>
      <c r="L76" s="218"/>
      <c r="M76" s="217"/>
      <c r="N76" s="287">
        <f t="shared" si="13"/>
        <v>0</v>
      </c>
      <c r="O76" s="277">
        <f t="shared" si="13"/>
        <v>0</v>
      </c>
      <c r="P76" s="358"/>
      <c r="Q76" s="358"/>
      <c r="R76" s="3"/>
      <c r="S76" s="3"/>
      <c r="T76" s="3"/>
      <c r="U76" s="95"/>
      <c r="V76" s="95"/>
      <c r="W76" s="95"/>
      <c r="X76" s="95"/>
      <c r="Y76" s="201"/>
      <c r="Z76" s="10"/>
      <c r="AA76" s="10"/>
      <c r="AB76" s="10"/>
      <c r="AC76" s="10"/>
      <c r="AD76" s="10"/>
      <c r="AE76" s="10"/>
      <c r="AF76" s="10"/>
      <c r="AG76" s="10"/>
      <c r="AH76" s="10"/>
      <c r="AI76" s="10"/>
      <c r="AJ76" s="10"/>
      <c r="AK76" s="10"/>
      <c r="AL76" s="10"/>
      <c r="AM76" s="10"/>
      <c r="AN76" s="10"/>
      <c r="AO76" s="10"/>
      <c r="AP76" s="10"/>
      <c r="AQ76" s="10"/>
    </row>
    <row r="77" spans="1:43" s="4" customFormat="1" ht="32.25" hidden="1" customHeight="1" x14ac:dyDescent="0.25">
      <c r="A77" s="236">
        <f t="shared" si="8"/>
        <v>29</v>
      </c>
      <c r="B77" s="207">
        <v>716000</v>
      </c>
      <c r="C77" s="237" t="s">
        <v>638</v>
      </c>
      <c r="D77" s="215">
        <f t="shared" ref="D77:K77" si="19">SUM(D78:D79)</f>
        <v>0</v>
      </c>
      <c r="E77" s="214">
        <f t="shared" si="19"/>
        <v>0</v>
      </c>
      <c r="F77" s="213">
        <f t="shared" ref="F77:G77" si="20">SUM(F78:F79)</f>
        <v>0</v>
      </c>
      <c r="G77" s="214">
        <f t="shared" si="20"/>
        <v>0</v>
      </c>
      <c r="H77" s="213">
        <f t="shared" si="19"/>
        <v>0</v>
      </c>
      <c r="I77" s="214">
        <f t="shared" si="19"/>
        <v>0</v>
      </c>
      <c r="J77" s="213">
        <f t="shared" si="19"/>
        <v>0</v>
      </c>
      <c r="K77" s="311">
        <f t="shared" si="19"/>
        <v>0</v>
      </c>
      <c r="L77" s="215">
        <f>SUM(L78:L79)</f>
        <v>0</v>
      </c>
      <c r="M77" s="214">
        <f>SUM(M78:M79)</f>
        <v>0</v>
      </c>
      <c r="N77" s="215">
        <f t="shared" si="13"/>
        <v>0</v>
      </c>
      <c r="O77" s="214">
        <f t="shared" si="13"/>
        <v>0</v>
      </c>
      <c r="P77" s="358"/>
      <c r="Q77" s="358"/>
      <c r="R77" s="3"/>
      <c r="S77" s="3"/>
      <c r="T77" s="3"/>
      <c r="U77" s="95"/>
      <c r="V77" s="95"/>
      <c r="W77" s="95"/>
      <c r="X77" s="95"/>
      <c r="Y77" s="201"/>
      <c r="Z77" s="10"/>
      <c r="AA77" s="10"/>
      <c r="AB77" s="10"/>
      <c r="AC77" s="10"/>
      <c r="AD77" s="10"/>
      <c r="AE77" s="10"/>
      <c r="AF77" s="10"/>
      <c r="AG77" s="10"/>
      <c r="AH77" s="10"/>
      <c r="AI77" s="10"/>
      <c r="AJ77" s="10"/>
      <c r="AK77" s="10"/>
      <c r="AL77" s="10"/>
      <c r="AM77" s="10"/>
      <c r="AN77" s="10"/>
      <c r="AO77" s="10"/>
      <c r="AP77" s="10"/>
      <c r="AQ77" s="10"/>
    </row>
    <row r="78" spans="1:43" s="4" customFormat="1" ht="38.25" hidden="1" x14ac:dyDescent="0.25">
      <c r="A78" s="238">
        <f t="shared" si="8"/>
        <v>30</v>
      </c>
      <c r="B78" s="208">
        <v>716100</v>
      </c>
      <c r="C78" s="239" t="s">
        <v>1370</v>
      </c>
      <c r="D78" s="218"/>
      <c r="E78" s="217"/>
      <c r="F78" s="228"/>
      <c r="G78" s="229"/>
      <c r="H78" s="228"/>
      <c r="I78" s="229"/>
      <c r="J78" s="216"/>
      <c r="K78" s="420"/>
      <c r="L78" s="218"/>
      <c r="M78" s="217"/>
      <c r="N78" s="287">
        <f t="shared" si="13"/>
        <v>0</v>
      </c>
      <c r="O78" s="277">
        <f t="shared" si="13"/>
        <v>0</v>
      </c>
      <c r="P78" s="358"/>
      <c r="Q78" s="358"/>
      <c r="R78" s="3"/>
      <c r="S78" s="3"/>
      <c r="T78" s="3"/>
      <c r="U78" s="95"/>
      <c r="V78" s="95"/>
      <c r="W78" s="95"/>
      <c r="X78" s="95"/>
      <c r="Y78" s="201"/>
      <c r="Z78" s="10"/>
      <c r="AA78" s="10"/>
      <c r="AB78" s="10"/>
      <c r="AC78" s="10"/>
      <c r="AD78" s="10"/>
      <c r="AE78" s="10"/>
      <c r="AF78" s="10"/>
      <c r="AG78" s="10"/>
      <c r="AH78" s="10"/>
      <c r="AI78" s="10"/>
      <c r="AJ78" s="10"/>
      <c r="AK78" s="10"/>
      <c r="AL78" s="10"/>
      <c r="AM78" s="10"/>
      <c r="AN78" s="10"/>
      <c r="AO78" s="10"/>
      <c r="AP78" s="10"/>
      <c r="AQ78" s="10"/>
    </row>
    <row r="79" spans="1:43" s="4" customFormat="1" ht="38.25" hidden="1" x14ac:dyDescent="0.25">
      <c r="A79" s="238">
        <f t="shared" si="8"/>
        <v>31</v>
      </c>
      <c r="B79" s="208">
        <v>716200</v>
      </c>
      <c r="C79" s="239" t="s">
        <v>1357</v>
      </c>
      <c r="D79" s="218"/>
      <c r="E79" s="217"/>
      <c r="F79" s="228"/>
      <c r="G79" s="229"/>
      <c r="H79" s="228"/>
      <c r="I79" s="229"/>
      <c r="J79" s="216"/>
      <c r="K79" s="420"/>
      <c r="L79" s="218"/>
      <c r="M79" s="217"/>
      <c r="N79" s="287">
        <f t="shared" si="13"/>
        <v>0</v>
      </c>
      <c r="O79" s="277">
        <f t="shared" si="13"/>
        <v>0</v>
      </c>
      <c r="P79" s="358"/>
      <c r="Q79" s="358"/>
      <c r="R79" s="3"/>
      <c r="S79" s="3"/>
      <c r="T79" s="3"/>
      <c r="U79" s="95"/>
      <c r="V79" s="95"/>
      <c r="W79" s="95"/>
      <c r="X79" s="95"/>
      <c r="Y79" s="201"/>
      <c r="Z79" s="10"/>
      <c r="AA79" s="10"/>
      <c r="AB79" s="10"/>
      <c r="AC79" s="10"/>
      <c r="AD79" s="10"/>
      <c r="AE79" s="10"/>
      <c r="AF79" s="10"/>
      <c r="AG79" s="10"/>
      <c r="AH79" s="10"/>
      <c r="AI79" s="10"/>
      <c r="AJ79" s="10"/>
      <c r="AK79" s="10"/>
      <c r="AL79" s="10"/>
      <c r="AM79" s="10"/>
      <c r="AN79" s="10"/>
      <c r="AO79" s="10"/>
      <c r="AP79" s="10"/>
      <c r="AQ79" s="10"/>
    </row>
    <row r="80" spans="1:43" s="4" customFormat="1" ht="32.25" customHeight="1" x14ac:dyDescent="0.25">
      <c r="A80" s="236">
        <f t="shared" si="8"/>
        <v>32</v>
      </c>
      <c r="B80" s="207">
        <v>730000</v>
      </c>
      <c r="C80" s="237" t="s">
        <v>639</v>
      </c>
      <c r="D80" s="215">
        <f>D81+D84+D89</f>
        <v>0</v>
      </c>
      <c r="E80" s="214">
        <f t="shared" ref="E80:K80" si="21">E81+E84+E89</f>
        <v>0</v>
      </c>
      <c r="F80" s="213">
        <f t="shared" ref="F80:G80" si="22">F81+F84+F89</f>
        <v>0</v>
      </c>
      <c r="G80" s="214">
        <f t="shared" si="22"/>
        <v>10042904.07</v>
      </c>
      <c r="H80" s="213">
        <f t="shared" si="21"/>
        <v>0</v>
      </c>
      <c r="I80" s="214">
        <f t="shared" si="21"/>
        <v>6409938.1800000016</v>
      </c>
      <c r="J80" s="213">
        <f t="shared" si="21"/>
        <v>0</v>
      </c>
      <c r="K80" s="311">
        <f t="shared" si="21"/>
        <v>6536996.0163000012</v>
      </c>
      <c r="L80" s="215">
        <f>L81+L84+L89</f>
        <v>0</v>
      </c>
      <c r="M80" s="214">
        <f>M81+M84+M89</f>
        <v>5593000</v>
      </c>
      <c r="N80" s="215">
        <f t="shared" si="13"/>
        <v>0</v>
      </c>
      <c r="O80" s="214">
        <f t="shared" si="13"/>
        <v>18539934.196300004</v>
      </c>
      <c r="P80" s="358"/>
      <c r="Q80" s="358"/>
      <c r="R80" s="3"/>
      <c r="S80" s="3"/>
      <c r="T80" s="3"/>
      <c r="U80" s="95"/>
      <c r="V80" s="95"/>
      <c r="W80" s="95"/>
      <c r="X80" s="95"/>
      <c r="Y80" s="201"/>
      <c r="Z80" s="10"/>
      <c r="AA80" s="10"/>
      <c r="AB80" s="10"/>
      <c r="AC80" s="10"/>
      <c r="AD80" s="10"/>
      <c r="AE80" s="10"/>
      <c r="AF80" s="10"/>
      <c r="AG80" s="10"/>
      <c r="AH80" s="10"/>
      <c r="AI80" s="10"/>
      <c r="AJ80" s="10"/>
      <c r="AK80" s="10"/>
      <c r="AL80" s="10"/>
      <c r="AM80" s="10"/>
      <c r="AN80" s="10"/>
      <c r="AO80" s="10"/>
      <c r="AP80" s="10"/>
      <c r="AQ80" s="10"/>
    </row>
    <row r="81" spans="1:43" s="4" customFormat="1" ht="32.25" hidden="1" customHeight="1" x14ac:dyDescent="0.25">
      <c r="A81" s="236">
        <f t="shared" si="8"/>
        <v>33</v>
      </c>
      <c r="B81" s="207">
        <v>731000</v>
      </c>
      <c r="C81" s="237" t="s">
        <v>640</v>
      </c>
      <c r="D81" s="215">
        <f t="shared" ref="D81:K81" si="23">SUM(D82:D83)</f>
        <v>0</v>
      </c>
      <c r="E81" s="214">
        <f t="shared" si="23"/>
        <v>0</v>
      </c>
      <c r="F81" s="213">
        <f t="shared" ref="F81:G81" si="24">SUM(F82:F83)</f>
        <v>0</v>
      </c>
      <c r="G81" s="214">
        <f t="shared" si="24"/>
        <v>0</v>
      </c>
      <c r="H81" s="213">
        <f t="shared" si="23"/>
        <v>0</v>
      </c>
      <c r="I81" s="214">
        <f t="shared" si="23"/>
        <v>0</v>
      </c>
      <c r="J81" s="213">
        <f t="shared" si="23"/>
        <v>0</v>
      </c>
      <c r="K81" s="311">
        <f t="shared" si="23"/>
        <v>0</v>
      </c>
      <c r="L81" s="215">
        <f>SUM(L82:L83)</f>
        <v>0</v>
      </c>
      <c r="M81" s="214">
        <f>SUM(M82:M83)</f>
        <v>0</v>
      </c>
      <c r="N81" s="215">
        <f t="shared" si="13"/>
        <v>0</v>
      </c>
      <c r="O81" s="214">
        <f t="shared" si="13"/>
        <v>0</v>
      </c>
      <c r="P81" s="358"/>
      <c r="Q81" s="358"/>
      <c r="R81" s="3"/>
      <c r="S81" s="3"/>
      <c r="T81" s="3"/>
      <c r="U81" s="95"/>
      <c r="V81" s="95"/>
      <c r="W81" s="95"/>
      <c r="X81" s="95"/>
      <c r="Y81" s="201"/>
      <c r="Z81" s="10"/>
      <c r="AA81" s="10"/>
      <c r="AB81" s="10"/>
      <c r="AC81" s="10"/>
      <c r="AD81" s="10"/>
      <c r="AE81" s="10"/>
      <c r="AF81" s="10"/>
      <c r="AG81" s="10"/>
      <c r="AH81" s="10"/>
      <c r="AI81" s="10"/>
      <c r="AJ81" s="10"/>
      <c r="AK81" s="10"/>
      <c r="AL81" s="10"/>
      <c r="AM81" s="10"/>
      <c r="AN81" s="10"/>
      <c r="AO81" s="10"/>
      <c r="AP81" s="10"/>
      <c r="AQ81" s="10"/>
    </row>
    <row r="82" spans="1:43" s="4" customFormat="1" ht="32.25" hidden="1" customHeight="1" x14ac:dyDescent="0.25">
      <c r="A82" s="238">
        <f t="shared" si="8"/>
        <v>34</v>
      </c>
      <c r="B82" s="208">
        <v>731100</v>
      </c>
      <c r="C82" s="239" t="s">
        <v>732</v>
      </c>
      <c r="D82" s="218"/>
      <c r="E82" s="217"/>
      <c r="F82" s="228"/>
      <c r="G82" s="229"/>
      <c r="H82" s="228"/>
      <c r="I82" s="229"/>
      <c r="J82" s="216"/>
      <c r="K82" s="420"/>
      <c r="L82" s="218"/>
      <c r="M82" s="217"/>
      <c r="N82" s="287">
        <f t="shared" si="13"/>
        <v>0</v>
      </c>
      <c r="O82" s="277">
        <f t="shared" si="13"/>
        <v>0</v>
      </c>
      <c r="P82" s="358"/>
      <c r="Q82" s="358"/>
      <c r="R82" s="3"/>
      <c r="S82" s="3"/>
      <c r="T82" s="3"/>
      <c r="U82" s="95"/>
      <c r="V82" s="95"/>
      <c r="W82" s="95"/>
      <c r="X82" s="95"/>
      <c r="Y82" s="201"/>
      <c r="Z82" s="10"/>
      <c r="AA82" s="10"/>
      <c r="AB82" s="10"/>
      <c r="AC82" s="10"/>
      <c r="AD82" s="10"/>
      <c r="AE82" s="10"/>
      <c r="AF82" s="10"/>
      <c r="AG82" s="10"/>
      <c r="AH82" s="10"/>
      <c r="AI82" s="10"/>
      <c r="AJ82" s="10"/>
      <c r="AK82" s="10"/>
      <c r="AL82" s="10"/>
      <c r="AM82" s="10"/>
      <c r="AN82" s="10"/>
      <c r="AO82" s="10"/>
      <c r="AP82" s="10"/>
      <c r="AQ82" s="10"/>
    </row>
    <row r="83" spans="1:43" s="4" customFormat="1" ht="32.25" hidden="1" customHeight="1" x14ac:dyDescent="0.25">
      <c r="A83" s="238">
        <f t="shared" si="8"/>
        <v>35</v>
      </c>
      <c r="B83" s="208">
        <v>731200</v>
      </c>
      <c r="C83" s="239" t="s">
        <v>823</v>
      </c>
      <c r="D83" s="218"/>
      <c r="E83" s="217"/>
      <c r="F83" s="228"/>
      <c r="G83" s="229"/>
      <c r="H83" s="228"/>
      <c r="I83" s="229"/>
      <c r="J83" s="216"/>
      <c r="K83" s="420"/>
      <c r="L83" s="218"/>
      <c r="M83" s="217"/>
      <c r="N83" s="287">
        <f t="shared" si="13"/>
        <v>0</v>
      </c>
      <c r="O83" s="277">
        <f t="shared" si="13"/>
        <v>0</v>
      </c>
      <c r="P83" s="358"/>
      <c r="Q83" s="358"/>
      <c r="R83" s="3"/>
      <c r="S83" s="3"/>
      <c r="T83" s="3"/>
      <c r="U83" s="95"/>
      <c r="V83" s="95"/>
      <c r="W83" s="95"/>
      <c r="X83" s="95"/>
      <c r="Y83" s="201"/>
      <c r="Z83" s="10"/>
      <c r="AA83" s="10"/>
      <c r="AB83" s="10"/>
      <c r="AC83" s="10"/>
      <c r="AD83" s="10"/>
      <c r="AE83" s="10"/>
      <c r="AF83" s="10"/>
      <c r="AG83" s="10"/>
      <c r="AH83" s="10"/>
      <c r="AI83" s="10"/>
      <c r="AJ83" s="10"/>
      <c r="AK83" s="10"/>
      <c r="AL83" s="10"/>
      <c r="AM83" s="10"/>
      <c r="AN83" s="10"/>
      <c r="AO83" s="10"/>
      <c r="AP83" s="10"/>
      <c r="AQ83" s="10"/>
    </row>
    <row r="84" spans="1:43" s="4" customFormat="1" ht="38.25" x14ac:dyDescent="0.25">
      <c r="A84" s="236">
        <f t="shared" si="8"/>
        <v>36</v>
      </c>
      <c r="B84" s="207">
        <v>732000</v>
      </c>
      <c r="C84" s="237" t="s">
        <v>641</v>
      </c>
      <c r="D84" s="215">
        <f>SUM(D85:D88)</f>
        <v>0</v>
      </c>
      <c r="E84" s="214">
        <f t="shared" ref="E84:K84" si="25">SUM(E85:E88)</f>
        <v>0</v>
      </c>
      <c r="F84" s="213">
        <f t="shared" ref="F84" si="26">SUM(F85:F88)</f>
        <v>0</v>
      </c>
      <c r="G84" s="214">
        <f>SUM(G85:G88)</f>
        <v>9522904.0700000003</v>
      </c>
      <c r="H84" s="213">
        <f t="shared" si="25"/>
        <v>0</v>
      </c>
      <c r="I84" s="214">
        <f>SUM(I85:I88)</f>
        <v>6009938.1800000016</v>
      </c>
      <c r="J84" s="213">
        <f t="shared" si="25"/>
        <v>0</v>
      </c>
      <c r="K84" s="311">
        <f t="shared" si="25"/>
        <v>6122996.0163000012</v>
      </c>
      <c r="L84" s="215">
        <f>SUM(L85:L88)</f>
        <v>0</v>
      </c>
      <c r="M84" s="214">
        <f>SUM(M85:M88)</f>
        <v>4501000</v>
      </c>
      <c r="N84" s="215">
        <f t="shared" si="13"/>
        <v>0</v>
      </c>
      <c r="O84" s="214">
        <f t="shared" si="13"/>
        <v>16633934.196300004</v>
      </c>
      <c r="P84" s="358"/>
      <c r="Q84" s="358"/>
      <c r="R84" s="3"/>
      <c r="S84" s="3"/>
      <c r="T84" s="3"/>
      <c r="U84" s="95"/>
      <c r="V84" s="95"/>
      <c r="W84" s="95"/>
      <c r="X84" s="95"/>
      <c r="Y84" s="201"/>
      <c r="Z84" s="10"/>
      <c r="AA84" s="10"/>
      <c r="AB84" s="10"/>
      <c r="AC84" s="10"/>
      <c r="AD84" s="10"/>
      <c r="AE84" s="10"/>
      <c r="AF84" s="10"/>
      <c r="AG84" s="10"/>
      <c r="AH84" s="10"/>
      <c r="AI84" s="10"/>
      <c r="AJ84" s="10"/>
      <c r="AK84" s="10"/>
      <c r="AL84" s="10"/>
      <c r="AM84" s="10"/>
      <c r="AN84" s="10"/>
      <c r="AO84" s="10"/>
      <c r="AP84" s="10"/>
      <c r="AQ84" s="10"/>
    </row>
    <row r="85" spans="1:43" s="4" customFormat="1" ht="32.25" customHeight="1" x14ac:dyDescent="0.25">
      <c r="A85" s="238">
        <f t="shared" si="8"/>
        <v>37</v>
      </c>
      <c r="B85" s="208">
        <v>732100</v>
      </c>
      <c r="C85" s="239" t="s">
        <v>824</v>
      </c>
      <c r="D85" s="218"/>
      <c r="E85" s="217"/>
      <c r="F85" s="451"/>
      <c r="G85" s="453">
        <f>4287000-328932.19+5760000-51434.55-143729.19</f>
        <v>9522904.0700000003</v>
      </c>
      <c r="H85" s="228"/>
      <c r="I85" s="460">
        <f>9525000+1027000-231776.03-(1408000+1409000+1409000)-15218.27-69067.52</f>
        <v>6009938.1800000016</v>
      </c>
      <c r="J85" s="216"/>
      <c r="K85" s="459">
        <f>(I85*3.5)/100+I85-838350+631350+109710</f>
        <v>6122996.0163000012</v>
      </c>
      <c r="L85" s="218"/>
      <c r="M85" s="217">
        <v>4501000</v>
      </c>
      <c r="N85" s="287">
        <f t="shared" si="13"/>
        <v>0</v>
      </c>
      <c r="O85" s="277">
        <f t="shared" si="13"/>
        <v>16633934.196300004</v>
      </c>
      <c r="P85" s="358"/>
      <c r="Q85" s="358"/>
      <c r="R85" s="3"/>
      <c r="S85" s="3"/>
      <c r="T85" s="3"/>
      <c r="U85" s="95"/>
      <c r="V85" s="95"/>
      <c r="W85" s="95"/>
      <c r="X85" s="95"/>
      <c r="Y85" s="201"/>
      <c r="Z85" s="10"/>
      <c r="AA85" s="10"/>
      <c r="AB85" s="10"/>
      <c r="AC85" s="10"/>
      <c r="AD85" s="10"/>
      <c r="AE85" s="10"/>
      <c r="AF85" s="10"/>
      <c r="AG85" s="10"/>
      <c r="AH85" s="10"/>
      <c r="AI85" s="10"/>
      <c r="AJ85" s="10"/>
      <c r="AK85" s="10"/>
      <c r="AL85" s="10"/>
      <c r="AM85" s="10"/>
      <c r="AN85" s="10"/>
      <c r="AO85" s="10"/>
      <c r="AP85" s="10"/>
      <c r="AQ85" s="10"/>
    </row>
    <row r="86" spans="1:43" s="4" customFormat="1" ht="32.25" hidden="1" customHeight="1" x14ac:dyDescent="0.25">
      <c r="A86" s="238">
        <f t="shared" si="8"/>
        <v>38</v>
      </c>
      <c r="B86" s="208">
        <v>732200</v>
      </c>
      <c r="C86" s="239" t="s">
        <v>825</v>
      </c>
      <c r="D86" s="218"/>
      <c r="E86" s="217"/>
      <c r="F86" s="228"/>
      <c r="G86" s="229"/>
      <c r="H86" s="228"/>
      <c r="I86" s="229"/>
      <c r="J86" s="216"/>
      <c r="K86" s="420"/>
      <c r="L86" s="218"/>
      <c r="M86" s="217"/>
      <c r="N86" s="287">
        <f t="shared" si="13"/>
        <v>0</v>
      </c>
      <c r="O86" s="277">
        <f t="shared" si="13"/>
        <v>0</v>
      </c>
      <c r="P86" s="358"/>
      <c r="Q86" s="358"/>
      <c r="R86" s="3"/>
      <c r="S86" s="3"/>
      <c r="T86" s="3"/>
      <c r="U86" s="95"/>
      <c r="V86" s="95"/>
      <c r="W86" s="95"/>
      <c r="X86" s="95"/>
      <c r="Y86" s="201"/>
      <c r="Z86" s="10"/>
      <c r="AA86" s="10"/>
      <c r="AB86" s="10"/>
      <c r="AC86" s="10"/>
      <c r="AD86" s="10"/>
      <c r="AE86" s="10"/>
      <c r="AF86" s="10"/>
      <c r="AG86" s="10"/>
      <c r="AH86" s="10"/>
      <c r="AI86" s="10"/>
      <c r="AJ86" s="10"/>
      <c r="AK86" s="10"/>
      <c r="AL86" s="10"/>
      <c r="AM86" s="10"/>
      <c r="AN86" s="10"/>
      <c r="AO86" s="10"/>
      <c r="AP86" s="10"/>
      <c r="AQ86" s="10"/>
    </row>
    <row r="87" spans="1:43" s="4" customFormat="1" ht="32.25" hidden="1" customHeight="1" x14ac:dyDescent="0.25">
      <c r="A87" s="238">
        <f t="shared" si="8"/>
        <v>39</v>
      </c>
      <c r="B87" s="208">
        <v>732300</v>
      </c>
      <c r="C87" s="239" t="s">
        <v>826</v>
      </c>
      <c r="D87" s="218"/>
      <c r="E87" s="217"/>
      <c r="F87" s="228"/>
      <c r="G87" s="229"/>
      <c r="H87" s="228"/>
      <c r="I87" s="229"/>
      <c r="J87" s="216"/>
      <c r="K87" s="420"/>
      <c r="L87" s="218"/>
      <c r="M87" s="217"/>
      <c r="N87" s="287">
        <f t="shared" si="13"/>
        <v>0</v>
      </c>
      <c r="O87" s="277">
        <f t="shared" si="13"/>
        <v>0</v>
      </c>
      <c r="P87" s="358"/>
      <c r="Q87" s="358"/>
      <c r="R87" s="3"/>
      <c r="S87" s="3"/>
      <c r="T87" s="3"/>
      <c r="U87" s="95"/>
      <c r="V87" s="95"/>
      <c r="W87" s="95"/>
      <c r="X87" s="95"/>
      <c r="Y87" s="201"/>
      <c r="Z87" s="10"/>
      <c r="AA87" s="10"/>
      <c r="AB87" s="10"/>
      <c r="AC87" s="10"/>
      <c r="AD87" s="10"/>
      <c r="AE87" s="10"/>
      <c r="AF87" s="10"/>
      <c r="AG87" s="10"/>
      <c r="AH87" s="10"/>
      <c r="AI87" s="10"/>
      <c r="AJ87" s="10"/>
      <c r="AK87" s="10"/>
      <c r="AL87" s="10"/>
      <c r="AM87" s="10"/>
      <c r="AN87" s="10"/>
      <c r="AO87" s="10"/>
      <c r="AP87" s="10"/>
      <c r="AQ87" s="10"/>
    </row>
    <row r="88" spans="1:43" s="4" customFormat="1" ht="32.25" hidden="1" customHeight="1" x14ac:dyDescent="0.25">
      <c r="A88" s="240">
        <f t="shared" si="8"/>
        <v>40</v>
      </c>
      <c r="B88" s="209">
        <v>732400</v>
      </c>
      <c r="C88" s="241" t="s">
        <v>827</v>
      </c>
      <c r="D88" s="218"/>
      <c r="E88" s="217"/>
      <c r="F88" s="228"/>
      <c r="G88" s="229"/>
      <c r="H88" s="228"/>
      <c r="I88" s="229"/>
      <c r="J88" s="216"/>
      <c r="K88" s="420"/>
      <c r="L88" s="218"/>
      <c r="M88" s="217"/>
      <c r="N88" s="327">
        <f t="shared" si="13"/>
        <v>0</v>
      </c>
      <c r="O88" s="278">
        <f t="shared" si="13"/>
        <v>0</v>
      </c>
      <c r="P88" s="358"/>
      <c r="Q88" s="358"/>
      <c r="R88" s="3"/>
      <c r="S88" s="3"/>
      <c r="T88" s="3"/>
      <c r="U88" s="95"/>
      <c r="V88" s="95"/>
      <c r="W88" s="95"/>
      <c r="X88" s="95"/>
      <c r="Y88" s="201"/>
      <c r="Z88" s="10"/>
      <c r="AA88" s="10"/>
      <c r="AB88" s="10"/>
      <c r="AC88" s="10"/>
      <c r="AD88" s="10"/>
      <c r="AE88" s="10"/>
      <c r="AF88" s="10"/>
      <c r="AG88" s="10"/>
      <c r="AH88" s="10"/>
      <c r="AI88" s="10"/>
      <c r="AJ88" s="10"/>
      <c r="AK88" s="10"/>
      <c r="AL88" s="10"/>
      <c r="AM88" s="10"/>
      <c r="AN88" s="10"/>
      <c r="AO88" s="10"/>
      <c r="AP88" s="10"/>
      <c r="AQ88" s="10"/>
    </row>
    <row r="89" spans="1:43" s="4" customFormat="1" ht="32.25" customHeight="1" x14ac:dyDescent="0.25">
      <c r="A89" s="236">
        <f t="shared" si="8"/>
        <v>41</v>
      </c>
      <c r="B89" s="207">
        <v>733000</v>
      </c>
      <c r="C89" s="237" t="s">
        <v>642</v>
      </c>
      <c r="D89" s="215">
        <f t="shared" ref="D89:K89" si="27">SUM(D90:D91)</f>
        <v>0</v>
      </c>
      <c r="E89" s="214">
        <f t="shared" si="27"/>
        <v>0</v>
      </c>
      <c r="F89" s="213">
        <f t="shared" ref="F89:G89" si="28">SUM(F90:F91)</f>
        <v>0</v>
      </c>
      <c r="G89" s="214">
        <f t="shared" si="28"/>
        <v>520000</v>
      </c>
      <c r="H89" s="213">
        <f t="shared" si="27"/>
        <v>0</v>
      </c>
      <c r="I89" s="214">
        <f t="shared" si="27"/>
        <v>400000</v>
      </c>
      <c r="J89" s="213">
        <f t="shared" si="27"/>
        <v>0</v>
      </c>
      <c r="K89" s="311">
        <f t="shared" si="27"/>
        <v>414000</v>
      </c>
      <c r="L89" s="215">
        <f>SUM(L90:L91)</f>
        <v>0</v>
      </c>
      <c r="M89" s="214">
        <f>SUM(M90:M91)</f>
        <v>1092000</v>
      </c>
      <c r="N89" s="215">
        <f t="shared" ref="N89:O152" si="29">SUM(H89,J89,L89)</f>
        <v>0</v>
      </c>
      <c r="O89" s="214">
        <f t="shared" si="29"/>
        <v>1906000</v>
      </c>
      <c r="P89" s="358"/>
      <c r="Q89" s="358"/>
      <c r="R89" s="3"/>
      <c r="S89" s="3"/>
      <c r="T89" s="3"/>
      <c r="U89" s="95"/>
      <c r="V89" s="95"/>
      <c r="W89" s="95"/>
      <c r="X89" s="95"/>
      <c r="Y89" s="201"/>
      <c r="Z89" s="10"/>
      <c r="AA89" s="10"/>
      <c r="AB89" s="10"/>
      <c r="AC89" s="10"/>
      <c r="AD89" s="10"/>
      <c r="AE89" s="10"/>
      <c r="AF89" s="10"/>
      <c r="AG89" s="10"/>
      <c r="AH89" s="10"/>
      <c r="AI89" s="10"/>
      <c r="AJ89" s="10"/>
      <c r="AK89" s="10"/>
      <c r="AL89" s="10"/>
      <c r="AM89" s="10"/>
      <c r="AN89" s="10"/>
      <c r="AO89" s="10"/>
      <c r="AP89" s="10"/>
      <c r="AQ89" s="10"/>
    </row>
    <row r="90" spans="1:43" s="4" customFormat="1" ht="32.25" customHeight="1" x14ac:dyDescent="0.25">
      <c r="A90" s="238">
        <f t="shared" si="8"/>
        <v>42</v>
      </c>
      <c r="B90" s="208">
        <v>733100</v>
      </c>
      <c r="C90" s="239" t="s">
        <v>828</v>
      </c>
      <c r="D90" s="218"/>
      <c r="E90" s="217"/>
      <c r="F90" s="454"/>
      <c r="G90" s="452">
        <v>520000</v>
      </c>
      <c r="H90" s="329"/>
      <c r="I90" s="388">
        <v>400000</v>
      </c>
      <c r="J90" s="216"/>
      <c r="K90" s="420">
        <f>(I90*3.5)/100+I90</f>
        <v>414000</v>
      </c>
      <c r="L90" s="218"/>
      <c r="M90" s="217">
        <v>1092000</v>
      </c>
      <c r="N90" s="287">
        <f>SUM(H90,J90,L90)</f>
        <v>0</v>
      </c>
      <c r="O90" s="277">
        <f t="shared" si="29"/>
        <v>1906000</v>
      </c>
      <c r="P90" s="360"/>
      <c r="Q90" s="358"/>
      <c r="R90" s="3"/>
      <c r="S90" s="3"/>
      <c r="T90" s="3"/>
      <c r="U90" s="95"/>
      <c r="V90" s="95"/>
      <c r="W90" s="95"/>
      <c r="X90" s="95"/>
      <c r="Y90" s="201"/>
      <c r="Z90" s="10"/>
      <c r="AA90" s="10"/>
      <c r="AB90" s="10"/>
      <c r="AC90" s="10"/>
      <c r="AD90" s="10"/>
      <c r="AE90" s="10"/>
      <c r="AF90" s="10"/>
      <c r="AG90" s="10"/>
      <c r="AH90" s="10"/>
      <c r="AI90" s="10"/>
      <c r="AJ90" s="10"/>
      <c r="AK90" s="10"/>
      <c r="AL90" s="10"/>
      <c r="AM90" s="10"/>
      <c r="AN90" s="10"/>
      <c r="AO90" s="10"/>
      <c r="AP90" s="10"/>
      <c r="AQ90" s="10"/>
    </row>
    <row r="91" spans="1:43" s="4" customFormat="1" ht="32.25" hidden="1" customHeight="1" x14ac:dyDescent="0.25">
      <c r="A91" s="238">
        <f t="shared" si="8"/>
        <v>43</v>
      </c>
      <c r="B91" s="208">
        <v>733200</v>
      </c>
      <c r="C91" s="239" t="s">
        <v>296</v>
      </c>
      <c r="D91" s="218"/>
      <c r="E91" s="217"/>
      <c r="F91" s="329"/>
      <c r="G91" s="229"/>
      <c r="H91" s="329"/>
      <c r="I91" s="229"/>
      <c r="J91" s="216"/>
      <c r="K91" s="420"/>
      <c r="L91" s="218"/>
      <c r="M91" s="217"/>
      <c r="N91" s="287">
        <f t="shared" si="29"/>
        <v>0</v>
      </c>
      <c r="O91" s="277">
        <f t="shared" si="29"/>
        <v>0</v>
      </c>
      <c r="P91" s="358"/>
      <c r="Q91" s="358"/>
      <c r="R91" s="3"/>
      <c r="S91" s="3"/>
      <c r="T91" s="3"/>
      <c r="U91" s="95"/>
      <c r="V91" s="95"/>
      <c r="W91" s="95"/>
      <c r="X91" s="95"/>
      <c r="Y91" s="201"/>
      <c r="Z91" s="10"/>
      <c r="AA91" s="10"/>
      <c r="AB91" s="10"/>
      <c r="AC91" s="10"/>
      <c r="AD91" s="10"/>
      <c r="AE91" s="10"/>
      <c r="AF91" s="10"/>
      <c r="AG91" s="10"/>
      <c r="AH91" s="10"/>
      <c r="AI91" s="10"/>
      <c r="AJ91" s="10"/>
      <c r="AK91" s="10"/>
      <c r="AL91" s="10"/>
      <c r="AM91" s="10"/>
      <c r="AN91" s="10"/>
      <c r="AO91" s="10"/>
      <c r="AP91" s="10"/>
      <c r="AQ91" s="10"/>
    </row>
    <row r="92" spans="1:43" s="4" customFormat="1" ht="32.25" customHeight="1" x14ac:dyDescent="0.25">
      <c r="A92" s="236">
        <f t="shared" si="8"/>
        <v>44</v>
      </c>
      <c r="B92" s="207">
        <v>740000</v>
      </c>
      <c r="C92" s="242" t="s">
        <v>643</v>
      </c>
      <c r="D92" s="215">
        <f>D93+D100+D105+D112+D115</f>
        <v>0</v>
      </c>
      <c r="E92" s="214">
        <f t="shared" ref="E92:M92" si="30">E93+E100+E105+E112+E115</f>
        <v>0</v>
      </c>
      <c r="F92" s="213">
        <f t="shared" ref="F92:G92" si="31">F93+F100+F105+F112+F115</f>
        <v>0</v>
      </c>
      <c r="G92" s="214">
        <f t="shared" si="31"/>
        <v>0</v>
      </c>
      <c r="H92" s="213">
        <f t="shared" si="30"/>
        <v>0</v>
      </c>
      <c r="I92" s="214">
        <f t="shared" si="30"/>
        <v>0</v>
      </c>
      <c r="J92" s="213">
        <f t="shared" si="30"/>
        <v>0</v>
      </c>
      <c r="K92" s="311">
        <f t="shared" si="30"/>
        <v>0</v>
      </c>
      <c r="L92" s="215">
        <f t="shared" si="30"/>
        <v>0</v>
      </c>
      <c r="M92" s="214">
        <f t="shared" si="30"/>
        <v>0</v>
      </c>
      <c r="N92" s="215">
        <f t="shared" si="29"/>
        <v>0</v>
      </c>
      <c r="O92" s="214">
        <f t="shared" si="29"/>
        <v>0</v>
      </c>
      <c r="P92" s="358"/>
      <c r="Q92" s="358"/>
      <c r="R92" s="3"/>
      <c r="S92" s="3"/>
      <c r="T92" s="3"/>
      <c r="U92" s="95"/>
      <c r="V92" s="95"/>
      <c r="W92" s="95"/>
      <c r="X92" s="95"/>
      <c r="Y92" s="201"/>
      <c r="Z92" s="10"/>
      <c r="AA92" s="10"/>
      <c r="AB92" s="10"/>
      <c r="AC92" s="10"/>
      <c r="AD92" s="10"/>
      <c r="AE92" s="10"/>
      <c r="AF92" s="10"/>
      <c r="AG92" s="10"/>
      <c r="AH92" s="10"/>
      <c r="AI92" s="10"/>
      <c r="AJ92" s="10"/>
      <c r="AK92" s="10"/>
      <c r="AL92" s="10"/>
      <c r="AM92" s="10"/>
      <c r="AN92" s="10"/>
      <c r="AO92" s="10"/>
      <c r="AP92" s="10"/>
      <c r="AQ92" s="10"/>
    </row>
    <row r="93" spans="1:43" s="4" customFormat="1" ht="32.25" hidden="1" customHeight="1" x14ac:dyDescent="0.25">
      <c r="A93" s="236">
        <f t="shared" si="8"/>
        <v>45</v>
      </c>
      <c r="B93" s="207">
        <v>741000</v>
      </c>
      <c r="C93" s="242" t="s">
        <v>644</v>
      </c>
      <c r="D93" s="215">
        <f>SUM(D94:D99)</f>
        <v>0</v>
      </c>
      <c r="E93" s="214">
        <f t="shared" ref="E93:M93" si="32">SUM(E94:E99)</f>
        <v>0</v>
      </c>
      <c r="F93" s="213">
        <f t="shared" ref="F93:G93" si="33">SUM(F94:F99)</f>
        <v>0</v>
      </c>
      <c r="G93" s="214">
        <f t="shared" si="33"/>
        <v>0</v>
      </c>
      <c r="H93" s="213">
        <f t="shared" si="32"/>
        <v>0</v>
      </c>
      <c r="I93" s="214">
        <f t="shared" si="32"/>
        <v>0</v>
      </c>
      <c r="J93" s="213">
        <f t="shared" si="32"/>
        <v>0</v>
      </c>
      <c r="K93" s="311">
        <f t="shared" si="32"/>
        <v>0</v>
      </c>
      <c r="L93" s="215">
        <f t="shared" si="32"/>
        <v>0</v>
      </c>
      <c r="M93" s="214">
        <f t="shared" si="32"/>
        <v>0</v>
      </c>
      <c r="N93" s="215">
        <f t="shared" si="29"/>
        <v>0</v>
      </c>
      <c r="O93" s="214">
        <f t="shared" si="29"/>
        <v>0</v>
      </c>
      <c r="P93" s="358"/>
      <c r="Q93" s="358"/>
      <c r="R93" s="3"/>
      <c r="S93" s="3"/>
      <c r="T93" s="3"/>
      <c r="U93" s="95"/>
      <c r="V93" s="95"/>
      <c r="W93" s="95"/>
      <c r="X93" s="95"/>
      <c r="Y93" s="201"/>
      <c r="Z93" s="10"/>
      <c r="AA93" s="10"/>
      <c r="AB93" s="10"/>
      <c r="AC93" s="10"/>
      <c r="AD93" s="10"/>
      <c r="AE93" s="10"/>
      <c r="AF93" s="10"/>
      <c r="AG93" s="10"/>
      <c r="AH93" s="10"/>
      <c r="AI93" s="10"/>
      <c r="AJ93" s="10"/>
      <c r="AK93" s="10"/>
      <c r="AL93" s="10"/>
      <c r="AM93" s="10"/>
      <c r="AN93" s="10"/>
      <c r="AO93" s="10"/>
      <c r="AP93" s="10"/>
      <c r="AQ93" s="10"/>
    </row>
    <row r="94" spans="1:43" s="4" customFormat="1" ht="32.25" hidden="1" customHeight="1" x14ac:dyDescent="0.25">
      <c r="A94" s="238">
        <f t="shared" si="8"/>
        <v>46</v>
      </c>
      <c r="B94" s="208">
        <v>741100</v>
      </c>
      <c r="C94" s="239" t="s">
        <v>297</v>
      </c>
      <c r="D94" s="218"/>
      <c r="E94" s="217"/>
      <c r="F94" s="228"/>
      <c r="G94" s="229"/>
      <c r="H94" s="228"/>
      <c r="I94" s="229"/>
      <c r="J94" s="216"/>
      <c r="K94" s="420"/>
      <c r="L94" s="218"/>
      <c r="M94" s="217"/>
      <c r="N94" s="287">
        <f t="shared" si="29"/>
        <v>0</v>
      </c>
      <c r="O94" s="277">
        <f t="shared" si="29"/>
        <v>0</v>
      </c>
      <c r="P94" s="358"/>
      <c r="Q94" s="358"/>
      <c r="R94" s="3"/>
      <c r="S94" s="3"/>
      <c r="T94" s="3"/>
      <c r="U94" s="95"/>
      <c r="V94" s="95"/>
      <c r="W94" s="95"/>
      <c r="X94" s="95"/>
      <c r="Y94" s="201"/>
      <c r="Z94" s="10"/>
      <c r="AA94" s="10"/>
      <c r="AB94" s="10"/>
      <c r="AC94" s="10"/>
      <c r="AD94" s="10"/>
      <c r="AE94" s="10"/>
      <c r="AF94" s="10"/>
      <c r="AG94" s="10"/>
      <c r="AH94" s="10"/>
      <c r="AI94" s="10"/>
      <c r="AJ94" s="10"/>
      <c r="AK94" s="10"/>
      <c r="AL94" s="10"/>
      <c r="AM94" s="10"/>
      <c r="AN94" s="10"/>
      <c r="AO94" s="10"/>
      <c r="AP94" s="10"/>
      <c r="AQ94" s="10"/>
    </row>
    <row r="95" spans="1:43" s="4" customFormat="1" ht="32.25" hidden="1" customHeight="1" x14ac:dyDescent="0.25">
      <c r="A95" s="238">
        <f t="shared" si="8"/>
        <v>47</v>
      </c>
      <c r="B95" s="208">
        <v>741200</v>
      </c>
      <c r="C95" s="239" t="s">
        <v>830</v>
      </c>
      <c r="D95" s="218"/>
      <c r="E95" s="217"/>
      <c r="F95" s="228"/>
      <c r="G95" s="229"/>
      <c r="H95" s="228"/>
      <c r="I95" s="229"/>
      <c r="J95" s="216"/>
      <c r="K95" s="420"/>
      <c r="L95" s="218"/>
      <c r="M95" s="217"/>
      <c r="N95" s="287">
        <f t="shared" si="29"/>
        <v>0</v>
      </c>
      <c r="O95" s="277">
        <f t="shared" si="29"/>
        <v>0</v>
      </c>
      <c r="P95" s="358"/>
      <c r="Q95" s="358"/>
      <c r="R95" s="3"/>
      <c r="S95" s="3"/>
      <c r="T95" s="3"/>
      <c r="U95" s="95"/>
      <c r="V95" s="95"/>
      <c r="W95" s="95"/>
      <c r="X95" s="95"/>
      <c r="Y95" s="201"/>
      <c r="Z95" s="10"/>
      <c r="AA95" s="10"/>
      <c r="AB95" s="10"/>
      <c r="AC95" s="10"/>
      <c r="AD95" s="10"/>
      <c r="AE95" s="10"/>
      <c r="AF95" s="10"/>
      <c r="AG95" s="10"/>
      <c r="AH95" s="10"/>
      <c r="AI95" s="10"/>
      <c r="AJ95" s="10"/>
      <c r="AK95" s="10"/>
      <c r="AL95" s="10"/>
      <c r="AM95" s="10"/>
      <c r="AN95" s="10"/>
      <c r="AO95" s="10"/>
      <c r="AP95" s="10"/>
      <c r="AQ95" s="10"/>
    </row>
    <row r="96" spans="1:43" s="4" customFormat="1" ht="32.25" hidden="1" customHeight="1" x14ac:dyDescent="0.25">
      <c r="A96" s="238">
        <f t="shared" si="8"/>
        <v>48</v>
      </c>
      <c r="B96" s="208">
        <v>741300</v>
      </c>
      <c r="C96" s="239" t="s">
        <v>993</v>
      </c>
      <c r="D96" s="218"/>
      <c r="E96" s="217"/>
      <c r="F96" s="228"/>
      <c r="G96" s="229"/>
      <c r="H96" s="228"/>
      <c r="I96" s="229"/>
      <c r="J96" s="216"/>
      <c r="K96" s="420"/>
      <c r="L96" s="218"/>
      <c r="M96" s="217"/>
      <c r="N96" s="287">
        <f t="shared" si="29"/>
        <v>0</v>
      </c>
      <c r="O96" s="277">
        <f t="shared" si="29"/>
        <v>0</v>
      </c>
      <c r="P96" s="358"/>
      <c r="Q96" s="358"/>
      <c r="R96" s="3"/>
      <c r="S96" s="3"/>
      <c r="T96" s="3"/>
      <c r="U96" s="95"/>
      <c r="V96" s="95"/>
      <c r="W96" s="95"/>
      <c r="X96" s="95"/>
      <c r="Y96" s="201"/>
      <c r="Z96" s="10"/>
      <c r="AA96" s="10"/>
      <c r="AB96" s="10"/>
      <c r="AC96" s="10"/>
      <c r="AD96" s="10"/>
      <c r="AE96" s="10"/>
      <c r="AF96" s="10"/>
      <c r="AG96" s="10"/>
      <c r="AH96" s="10"/>
      <c r="AI96" s="10"/>
      <c r="AJ96" s="10"/>
      <c r="AK96" s="10"/>
      <c r="AL96" s="10"/>
      <c r="AM96" s="10"/>
      <c r="AN96" s="10"/>
      <c r="AO96" s="10"/>
      <c r="AP96" s="10"/>
      <c r="AQ96" s="10"/>
    </row>
    <row r="97" spans="1:43" s="4" customFormat="1" ht="32.25" hidden="1" customHeight="1" x14ac:dyDescent="0.25">
      <c r="A97" s="238">
        <f t="shared" si="8"/>
        <v>49</v>
      </c>
      <c r="B97" s="208">
        <v>741400</v>
      </c>
      <c r="C97" s="239" t="s">
        <v>994</v>
      </c>
      <c r="D97" s="218"/>
      <c r="E97" s="217"/>
      <c r="F97" s="228"/>
      <c r="G97" s="229"/>
      <c r="H97" s="228"/>
      <c r="I97" s="229"/>
      <c r="J97" s="216"/>
      <c r="K97" s="420"/>
      <c r="L97" s="218"/>
      <c r="M97" s="217"/>
      <c r="N97" s="287">
        <f t="shared" si="29"/>
        <v>0</v>
      </c>
      <c r="O97" s="277">
        <f t="shared" si="29"/>
        <v>0</v>
      </c>
      <c r="P97" s="358"/>
      <c r="Q97" s="358"/>
      <c r="R97" s="3"/>
      <c r="S97" s="3"/>
      <c r="T97" s="3"/>
      <c r="U97" s="95"/>
      <c r="V97" s="95"/>
      <c r="W97" s="95"/>
      <c r="X97" s="95"/>
      <c r="Y97" s="201"/>
      <c r="Z97" s="10"/>
      <c r="AA97" s="10"/>
      <c r="AB97" s="10"/>
      <c r="AC97" s="10"/>
      <c r="AD97" s="10"/>
      <c r="AE97" s="10"/>
      <c r="AF97" s="10"/>
      <c r="AG97" s="10"/>
      <c r="AH97" s="10"/>
      <c r="AI97" s="10"/>
      <c r="AJ97" s="10"/>
      <c r="AK97" s="10"/>
      <c r="AL97" s="10"/>
      <c r="AM97" s="10"/>
      <c r="AN97" s="10"/>
      <c r="AO97" s="10"/>
      <c r="AP97" s="10"/>
      <c r="AQ97" s="10"/>
    </row>
    <row r="98" spans="1:43" s="4" customFormat="1" ht="32.25" hidden="1" customHeight="1" x14ac:dyDescent="0.25">
      <c r="A98" s="238">
        <f t="shared" si="8"/>
        <v>50</v>
      </c>
      <c r="B98" s="208">
        <v>741500</v>
      </c>
      <c r="C98" s="239" t="s">
        <v>995</v>
      </c>
      <c r="D98" s="218"/>
      <c r="E98" s="217"/>
      <c r="F98" s="228"/>
      <c r="G98" s="229"/>
      <c r="H98" s="228"/>
      <c r="I98" s="229"/>
      <c r="J98" s="216"/>
      <c r="K98" s="420"/>
      <c r="L98" s="218"/>
      <c r="M98" s="217"/>
      <c r="N98" s="287">
        <f t="shared" si="29"/>
        <v>0</v>
      </c>
      <c r="O98" s="277">
        <f t="shared" si="29"/>
        <v>0</v>
      </c>
      <c r="P98" s="358"/>
      <c r="Q98" s="358"/>
      <c r="R98" s="3"/>
      <c r="S98" s="3"/>
      <c r="T98" s="3"/>
      <c r="U98" s="95"/>
      <c r="V98" s="95"/>
      <c r="W98" s="95"/>
      <c r="X98" s="95"/>
      <c r="Y98" s="201"/>
      <c r="Z98" s="10"/>
      <c r="AA98" s="10"/>
      <c r="AB98" s="10"/>
      <c r="AC98" s="10"/>
      <c r="AD98" s="10"/>
      <c r="AE98" s="10"/>
      <c r="AF98" s="10"/>
      <c r="AG98" s="10"/>
      <c r="AH98" s="10"/>
      <c r="AI98" s="10"/>
      <c r="AJ98" s="10"/>
      <c r="AK98" s="10"/>
      <c r="AL98" s="10"/>
      <c r="AM98" s="10"/>
      <c r="AN98" s="10"/>
      <c r="AO98" s="10"/>
      <c r="AP98" s="10"/>
      <c r="AQ98" s="10"/>
    </row>
    <row r="99" spans="1:43" s="4" customFormat="1" ht="32.25" hidden="1" customHeight="1" x14ac:dyDescent="0.25">
      <c r="A99" s="238">
        <f t="shared" si="8"/>
        <v>51</v>
      </c>
      <c r="B99" s="208">
        <v>741600</v>
      </c>
      <c r="C99" s="239" t="s">
        <v>117</v>
      </c>
      <c r="D99" s="218"/>
      <c r="E99" s="217"/>
      <c r="F99" s="228"/>
      <c r="G99" s="229"/>
      <c r="H99" s="228"/>
      <c r="I99" s="229"/>
      <c r="J99" s="216"/>
      <c r="K99" s="420"/>
      <c r="L99" s="218"/>
      <c r="M99" s="217"/>
      <c r="N99" s="287">
        <f t="shared" si="29"/>
        <v>0</v>
      </c>
      <c r="O99" s="277">
        <f t="shared" si="29"/>
        <v>0</v>
      </c>
      <c r="P99" s="358"/>
      <c r="Q99" s="358"/>
      <c r="R99" s="3"/>
      <c r="S99" s="3"/>
      <c r="T99" s="3"/>
      <c r="U99" s="95"/>
      <c r="V99" s="95"/>
      <c r="W99" s="95"/>
      <c r="X99" s="95"/>
      <c r="Y99" s="201"/>
      <c r="Z99" s="10"/>
      <c r="AA99" s="10"/>
      <c r="AB99" s="10"/>
      <c r="AC99" s="10"/>
      <c r="AD99" s="10"/>
      <c r="AE99" s="10"/>
      <c r="AF99" s="10"/>
      <c r="AG99" s="10"/>
      <c r="AH99" s="10"/>
      <c r="AI99" s="10"/>
      <c r="AJ99" s="10"/>
      <c r="AK99" s="10"/>
      <c r="AL99" s="10"/>
      <c r="AM99" s="10"/>
      <c r="AN99" s="10"/>
      <c r="AO99" s="10"/>
      <c r="AP99" s="10"/>
      <c r="AQ99" s="10"/>
    </row>
    <row r="100" spans="1:43" s="4" customFormat="1" ht="32.25" hidden="1" customHeight="1" x14ac:dyDescent="0.25">
      <c r="A100" s="236">
        <f t="shared" si="8"/>
        <v>52</v>
      </c>
      <c r="B100" s="207">
        <v>742000</v>
      </c>
      <c r="C100" s="242" t="s">
        <v>645</v>
      </c>
      <c r="D100" s="215">
        <f t="shared" ref="D100:M100" si="34">SUM(D101:D104)</f>
        <v>0</v>
      </c>
      <c r="E100" s="214">
        <f t="shared" si="34"/>
        <v>0</v>
      </c>
      <c r="F100" s="213">
        <f t="shared" ref="F100:G100" si="35">SUM(F101:F104)</f>
        <v>0</v>
      </c>
      <c r="G100" s="214">
        <f t="shared" si="35"/>
        <v>0</v>
      </c>
      <c r="H100" s="213">
        <f t="shared" si="34"/>
        <v>0</v>
      </c>
      <c r="I100" s="214">
        <f t="shared" si="34"/>
        <v>0</v>
      </c>
      <c r="J100" s="213">
        <f t="shared" si="34"/>
        <v>0</v>
      </c>
      <c r="K100" s="311">
        <f t="shared" si="34"/>
        <v>0</v>
      </c>
      <c r="L100" s="215">
        <f t="shared" si="34"/>
        <v>0</v>
      </c>
      <c r="M100" s="214">
        <f t="shared" si="34"/>
        <v>0</v>
      </c>
      <c r="N100" s="215">
        <f t="shared" si="29"/>
        <v>0</v>
      </c>
      <c r="O100" s="214">
        <f t="shared" si="29"/>
        <v>0</v>
      </c>
      <c r="P100" s="358"/>
      <c r="Q100" s="358"/>
      <c r="R100" s="3"/>
      <c r="S100" s="3"/>
      <c r="T100" s="3"/>
      <c r="U100" s="95"/>
      <c r="V100" s="95"/>
      <c r="W100" s="95"/>
      <c r="X100" s="95"/>
      <c r="Y100" s="201"/>
      <c r="Z100" s="10"/>
      <c r="AA100" s="10"/>
      <c r="AB100" s="10"/>
      <c r="AC100" s="10"/>
      <c r="AD100" s="10"/>
      <c r="AE100" s="10"/>
      <c r="AF100" s="10"/>
      <c r="AG100" s="10"/>
      <c r="AH100" s="10"/>
      <c r="AI100" s="10"/>
      <c r="AJ100" s="10"/>
      <c r="AK100" s="10"/>
      <c r="AL100" s="10"/>
      <c r="AM100" s="10"/>
      <c r="AN100" s="10"/>
      <c r="AO100" s="10"/>
      <c r="AP100" s="10"/>
      <c r="AQ100" s="10"/>
    </row>
    <row r="101" spans="1:43" s="4" customFormat="1" ht="38.25" hidden="1" x14ac:dyDescent="0.25">
      <c r="A101" s="238">
        <f t="shared" si="8"/>
        <v>53</v>
      </c>
      <c r="B101" s="208">
        <v>742100</v>
      </c>
      <c r="C101" s="239" t="s">
        <v>1418</v>
      </c>
      <c r="D101" s="218"/>
      <c r="E101" s="217"/>
      <c r="F101" s="228"/>
      <c r="G101" s="229"/>
      <c r="H101" s="228"/>
      <c r="I101" s="229"/>
      <c r="J101" s="216"/>
      <c r="K101" s="420"/>
      <c r="L101" s="218"/>
      <c r="M101" s="217"/>
      <c r="N101" s="287">
        <f t="shared" si="29"/>
        <v>0</v>
      </c>
      <c r="O101" s="277">
        <f t="shared" si="29"/>
        <v>0</v>
      </c>
      <c r="P101" s="358"/>
      <c r="Q101" s="358"/>
      <c r="R101" s="3"/>
      <c r="S101" s="3"/>
      <c r="T101" s="3"/>
      <c r="U101" s="95"/>
      <c r="V101" s="95"/>
      <c r="W101" s="95"/>
      <c r="X101" s="95"/>
      <c r="Y101" s="201"/>
      <c r="Z101" s="10"/>
      <c r="AA101" s="10"/>
      <c r="AB101" s="10"/>
      <c r="AC101" s="10"/>
      <c r="AD101" s="10"/>
      <c r="AE101" s="10"/>
      <c r="AF101" s="10"/>
      <c r="AG101" s="10"/>
      <c r="AH101" s="10"/>
      <c r="AI101" s="10"/>
      <c r="AJ101" s="10"/>
      <c r="AK101" s="10"/>
      <c r="AL101" s="10"/>
      <c r="AM101" s="10"/>
      <c r="AN101" s="10"/>
      <c r="AO101" s="10"/>
      <c r="AP101" s="10"/>
      <c r="AQ101" s="10"/>
    </row>
    <row r="102" spans="1:43" s="4" customFormat="1" ht="32.25" hidden="1" customHeight="1" x14ac:dyDescent="0.25">
      <c r="A102" s="238">
        <f t="shared" si="8"/>
        <v>54</v>
      </c>
      <c r="B102" s="208">
        <v>742200</v>
      </c>
      <c r="C102" s="239" t="s">
        <v>382</v>
      </c>
      <c r="D102" s="218"/>
      <c r="E102" s="217"/>
      <c r="F102" s="228"/>
      <c r="G102" s="229"/>
      <c r="H102" s="228"/>
      <c r="I102" s="229"/>
      <c r="J102" s="216"/>
      <c r="K102" s="420"/>
      <c r="L102" s="218"/>
      <c r="M102" s="217"/>
      <c r="N102" s="287">
        <f t="shared" si="29"/>
        <v>0</v>
      </c>
      <c r="O102" s="277">
        <f t="shared" si="29"/>
        <v>0</v>
      </c>
      <c r="P102" s="358"/>
      <c r="Q102" s="358"/>
      <c r="R102" s="3"/>
      <c r="S102" s="3"/>
      <c r="T102" s="3"/>
      <c r="U102" s="95"/>
      <c r="V102" s="95"/>
      <c r="W102" s="95"/>
      <c r="X102" s="95"/>
      <c r="Y102" s="201"/>
      <c r="Z102" s="10"/>
      <c r="AA102" s="10"/>
      <c r="AB102" s="10"/>
      <c r="AC102" s="10"/>
      <c r="AD102" s="10"/>
      <c r="AE102" s="10"/>
      <c r="AF102" s="10"/>
      <c r="AG102" s="10"/>
      <c r="AH102" s="10"/>
      <c r="AI102" s="10"/>
      <c r="AJ102" s="10"/>
      <c r="AK102" s="10"/>
      <c r="AL102" s="10"/>
      <c r="AM102" s="10"/>
      <c r="AN102" s="10"/>
      <c r="AO102" s="10"/>
      <c r="AP102" s="10"/>
      <c r="AQ102" s="10"/>
    </row>
    <row r="103" spans="1:43" s="4" customFormat="1" ht="38.25" hidden="1" x14ac:dyDescent="0.25">
      <c r="A103" s="238">
        <f t="shared" si="8"/>
        <v>55</v>
      </c>
      <c r="B103" s="208">
        <v>742300</v>
      </c>
      <c r="C103" s="239" t="s">
        <v>383</v>
      </c>
      <c r="D103" s="218"/>
      <c r="E103" s="217"/>
      <c r="F103" s="228"/>
      <c r="G103" s="229"/>
      <c r="H103" s="228"/>
      <c r="I103" s="229"/>
      <c r="J103" s="216"/>
      <c r="K103" s="420"/>
      <c r="L103" s="218"/>
      <c r="M103" s="217"/>
      <c r="N103" s="287">
        <f t="shared" si="29"/>
        <v>0</v>
      </c>
      <c r="O103" s="277">
        <f t="shared" si="29"/>
        <v>0</v>
      </c>
      <c r="P103" s="358"/>
      <c r="Q103" s="358"/>
      <c r="R103" s="3"/>
      <c r="S103" s="3"/>
      <c r="T103" s="3"/>
      <c r="U103" s="95"/>
      <c r="V103" s="95"/>
      <c r="W103" s="95"/>
      <c r="X103" s="95"/>
      <c r="Y103" s="201"/>
      <c r="Z103" s="10"/>
      <c r="AA103" s="10"/>
      <c r="AB103" s="10"/>
      <c r="AC103" s="10"/>
      <c r="AD103" s="10"/>
      <c r="AE103" s="10"/>
      <c r="AF103" s="10"/>
      <c r="AG103" s="10"/>
      <c r="AH103" s="10"/>
      <c r="AI103" s="10"/>
      <c r="AJ103" s="10"/>
      <c r="AK103" s="10"/>
      <c r="AL103" s="10"/>
      <c r="AM103" s="10"/>
      <c r="AN103" s="10"/>
      <c r="AO103" s="10"/>
      <c r="AP103" s="10"/>
      <c r="AQ103" s="10"/>
    </row>
    <row r="104" spans="1:43" s="4" customFormat="1" ht="32.25" hidden="1" customHeight="1" x14ac:dyDescent="0.25">
      <c r="A104" s="238">
        <f t="shared" si="8"/>
        <v>56</v>
      </c>
      <c r="B104" s="208">
        <v>742400</v>
      </c>
      <c r="C104" s="239" t="s">
        <v>931</v>
      </c>
      <c r="D104" s="218"/>
      <c r="E104" s="217"/>
      <c r="F104" s="228"/>
      <c r="G104" s="229"/>
      <c r="H104" s="228"/>
      <c r="I104" s="229"/>
      <c r="J104" s="216"/>
      <c r="K104" s="420"/>
      <c r="L104" s="218"/>
      <c r="M104" s="217"/>
      <c r="N104" s="287">
        <f t="shared" si="29"/>
        <v>0</v>
      </c>
      <c r="O104" s="277">
        <f t="shared" si="29"/>
        <v>0</v>
      </c>
      <c r="P104" s="358"/>
      <c r="Q104" s="358"/>
      <c r="R104" s="3"/>
      <c r="S104" s="3"/>
      <c r="T104" s="3"/>
      <c r="U104" s="95"/>
      <c r="V104" s="95"/>
      <c r="W104" s="95"/>
      <c r="X104" s="95"/>
      <c r="Y104" s="201"/>
      <c r="Z104" s="10"/>
      <c r="AA104" s="10"/>
      <c r="AB104" s="10"/>
      <c r="AC104" s="10"/>
      <c r="AD104" s="10"/>
      <c r="AE104" s="10"/>
      <c r="AF104" s="10"/>
      <c r="AG104" s="10"/>
      <c r="AH104" s="10"/>
      <c r="AI104" s="10"/>
      <c r="AJ104" s="10"/>
      <c r="AK104" s="10"/>
      <c r="AL104" s="10"/>
      <c r="AM104" s="10"/>
      <c r="AN104" s="10"/>
      <c r="AO104" s="10"/>
      <c r="AP104" s="10"/>
      <c r="AQ104" s="10"/>
    </row>
    <row r="105" spans="1:43" s="4" customFormat="1" ht="32.25" hidden="1" customHeight="1" x14ac:dyDescent="0.25">
      <c r="A105" s="236">
        <f t="shared" si="8"/>
        <v>57</v>
      </c>
      <c r="B105" s="207">
        <v>743000</v>
      </c>
      <c r="C105" s="242" t="s">
        <v>646</v>
      </c>
      <c r="D105" s="215">
        <f t="shared" ref="D105:M105" si="36">SUM(D106:D111)</f>
        <v>0</v>
      </c>
      <c r="E105" s="214">
        <f t="shared" si="36"/>
        <v>0</v>
      </c>
      <c r="F105" s="213">
        <f t="shared" ref="F105:G105" si="37">SUM(F106:F111)</f>
        <v>0</v>
      </c>
      <c r="G105" s="214">
        <f t="shared" si="37"/>
        <v>0</v>
      </c>
      <c r="H105" s="213">
        <f t="shared" si="36"/>
        <v>0</v>
      </c>
      <c r="I105" s="214">
        <f t="shared" si="36"/>
        <v>0</v>
      </c>
      <c r="J105" s="213">
        <f t="shared" si="36"/>
        <v>0</v>
      </c>
      <c r="K105" s="311">
        <f t="shared" si="36"/>
        <v>0</v>
      </c>
      <c r="L105" s="215">
        <f t="shared" si="36"/>
        <v>0</v>
      </c>
      <c r="M105" s="214">
        <f t="shared" si="36"/>
        <v>0</v>
      </c>
      <c r="N105" s="215">
        <f t="shared" si="29"/>
        <v>0</v>
      </c>
      <c r="O105" s="214">
        <f t="shared" si="29"/>
        <v>0</v>
      </c>
      <c r="P105" s="358"/>
      <c r="Q105" s="358"/>
      <c r="R105" s="3"/>
      <c r="S105" s="3"/>
      <c r="T105" s="3"/>
      <c r="U105" s="95"/>
      <c r="V105" s="95"/>
      <c r="W105" s="95"/>
      <c r="X105" s="95"/>
      <c r="Y105" s="201"/>
      <c r="Z105" s="10"/>
      <c r="AA105" s="10"/>
      <c r="AB105" s="10"/>
      <c r="AC105" s="10"/>
      <c r="AD105" s="10"/>
      <c r="AE105" s="10"/>
      <c r="AF105" s="10"/>
      <c r="AG105" s="10"/>
      <c r="AH105" s="10"/>
      <c r="AI105" s="10"/>
      <c r="AJ105" s="10"/>
      <c r="AK105" s="10"/>
      <c r="AL105" s="10"/>
      <c r="AM105" s="10"/>
      <c r="AN105" s="10"/>
      <c r="AO105" s="10"/>
      <c r="AP105" s="10"/>
      <c r="AQ105" s="10"/>
    </row>
    <row r="106" spans="1:43" s="4" customFormat="1" ht="32.25" hidden="1" customHeight="1" x14ac:dyDescent="0.25">
      <c r="A106" s="238">
        <f t="shared" si="8"/>
        <v>58</v>
      </c>
      <c r="B106" s="208">
        <v>743100</v>
      </c>
      <c r="C106" s="239" t="s">
        <v>932</v>
      </c>
      <c r="D106" s="218"/>
      <c r="E106" s="217"/>
      <c r="F106" s="228"/>
      <c r="G106" s="229"/>
      <c r="H106" s="228"/>
      <c r="I106" s="229"/>
      <c r="J106" s="216"/>
      <c r="K106" s="420"/>
      <c r="L106" s="218"/>
      <c r="M106" s="217"/>
      <c r="N106" s="287">
        <f t="shared" si="29"/>
        <v>0</v>
      </c>
      <c r="O106" s="277">
        <f t="shared" si="29"/>
        <v>0</v>
      </c>
      <c r="P106" s="358"/>
      <c r="Q106" s="358"/>
      <c r="R106" s="3"/>
      <c r="S106" s="3"/>
      <c r="T106" s="3"/>
      <c r="U106" s="95"/>
      <c r="V106" s="95"/>
      <c r="W106" s="95"/>
      <c r="X106" s="95"/>
      <c r="Y106" s="201"/>
      <c r="Z106" s="10"/>
      <c r="AA106" s="10"/>
      <c r="AB106" s="10"/>
      <c r="AC106" s="10"/>
      <c r="AD106" s="10"/>
      <c r="AE106" s="10"/>
      <c r="AF106" s="10"/>
      <c r="AG106" s="10"/>
      <c r="AH106" s="10"/>
      <c r="AI106" s="10"/>
      <c r="AJ106" s="10"/>
      <c r="AK106" s="10"/>
      <c r="AL106" s="10"/>
      <c r="AM106" s="10"/>
      <c r="AN106" s="10"/>
      <c r="AO106" s="10"/>
      <c r="AP106" s="10"/>
      <c r="AQ106" s="10"/>
    </row>
    <row r="107" spans="1:43" s="4" customFormat="1" ht="32.25" hidden="1" customHeight="1" x14ac:dyDescent="0.25">
      <c r="A107" s="238">
        <f t="shared" si="8"/>
        <v>59</v>
      </c>
      <c r="B107" s="208">
        <v>743200</v>
      </c>
      <c r="C107" s="239" t="s">
        <v>933</v>
      </c>
      <c r="D107" s="218"/>
      <c r="E107" s="217"/>
      <c r="F107" s="228"/>
      <c r="G107" s="229"/>
      <c r="H107" s="228"/>
      <c r="I107" s="229"/>
      <c r="J107" s="216"/>
      <c r="K107" s="420"/>
      <c r="L107" s="218"/>
      <c r="M107" s="217"/>
      <c r="N107" s="287">
        <f t="shared" si="29"/>
        <v>0</v>
      </c>
      <c r="O107" s="277">
        <f t="shared" si="29"/>
        <v>0</v>
      </c>
      <c r="P107" s="358"/>
      <c r="Q107" s="358"/>
      <c r="R107" s="3"/>
      <c r="S107" s="3"/>
      <c r="T107" s="3"/>
      <c r="U107" s="95"/>
      <c r="V107" s="95"/>
      <c r="W107" s="95"/>
      <c r="X107" s="95"/>
      <c r="Y107" s="201"/>
      <c r="Z107" s="10"/>
      <c r="AA107" s="10"/>
      <c r="AB107" s="10"/>
      <c r="AC107" s="10"/>
      <c r="AD107" s="10"/>
      <c r="AE107" s="10"/>
      <c r="AF107" s="10"/>
      <c r="AG107" s="10"/>
      <c r="AH107" s="10"/>
      <c r="AI107" s="10"/>
      <c r="AJ107" s="10"/>
      <c r="AK107" s="10"/>
      <c r="AL107" s="10"/>
      <c r="AM107" s="10"/>
      <c r="AN107" s="10"/>
      <c r="AO107" s="10"/>
      <c r="AP107" s="10"/>
      <c r="AQ107" s="10"/>
    </row>
    <row r="108" spans="1:43" s="4" customFormat="1" ht="32.25" hidden="1" customHeight="1" x14ac:dyDescent="0.25">
      <c r="A108" s="238">
        <f t="shared" si="8"/>
        <v>60</v>
      </c>
      <c r="B108" s="208">
        <v>743300</v>
      </c>
      <c r="C108" s="239" t="s">
        <v>937</v>
      </c>
      <c r="D108" s="218"/>
      <c r="E108" s="217"/>
      <c r="F108" s="228"/>
      <c r="G108" s="229"/>
      <c r="H108" s="228"/>
      <c r="I108" s="229"/>
      <c r="J108" s="216"/>
      <c r="K108" s="420"/>
      <c r="L108" s="218"/>
      <c r="M108" s="217"/>
      <c r="N108" s="287">
        <f t="shared" si="29"/>
        <v>0</v>
      </c>
      <c r="O108" s="277">
        <f t="shared" si="29"/>
        <v>0</v>
      </c>
      <c r="P108" s="358"/>
      <c r="Q108" s="358"/>
      <c r="R108" s="3"/>
      <c r="S108" s="3"/>
      <c r="T108" s="3"/>
      <c r="U108" s="95"/>
      <c r="V108" s="95"/>
      <c r="W108" s="95"/>
      <c r="X108" s="95"/>
      <c r="Y108" s="201"/>
      <c r="Z108" s="10"/>
      <c r="AA108" s="10"/>
      <c r="AB108" s="10"/>
      <c r="AC108" s="10"/>
      <c r="AD108" s="10"/>
      <c r="AE108" s="10"/>
      <c r="AF108" s="10"/>
      <c r="AG108" s="10"/>
      <c r="AH108" s="10"/>
      <c r="AI108" s="10"/>
      <c r="AJ108" s="10"/>
      <c r="AK108" s="10"/>
      <c r="AL108" s="10"/>
      <c r="AM108" s="10"/>
      <c r="AN108" s="10"/>
      <c r="AO108" s="10"/>
      <c r="AP108" s="10"/>
      <c r="AQ108" s="10"/>
    </row>
    <row r="109" spans="1:43" s="4" customFormat="1" ht="32.25" hidden="1" customHeight="1" x14ac:dyDescent="0.25">
      <c r="A109" s="238">
        <f t="shared" si="8"/>
        <v>61</v>
      </c>
      <c r="B109" s="208">
        <v>743400</v>
      </c>
      <c r="C109" s="239" t="s">
        <v>1555</v>
      </c>
      <c r="D109" s="218"/>
      <c r="E109" s="217"/>
      <c r="F109" s="228"/>
      <c r="G109" s="229"/>
      <c r="H109" s="228"/>
      <c r="I109" s="229"/>
      <c r="J109" s="216"/>
      <c r="K109" s="420"/>
      <c r="L109" s="218"/>
      <c r="M109" s="217"/>
      <c r="N109" s="287">
        <f t="shared" si="29"/>
        <v>0</v>
      </c>
      <c r="O109" s="277">
        <f t="shared" si="29"/>
        <v>0</v>
      </c>
      <c r="P109" s="358"/>
      <c r="Q109" s="358"/>
      <c r="R109" s="3"/>
      <c r="S109" s="3"/>
      <c r="T109" s="3"/>
      <c r="U109" s="95"/>
      <c r="V109" s="95"/>
      <c r="W109" s="95"/>
      <c r="X109" s="95"/>
      <c r="Y109" s="201"/>
      <c r="Z109" s="10"/>
      <c r="AA109" s="10"/>
      <c r="AB109" s="10"/>
      <c r="AC109" s="10"/>
      <c r="AD109" s="10"/>
      <c r="AE109" s="10"/>
      <c r="AF109" s="10"/>
      <c r="AG109" s="10"/>
      <c r="AH109" s="10"/>
      <c r="AI109" s="10"/>
      <c r="AJ109" s="10"/>
      <c r="AK109" s="10"/>
      <c r="AL109" s="10"/>
      <c r="AM109" s="10"/>
      <c r="AN109" s="10"/>
      <c r="AO109" s="10"/>
      <c r="AP109" s="10"/>
      <c r="AQ109" s="10"/>
    </row>
    <row r="110" spans="1:43" s="4" customFormat="1" ht="32.25" hidden="1" customHeight="1" x14ac:dyDescent="0.25">
      <c r="A110" s="238">
        <f t="shared" si="8"/>
        <v>62</v>
      </c>
      <c r="B110" s="208">
        <v>743500</v>
      </c>
      <c r="C110" s="239" t="s">
        <v>1556</v>
      </c>
      <c r="D110" s="218"/>
      <c r="E110" s="217"/>
      <c r="F110" s="228"/>
      <c r="G110" s="229"/>
      <c r="H110" s="228"/>
      <c r="I110" s="229"/>
      <c r="J110" s="216"/>
      <c r="K110" s="420"/>
      <c r="L110" s="218"/>
      <c r="M110" s="217"/>
      <c r="N110" s="287">
        <f t="shared" si="29"/>
        <v>0</v>
      </c>
      <c r="O110" s="277">
        <f t="shared" si="29"/>
        <v>0</v>
      </c>
      <c r="P110" s="358"/>
      <c r="Q110" s="358"/>
      <c r="R110" s="3"/>
      <c r="S110" s="3"/>
      <c r="T110" s="3"/>
      <c r="U110" s="95"/>
      <c r="V110" s="95"/>
      <c r="W110" s="95"/>
      <c r="X110" s="95"/>
      <c r="Y110" s="201"/>
      <c r="Z110" s="10"/>
      <c r="AA110" s="10"/>
      <c r="AB110" s="10"/>
      <c r="AC110" s="10"/>
      <c r="AD110" s="10"/>
      <c r="AE110" s="10"/>
      <c r="AF110" s="10"/>
      <c r="AG110" s="10"/>
      <c r="AH110" s="10"/>
      <c r="AI110" s="10"/>
      <c r="AJ110" s="10"/>
      <c r="AK110" s="10"/>
      <c r="AL110" s="10"/>
      <c r="AM110" s="10"/>
      <c r="AN110" s="10"/>
      <c r="AO110" s="10"/>
      <c r="AP110" s="10"/>
      <c r="AQ110" s="10"/>
    </row>
    <row r="111" spans="1:43" s="4" customFormat="1" ht="38.25" hidden="1" x14ac:dyDescent="0.25">
      <c r="A111" s="238">
        <f t="shared" si="8"/>
        <v>63</v>
      </c>
      <c r="B111" s="208">
        <v>743900</v>
      </c>
      <c r="C111" s="239" t="s">
        <v>938</v>
      </c>
      <c r="D111" s="218"/>
      <c r="E111" s="217"/>
      <c r="F111" s="228"/>
      <c r="G111" s="229"/>
      <c r="H111" s="228"/>
      <c r="I111" s="229"/>
      <c r="J111" s="216"/>
      <c r="K111" s="420"/>
      <c r="L111" s="218"/>
      <c r="M111" s="217"/>
      <c r="N111" s="287">
        <f t="shared" si="29"/>
        <v>0</v>
      </c>
      <c r="O111" s="277">
        <f t="shared" si="29"/>
        <v>0</v>
      </c>
      <c r="P111" s="358"/>
      <c r="Q111" s="358"/>
      <c r="R111" s="3"/>
      <c r="S111" s="3"/>
      <c r="T111" s="3"/>
      <c r="U111" s="95"/>
      <c r="V111" s="95"/>
      <c r="W111" s="95"/>
      <c r="X111" s="95"/>
      <c r="Y111" s="201"/>
      <c r="Z111" s="10"/>
      <c r="AA111" s="10"/>
      <c r="AB111" s="10"/>
      <c r="AC111" s="10"/>
      <c r="AD111" s="10"/>
      <c r="AE111" s="10"/>
      <c r="AF111" s="10"/>
      <c r="AG111" s="10"/>
      <c r="AH111" s="10"/>
      <c r="AI111" s="10"/>
      <c r="AJ111" s="10"/>
      <c r="AK111" s="10"/>
      <c r="AL111" s="10"/>
      <c r="AM111" s="10"/>
      <c r="AN111" s="10"/>
      <c r="AO111" s="10"/>
      <c r="AP111" s="10"/>
      <c r="AQ111" s="10"/>
    </row>
    <row r="112" spans="1:43" s="4" customFormat="1" ht="38.25" x14ac:dyDescent="0.25">
      <c r="A112" s="236">
        <f t="shared" si="8"/>
        <v>64</v>
      </c>
      <c r="B112" s="207">
        <v>744000</v>
      </c>
      <c r="C112" s="237" t="s">
        <v>651</v>
      </c>
      <c r="D112" s="215">
        <f t="shared" ref="D112:M112" si="38">SUM(D113:D114)</f>
        <v>0</v>
      </c>
      <c r="E112" s="214">
        <f t="shared" si="38"/>
        <v>0</v>
      </c>
      <c r="F112" s="213">
        <f t="shared" ref="F112:G112" si="39">SUM(F113:F114)</f>
        <v>0</v>
      </c>
      <c r="G112" s="214">
        <f t="shared" si="39"/>
        <v>0</v>
      </c>
      <c r="H112" s="213">
        <f t="shared" si="38"/>
        <v>0</v>
      </c>
      <c r="I112" s="214">
        <f t="shared" si="38"/>
        <v>0</v>
      </c>
      <c r="J112" s="213">
        <f t="shared" si="38"/>
        <v>0</v>
      </c>
      <c r="K112" s="311">
        <f t="shared" si="38"/>
        <v>0</v>
      </c>
      <c r="L112" s="215">
        <f t="shared" si="38"/>
        <v>0</v>
      </c>
      <c r="M112" s="214">
        <f t="shared" si="38"/>
        <v>0</v>
      </c>
      <c r="N112" s="215">
        <f t="shared" si="29"/>
        <v>0</v>
      </c>
      <c r="O112" s="214">
        <f t="shared" si="29"/>
        <v>0</v>
      </c>
      <c r="P112" s="358"/>
      <c r="Q112" s="358"/>
      <c r="R112" s="3"/>
      <c r="S112" s="3"/>
      <c r="T112" s="3"/>
      <c r="U112" s="95"/>
      <c r="V112" s="95"/>
      <c r="W112" s="95"/>
      <c r="X112" s="95"/>
      <c r="Y112" s="201"/>
      <c r="Z112" s="10"/>
      <c r="AA112" s="10"/>
      <c r="AB112" s="10"/>
      <c r="AC112" s="10"/>
      <c r="AD112" s="10"/>
      <c r="AE112" s="10"/>
      <c r="AF112" s="10"/>
      <c r="AG112" s="10"/>
      <c r="AH112" s="10"/>
      <c r="AI112" s="10"/>
      <c r="AJ112" s="10"/>
      <c r="AK112" s="10"/>
      <c r="AL112" s="10"/>
      <c r="AM112" s="10"/>
      <c r="AN112" s="10"/>
      <c r="AO112" s="10"/>
      <c r="AP112" s="10"/>
      <c r="AQ112" s="10"/>
    </row>
    <row r="113" spans="1:43" s="4" customFormat="1" ht="32.25" customHeight="1" x14ac:dyDescent="0.25">
      <c r="A113" s="238">
        <f t="shared" si="8"/>
        <v>65</v>
      </c>
      <c r="B113" s="208">
        <v>744100</v>
      </c>
      <c r="C113" s="239" t="s">
        <v>939</v>
      </c>
      <c r="D113" s="218"/>
      <c r="E113" s="217"/>
      <c r="F113" s="451"/>
      <c r="G113" s="452"/>
      <c r="H113" s="228"/>
      <c r="I113" s="229"/>
      <c r="J113" s="216"/>
      <c r="K113" s="420"/>
      <c r="L113" s="218"/>
      <c r="M113" s="217"/>
      <c r="N113" s="287">
        <f t="shared" si="29"/>
        <v>0</v>
      </c>
      <c r="O113" s="277">
        <f t="shared" si="29"/>
        <v>0</v>
      </c>
      <c r="P113" s="358"/>
      <c r="Q113" s="358"/>
      <c r="R113" s="3"/>
      <c r="S113" s="3"/>
      <c r="T113" s="3"/>
      <c r="U113" s="95"/>
      <c r="V113" s="95"/>
      <c r="W113" s="95"/>
      <c r="X113" s="95"/>
      <c r="Y113" s="201"/>
      <c r="Z113" s="10"/>
      <c r="AA113" s="10"/>
      <c r="AB113" s="10"/>
      <c r="AC113" s="10"/>
      <c r="AD113" s="10"/>
      <c r="AE113" s="10"/>
      <c r="AF113" s="10"/>
      <c r="AG113" s="10"/>
      <c r="AH113" s="10"/>
      <c r="AI113" s="10"/>
      <c r="AJ113" s="10"/>
      <c r="AK113" s="10"/>
      <c r="AL113" s="10"/>
      <c r="AM113" s="10"/>
      <c r="AN113" s="10"/>
      <c r="AO113" s="10"/>
      <c r="AP113" s="10"/>
      <c r="AQ113" s="10"/>
    </row>
    <row r="114" spans="1:43" s="4" customFormat="1" ht="32.25" hidden="1" customHeight="1" x14ac:dyDescent="0.25">
      <c r="A114" s="238">
        <f t="shared" si="8"/>
        <v>66</v>
      </c>
      <c r="B114" s="208">
        <v>744200</v>
      </c>
      <c r="C114" s="239" t="s">
        <v>940</v>
      </c>
      <c r="D114" s="218"/>
      <c r="E114" s="217"/>
      <c r="F114" s="228"/>
      <c r="G114" s="229"/>
      <c r="H114" s="228"/>
      <c r="I114" s="229"/>
      <c r="J114" s="216"/>
      <c r="K114" s="420"/>
      <c r="L114" s="218"/>
      <c r="M114" s="217"/>
      <c r="N114" s="287">
        <f t="shared" si="29"/>
        <v>0</v>
      </c>
      <c r="O114" s="277">
        <f t="shared" si="29"/>
        <v>0</v>
      </c>
      <c r="P114" s="358"/>
      <c r="Q114" s="358"/>
      <c r="R114" s="3"/>
      <c r="S114" s="3"/>
      <c r="T114" s="3"/>
      <c r="U114" s="95"/>
      <c r="V114" s="95"/>
      <c r="W114" s="95"/>
      <c r="X114" s="95"/>
      <c r="Y114" s="201"/>
      <c r="Z114" s="10"/>
      <c r="AA114" s="10"/>
      <c r="AB114" s="10"/>
      <c r="AC114" s="10"/>
      <c r="AD114" s="10"/>
      <c r="AE114" s="10"/>
      <c r="AF114" s="10"/>
      <c r="AG114" s="10"/>
      <c r="AH114" s="10"/>
      <c r="AI114" s="10"/>
      <c r="AJ114" s="10"/>
      <c r="AK114" s="10"/>
      <c r="AL114" s="10"/>
      <c r="AM114" s="10"/>
      <c r="AN114" s="10"/>
      <c r="AO114" s="10"/>
      <c r="AP114" s="10"/>
      <c r="AQ114" s="10"/>
    </row>
    <row r="115" spans="1:43" s="4" customFormat="1" ht="32.25" hidden="1" customHeight="1" x14ac:dyDescent="0.25">
      <c r="A115" s="236">
        <f t="shared" si="8"/>
        <v>67</v>
      </c>
      <c r="B115" s="207">
        <v>745000</v>
      </c>
      <c r="C115" s="237" t="s">
        <v>652</v>
      </c>
      <c r="D115" s="215">
        <f>D116</f>
        <v>0</v>
      </c>
      <c r="E115" s="214">
        <f t="shared" ref="E115:M115" si="40">E116</f>
        <v>0</v>
      </c>
      <c r="F115" s="213">
        <f t="shared" si="40"/>
        <v>0</v>
      </c>
      <c r="G115" s="214">
        <f t="shared" si="40"/>
        <v>0</v>
      </c>
      <c r="H115" s="213">
        <f t="shared" si="40"/>
        <v>0</v>
      </c>
      <c r="I115" s="214">
        <f t="shared" si="40"/>
        <v>0</v>
      </c>
      <c r="J115" s="213">
        <f t="shared" si="40"/>
        <v>0</v>
      </c>
      <c r="K115" s="311">
        <f t="shared" si="40"/>
        <v>0</v>
      </c>
      <c r="L115" s="215">
        <f t="shared" si="40"/>
        <v>0</v>
      </c>
      <c r="M115" s="214">
        <f t="shared" si="40"/>
        <v>0</v>
      </c>
      <c r="N115" s="215">
        <f t="shared" si="29"/>
        <v>0</v>
      </c>
      <c r="O115" s="214">
        <f t="shared" si="29"/>
        <v>0</v>
      </c>
      <c r="P115" s="358"/>
      <c r="Q115" s="358"/>
      <c r="R115" s="3"/>
      <c r="S115" s="3"/>
      <c r="T115" s="3"/>
      <c r="U115" s="95"/>
      <c r="V115" s="95"/>
      <c r="W115" s="95"/>
      <c r="X115" s="95"/>
      <c r="Y115" s="201"/>
      <c r="Z115" s="10"/>
      <c r="AA115" s="10"/>
      <c r="AB115" s="10"/>
      <c r="AC115" s="10"/>
      <c r="AD115" s="10"/>
      <c r="AE115" s="10"/>
      <c r="AF115" s="10"/>
      <c r="AG115" s="10"/>
      <c r="AH115" s="10"/>
      <c r="AI115" s="10"/>
      <c r="AJ115" s="10"/>
      <c r="AK115" s="10"/>
      <c r="AL115" s="10"/>
      <c r="AM115" s="10"/>
      <c r="AN115" s="10"/>
      <c r="AO115" s="10"/>
      <c r="AP115" s="10"/>
      <c r="AQ115" s="10"/>
    </row>
    <row r="116" spans="1:43" s="4" customFormat="1" ht="32.25" hidden="1" customHeight="1" x14ac:dyDescent="0.25">
      <c r="A116" s="238">
        <f t="shared" si="8"/>
        <v>68</v>
      </c>
      <c r="B116" s="208">
        <v>745100</v>
      </c>
      <c r="C116" s="239" t="s">
        <v>941</v>
      </c>
      <c r="D116" s="218"/>
      <c r="E116" s="217"/>
      <c r="F116" s="228"/>
      <c r="G116" s="229"/>
      <c r="H116" s="228"/>
      <c r="I116" s="229"/>
      <c r="J116" s="216"/>
      <c r="K116" s="420"/>
      <c r="L116" s="218"/>
      <c r="M116" s="217"/>
      <c r="N116" s="287">
        <f t="shared" si="29"/>
        <v>0</v>
      </c>
      <c r="O116" s="277">
        <f t="shared" si="29"/>
        <v>0</v>
      </c>
      <c r="P116" s="358"/>
      <c r="Q116" s="358"/>
      <c r="R116" s="3"/>
      <c r="S116" s="3"/>
      <c r="T116" s="3"/>
      <c r="U116" s="95"/>
      <c r="V116" s="95"/>
      <c r="W116" s="95"/>
      <c r="X116" s="95"/>
      <c r="Y116" s="201"/>
      <c r="Z116" s="10"/>
      <c r="AA116" s="10"/>
      <c r="AB116" s="10"/>
      <c r="AC116" s="10"/>
      <c r="AD116" s="10"/>
      <c r="AE116" s="10"/>
      <c r="AF116" s="10"/>
      <c r="AG116" s="10"/>
      <c r="AH116" s="10"/>
      <c r="AI116" s="10"/>
      <c r="AJ116" s="10"/>
      <c r="AK116" s="10"/>
      <c r="AL116" s="10"/>
      <c r="AM116" s="10"/>
      <c r="AN116" s="10"/>
      <c r="AO116" s="10"/>
      <c r="AP116" s="10"/>
      <c r="AQ116" s="10"/>
    </row>
    <row r="117" spans="1:43" s="4" customFormat="1" ht="32.25" hidden="1" customHeight="1" x14ac:dyDescent="0.25">
      <c r="A117" s="236">
        <f t="shared" si="8"/>
        <v>69</v>
      </c>
      <c r="B117" s="207">
        <v>770000</v>
      </c>
      <c r="C117" s="242" t="s">
        <v>653</v>
      </c>
      <c r="D117" s="215">
        <f t="shared" ref="D117:M117" si="41">D118+D120</f>
        <v>0</v>
      </c>
      <c r="E117" s="214">
        <f t="shared" si="41"/>
        <v>0</v>
      </c>
      <c r="F117" s="213">
        <f t="shared" ref="F117:G117" si="42">F118+F120</f>
        <v>0</v>
      </c>
      <c r="G117" s="214">
        <f t="shared" si="42"/>
        <v>0</v>
      </c>
      <c r="H117" s="213">
        <f t="shared" si="41"/>
        <v>0</v>
      </c>
      <c r="I117" s="214">
        <f t="shared" si="41"/>
        <v>0</v>
      </c>
      <c r="J117" s="213">
        <f t="shared" si="41"/>
        <v>0</v>
      </c>
      <c r="K117" s="311">
        <f t="shared" si="41"/>
        <v>0</v>
      </c>
      <c r="L117" s="215">
        <f t="shared" si="41"/>
        <v>0</v>
      </c>
      <c r="M117" s="214">
        <f t="shared" si="41"/>
        <v>0</v>
      </c>
      <c r="N117" s="215">
        <f t="shared" si="29"/>
        <v>0</v>
      </c>
      <c r="O117" s="214">
        <f t="shared" si="29"/>
        <v>0</v>
      </c>
      <c r="P117" s="358"/>
      <c r="Q117" s="358"/>
      <c r="R117" s="3"/>
      <c r="S117" s="3"/>
      <c r="T117" s="3"/>
      <c r="U117" s="95"/>
      <c r="V117" s="95"/>
      <c r="W117" s="95"/>
      <c r="X117" s="95"/>
      <c r="Y117" s="201"/>
      <c r="Z117" s="10"/>
      <c r="AA117" s="10"/>
      <c r="AB117" s="10"/>
      <c r="AC117" s="10"/>
      <c r="AD117" s="10"/>
      <c r="AE117" s="10"/>
      <c r="AF117" s="10"/>
      <c r="AG117" s="10"/>
      <c r="AH117" s="10"/>
      <c r="AI117" s="10"/>
      <c r="AJ117" s="10"/>
      <c r="AK117" s="10"/>
      <c r="AL117" s="10"/>
      <c r="AM117" s="10"/>
      <c r="AN117" s="10"/>
      <c r="AO117" s="10"/>
      <c r="AP117" s="10"/>
      <c r="AQ117" s="10"/>
    </row>
    <row r="118" spans="1:43" s="4" customFormat="1" ht="32.25" hidden="1" customHeight="1" x14ac:dyDescent="0.25">
      <c r="A118" s="236">
        <f t="shared" si="8"/>
        <v>70</v>
      </c>
      <c r="B118" s="207">
        <v>771000</v>
      </c>
      <c r="C118" s="242" t="s">
        <v>654</v>
      </c>
      <c r="D118" s="215">
        <f>D119</f>
        <v>0</v>
      </c>
      <c r="E118" s="214">
        <f t="shared" ref="E118:M118" si="43">E119</f>
        <v>0</v>
      </c>
      <c r="F118" s="213">
        <f t="shared" si="43"/>
        <v>0</v>
      </c>
      <c r="G118" s="214">
        <f t="shared" si="43"/>
        <v>0</v>
      </c>
      <c r="H118" s="213">
        <f t="shared" si="43"/>
        <v>0</v>
      </c>
      <c r="I118" s="214">
        <f t="shared" si="43"/>
        <v>0</v>
      </c>
      <c r="J118" s="213">
        <f t="shared" si="43"/>
        <v>0</v>
      </c>
      <c r="K118" s="311">
        <f t="shared" si="43"/>
        <v>0</v>
      </c>
      <c r="L118" s="215">
        <f t="shared" si="43"/>
        <v>0</v>
      </c>
      <c r="M118" s="214">
        <f t="shared" si="43"/>
        <v>0</v>
      </c>
      <c r="N118" s="215">
        <f t="shared" si="29"/>
        <v>0</v>
      </c>
      <c r="O118" s="214">
        <f t="shared" si="29"/>
        <v>0</v>
      </c>
      <c r="P118" s="358"/>
      <c r="Q118" s="358"/>
      <c r="R118" s="3"/>
      <c r="S118" s="3"/>
      <c r="T118" s="3"/>
      <c r="U118" s="95"/>
      <c r="V118" s="95"/>
      <c r="W118" s="95"/>
      <c r="X118" s="95"/>
      <c r="Y118" s="201"/>
      <c r="Z118" s="10"/>
      <c r="AA118" s="10"/>
      <c r="AB118" s="10"/>
      <c r="AC118" s="10"/>
      <c r="AD118" s="10"/>
      <c r="AE118" s="10"/>
      <c r="AF118" s="10"/>
      <c r="AG118" s="10"/>
      <c r="AH118" s="10"/>
      <c r="AI118" s="10"/>
      <c r="AJ118" s="10"/>
      <c r="AK118" s="10"/>
      <c r="AL118" s="10"/>
      <c r="AM118" s="10"/>
      <c r="AN118" s="10"/>
      <c r="AO118" s="10"/>
      <c r="AP118" s="10"/>
      <c r="AQ118" s="10"/>
    </row>
    <row r="119" spans="1:43" s="4" customFormat="1" ht="32.25" hidden="1" customHeight="1" x14ac:dyDescent="0.25">
      <c r="A119" s="238">
        <f t="shared" si="8"/>
        <v>71</v>
      </c>
      <c r="B119" s="208">
        <v>771100</v>
      </c>
      <c r="C119" s="239" t="s">
        <v>942</v>
      </c>
      <c r="D119" s="218"/>
      <c r="E119" s="217"/>
      <c r="F119" s="228"/>
      <c r="G119" s="229"/>
      <c r="H119" s="228"/>
      <c r="I119" s="229"/>
      <c r="J119" s="216"/>
      <c r="K119" s="420"/>
      <c r="L119" s="218"/>
      <c r="M119" s="217"/>
      <c r="N119" s="287">
        <f t="shared" si="29"/>
        <v>0</v>
      </c>
      <c r="O119" s="277">
        <f t="shared" si="29"/>
        <v>0</v>
      </c>
      <c r="P119" s="358"/>
      <c r="Q119" s="358"/>
      <c r="R119" s="3"/>
      <c r="S119" s="3"/>
      <c r="T119" s="3"/>
      <c r="U119" s="95"/>
      <c r="V119" s="95"/>
      <c r="W119" s="95"/>
      <c r="X119" s="95"/>
      <c r="Y119" s="201"/>
      <c r="Z119" s="10"/>
      <c r="AA119" s="10"/>
      <c r="AB119" s="10"/>
      <c r="AC119" s="10"/>
      <c r="AD119" s="10"/>
      <c r="AE119" s="10"/>
      <c r="AF119" s="10"/>
      <c r="AG119" s="10"/>
      <c r="AH119" s="10"/>
      <c r="AI119" s="10"/>
      <c r="AJ119" s="10"/>
      <c r="AK119" s="10"/>
      <c r="AL119" s="10"/>
      <c r="AM119" s="10"/>
      <c r="AN119" s="10"/>
      <c r="AO119" s="10"/>
      <c r="AP119" s="10"/>
      <c r="AQ119" s="10"/>
    </row>
    <row r="120" spans="1:43" s="4" customFormat="1" ht="38.25" hidden="1" x14ac:dyDescent="0.25">
      <c r="A120" s="236">
        <f t="shared" si="8"/>
        <v>72</v>
      </c>
      <c r="B120" s="207">
        <v>772000</v>
      </c>
      <c r="C120" s="237" t="s">
        <v>655</v>
      </c>
      <c r="D120" s="215">
        <f>D121</f>
        <v>0</v>
      </c>
      <c r="E120" s="214">
        <f t="shared" ref="E120:M120" si="44">E121</f>
        <v>0</v>
      </c>
      <c r="F120" s="213">
        <f t="shared" si="44"/>
        <v>0</v>
      </c>
      <c r="G120" s="214">
        <f t="shared" si="44"/>
        <v>0</v>
      </c>
      <c r="H120" s="213">
        <f t="shared" si="44"/>
        <v>0</v>
      </c>
      <c r="I120" s="214">
        <f t="shared" si="44"/>
        <v>0</v>
      </c>
      <c r="J120" s="213">
        <f t="shared" si="44"/>
        <v>0</v>
      </c>
      <c r="K120" s="311">
        <f t="shared" si="44"/>
        <v>0</v>
      </c>
      <c r="L120" s="215">
        <f t="shared" si="44"/>
        <v>0</v>
      </c>
      <c r="M120" s="214">
        <f t="shared" si="44"/>
        <v>0</v>
      </c>
      <c r="N120" s="215">
        <f t="shared" si="29"/>
        <v>0</v>
      </c>
      <c r="O120" s="214">
        <f t="shared" si="29"/>
        <v>0</v>
      </c>
      <c r="P120" s="358"/>
      <c r="Q120" s="358"/>
      <c r="R120" s="3"/>
      <c r="S120" s="3"/>
      <c r="T120" s="3"/>
      <c r="U120" s="95"/>
      <c r="V120" s="95"/>
      <c r="W120" s="95"/>
      <c r="X120" s="95"/>
      <c r="Y120" s="201"/>
      <c r="Z120" s="10"/>
      <c r="AA120" s="10"/>
      <c r="AB120" s="10"/>
      <c r="AC120" s="10"/>
      <c r="AD120" s="10"/>
      <c r="AE120" s="10"/>
      <c r="AF120" s="10"/>
      <c r="AG120" s="10"/>
      <c r="AH120" s="10"/>
      <c r="AI120" s="10"/>
      <c r="AJ120" s="10"/>
      <c r="AK120" s="10"/>
      <c r="AL120" s="10"/>
      <c r="AM120" s="10"/>
      <c r="AN120" s="10"/>
      <c r="AO120" s="10"/>
      <c r="AP120" s="10"/>
      <c r="AQ120" s="10"/>
    </row>
    <row r="121" spans="1:43" s="4" customFormat="1" ht="38.25" hidden="1" x14ac:dyDescent="0.25">
      <c r="A121" s="238">
        <f t="shared" ref="A121:A184" si="45">A120+1</f>
        <v>73</v>
      </c>
      <c r="B121" s="208">
        <v>772100</v>
      </c>
      <c r="C121" s="239" t="s">
        <v>943</v>
      </c>
      <c r="D121" s="218"/>
      <c r="E121" s="217"/>
      <c r="F121" s="228"/>
      <c r="G121" s="229"/>
      <c r="H121" s="228"/>
      <c r="I121" s="229"/>
      <c r="J121" s="216"/>
      <c r="K121" s="420"/>
      <c r="L121" s="218"/>
      <c r="M121" s="217"/>
      <c r="N121" s="287">
        <f t="shared" si="29"/>
        <v>0</v>
      </c>
      <c r="O121" s="277">
        <f t="shared" si="29"/>
        <v>0</v>
      </c>
      <c r="P121" s="358"/>
      <c r="Q121" s="358"/>
      <c r="R121" s="3"/>
      <c r="S121" s="3"/>
      <c r="T121" s="3"/>
      <c r="U121" s="95"/>
      <c r="V121" s="95"/>
      <c r="W121" s="95"/>
      <c r="X121" s="95"/>
      <c r="Y121" s="201"/>
      <c r="Z121" s="10"/>
      <c r="AA121" s="10"/>
      <c r="AB121" s="10"/>
      <c r="AC121" s="10"/>
      <c r="AD121" s="10"/>
      <c r="AE121" s="10"/>
      <c r="AF121" s="10"/>
      <c r="AG121" s="10"/>
      <c r="AH121" s="10"/>
      <c r="AI121" s="10"/>
      <c r="AJ121" s="10"/>
      <c r="AK121" s="10"/>
      <c r="AL121" s="10"/>
      <c r="AM121" s="10"/>
      <c r="AN121" s="10"/>
      <c r="AO121" s="10"/>
      <c r="AP121" s="10"/>
      <c r="AQ121" s="10"/>
    </row>
    <row r="122" spans="1:43" s="4" customFormat="1" ht="39" hidden="1" customHeight="1" x14ac:dyDescent="0.25">
      <c r="A122" s="236">
        <f t="shared" si="45"/>
        <v>74</v>
      </c>
      <c r="B122" s="207">
        <v>780000</v>
      </c>
      <c r="C122" s="237" t="s">
        <v>656</v>
      </c>
      <c r="D122" s="215">
        <f t="shared" ref="D122:M122" si="46">D123</f>
        <v>0</v>
      </c>
      <c r="E122" s="214">
        <f t="shared" si="46"/>
        <v>0</v>
      </c>
      <c r="F122" s="213">
        <f t="shared" si="46"/>
        <v>0</v>
      </c>
      <c r="G122" s="214">
        <f t="shared" si="46"/>
        <v>0</v>
      </c>
      <c r="H122" s="213">
        <f t="shared" si="46"/>
        <v>0</v>
      </c>
      <c r="I122" s="214">
        <f t="shared" si="46"/>
        <v>0</v>
      </c>
      <c r="J122" s="213">
        <f t="shared" si="46"/>
        <v>0</v>
      </c>
      <c r="K122" s="311">
        <f t="shared" si="46"/>
        <v>0</v>
      </c>
      <c r="L122" s="215">
        <f t="shared" si="46"/>
        <v>0</v>
      </c>
      <c r="M122" s="214">
        <f t="shared" si="46"/>
        <v>0</v>
      </c>
      <c r="N122" s="215">
        <f t="shared" si="29"/>
        <v>0</v>
      </c>
      <c r="O122" s="214">
        <f t="shared" si="29"/>
        <v>0</v>
      </c>
      <c r="P122" s="358"/>
      <c r="Q122" s="358"/>
      <c r="R122" s="3"/>
      <c r="S122" s="3"/>
      <c r="T122" s="3"/>
      <c r="U122" s="95"/>
      <c r="V122" s="95"/>
      <c r="W122" s="95"/>
      <c r="X122" s="95"/>
      <c r="Y122" s="201"/>
      <c r="Z122" s="10"/>
      <c r="AA122" s="10"/>
      <c r="AB122" s="10"/>
      <c r="AC122" s="10"/>
      <c r="AD122" s="10"/>
      <c r="AE122" s="10"/>
      <c r="AF122" s="10"/>
      <c r="AG122" s="10"/>
      <c r="AH122" s="10"/>
      <c r="AI122" s="10"/>
      <c r="AJ122" s="10"/>
      <c r="AK122" s="10"/>
      <c r="AL122" s="10"/>
      <c r="AM122" s="10"/>
      <c r="AN122" s="10"/>
      <c r="AO122" s="10"/>
      <c r="AP122" s="10"/>
      <c r="AQ122" s="10"/>
    </row>
    <row r="123" spans="1:43" s="4" customFormat="1" ht="39.75" hidden="1" customHeight="1" x14ac:dyDescent="0.25">
      <c r="A123" s="236">
        <f t="shared" si="45"/>
        <v>75</v>
      </c>
      <c r="B123" s="207">
        <v>781000</v>
      </c>
      <c r="C123" s="237" t="s">
        <v>657</v>
      </c>
      <c r="D123" s="215">
        <f t="shared" ref="D123:M123" si="47">SUM(D124:D125)</f>
        <v>0</v>
      </c>
      <c r="E123" s="214">
        <f t="shared" si="47"/>
        <v>0</v>
      </c>
      <c r="F123" s="213">
        <f t="shared" ref="F123:G123" si="48">SUM(F124:F125)</f>
        <v>0</v>
      </c>
      <c r="G123" s="214">
        <f t="shared" si="48"/>
        <v>0</v>
      </c>
      <c r="H123" s="213">
        <f t="shared" si="47"/>
        <v>0</v>
      </c>
      <c r="I123" s="214">
        <f t="shared" si="47"/>
        <v>0</v>
      </c>
      <c r="J123" s="213">
        <f t="shared" si="47"/>
        <v>0</v>
      </c>
      <c r="K123" s="311">
        <f t="shared" si="47"/>
        <v>0</v>
      </c>
      <c r="L123" s="215">
        <f t="shared" si="47"/>
        <v>0</v>
      </c>
      <c r="M123" s="214">
        <f t="shared" si="47"/>
        <v>0</v>
      </c>
      <c r="N123" s="215">
        <f t="shared" si="29"/>
        <v>0</v>
      </c>
      <c r="O123" s="214">
        <f t="shared" si="29"/>
        <v>0</v>
      </c>
      <c r="P123" s="358"/>
      <c r="Q123" s="358"/>
      <c r="R123" s="3"/>
      <c r="S123" s="3"/>
      <c r="T123" s="3"/>
      <c r="U123" s="95"/>
      <c r="V123" s="95"/>
      <c r="W123" s="95"/>
      <c r="X123" s="95"/>
      <c r="Y123" s="201"/>
      <c r="Z123" s="10"/>
      <c r="AA123" s="10"/>
      <c r="AB123" s="10"/>
      <c r="AC123" s="10"/>
      <c r="AD123" s="10"/>
      <c r="AE123" s="10"/>
      <c r="AF123" s="10"/>
      <c r="AG123" s="10"/>
      <c r="AH123" s="10"/>
      <c r="AI123" s="10"/>
      <c r="AJ123" s="10"/>
      <c r="AK123" s="10"/>
      <c r="AL123" s="10"/>
      <c r="AM123" s="10"/>
      <c r="AN123" s="10"/>
      <c r="AO123" s="10"/>
      <c r="AP123" s="10"/>
      <c r="AQ123" s="10"/>
    </row>
    <row r="124" spans="1:43" s="4" customFormat="1" ht="32.25" hidden="1" customHeight="1" x14ac:dyDescent="0.25">
      <c r="A124" s="238">
        <f t="shared" si="45"/>
        <v>76</v>
      </c>
      <c r="B124" s="208">
        <v>781100</v>
      </c>
      <c r="C124" s="239" t="s">
        <v>944</v>
      </c>
      <c r="D124" s="218"/>
      <c r="E124" s="217"/>
      <c r="F124" s="228"/>
      <c r="G124" s="229"/>
      <c r="H124" s="228"/>
      <c r="I124" s="229"/>
      <c r="J124" s="216"/>
      <c r="K124" s="420"/>
      <c r="L124" s="218"/>
      <c r="M124" s="217"/>
      <c r="N124" s="287">
        <f>SUM(H124,J124,L124)</f>
        <v>0</v>
      </c>
      <c r="O124" s="344">
        <f>SUM(I124,K124,M124)</f>
        <v>0</v>
      </c>
      <c r="P124" s="358"/>
      <c r="Q124" s="358"/>
      <c r="R124" s="3"/>
      <c r="S124" s="3"/>
      <c r="T124" s="3"/>
      <c r="U124" s="95"/>
      <c r="V124" s="95"/>
      <c r="W124" s="95"/>
      <c r="X124" s="95"/>
      <c r="Y124" s="201"/>
      <c r="Z124" s="10"/>
      <c r="AA124" s="10"/>
      <c r="AB124" s="10"/>
      <c r="AC124" s="10"/>
      <c r="AD124" s="10"/>
      <c r="AE124" s="10"/>
      <c r="AF124" s="10"/>
      <c r="AG124" s="10"/>
      <c r="AH124" s="10"/>
      <c r="AI124" s="10"/>
      <c r="AJ124" s="10"/>
      <c r="AK124" s="10"/>
      <c r="AL124" s="10"/>
      <c r="AM124" s="10"/>
      <c r="AN124" s="10"/>
      <c r="AO124" s="10"/>
      <c r="AP124" s="10"/>
      <c r="AQ124" s="10"/>
    </row>
    <row r="125" spans="1:43" s="4" customFormat="1" ht="32.25" hidden="1" customHeight="1" x14ac:dyDescent="0.25">
      <c r="A125" s="238">
        <f t="shared" si="45"/>
        <v>77</v>
      </c>
      <c r="B125" s="208">
        <v>781300</v>
      </c>
      <c r="C125" s="239" t="s">
        <v>1358</v>
      </c>
      <c r="D125" s="218"/>
      <c r="E125" s="217"/>
      <c r="F125" s="228"/>
      <c r="G125" s="229"/>
      <c r="H125" s="228"/>
      <c r="I125" s="229"/>
      <c r="J125" s="216"/>
      <c r="K125" s="420"/>
      <c r="L125" s="218"/>
      <c r="M125" s="217"/>
      <c r="N125" s="287">
        <f t="shared" si="29"/>
        <v>0</v>
      </c>
      <c r="O125" s="344">
        <f t="shared" si="29"/>
        <v>0</v>
      </c>
      <c r="P125" s="358"/>
      <c r="Q125" s="358"/>
      <c r="R125" s="3"/>
      <c r="S125" s="3"/>
      <c r="T125" s="3"/>
      <c r="U125" s="95"/>
      <c r="V125" s="95"/>
      <c r="W125" s="95"/>
      <c r="X125" s="95"/>
      <c r="Y125" s="201"/>
      <c r="Z125" s="10"/>
      <c r="AA125" s="10"/>
      <c r="AB125" s="10"/>
      <c r="AC125" s="10"/>
      <c r="AD125" s="10"/>
      <c r="AE125" s="10"/>
      <c r="AF125" s="10"/>
      <c r="AG125" s="10"/>
      <c r="AH125" s="10"/>
      <c r="AI125" s="10"/>
      <c r="AJ125" s="10"/>
      <c r="AK125" s="10"/>
      <c r="AL125" s="10"/>
      <c r="AM125" s="10"/>
      <c r="AN125" s="10"/>
      <c r="AO125" s="10"/>
      <c r="AP125" s="10"/>
      <c r="AQ125" s="10"/>
    </row>
    <row r="126" spans="1:43" s="4" customFormat="1" ht="32.25" customHeight="1" x14ac:dyDescent="0.25">
      <c r="A126" s="236">
        <f t="shared" si="45"/>
        <v>78</v>
      </c>
      <c r="B126" s="207">
        <v>790000</v>
      </c>
      <c r="C126" s="237" t="s">
        <v>658</v>
      </c>
      <c r="D126" s="215">
        <f t="shared" ref="D126:M127" si="49">D127</f>
        <v>0</v>
      </c>
      <c r="E126" s="214">
        <f t="shared" si="49"/>
        <v>0</v>
      </c>
      <c r="F126" s="213">
        <f t="shared" si="49"/>
        <v>1267926095.9300001</v>
      </c>
      <c r="G126" s="214">
        <f t="shared" si="49"/>
        <v>0</v>
      </c>
      <c r="H126" s="213">
        <f t="shared" si="49"/>
        <v>1367462061.8199999</v>
      </c>
      <c r="I126" s="214">
        <f t="shared" si="49"/>
        <v>0</v>
      </c>
      <c r="J126" s="213">
        <f t="shared" si="49"/>
        <v>1415773458.9837</v>
      </c>
      <c r="K126" s="311">
        <f t="shared" si="49"/>
        <v>0</v>
      </c>
      <c r="L126" s="215">
        <f t="shared" si="49"/>
        <v>1448883000</v>
      </c>
      <c r="M126" s="214">
        <f t="shared" si="49"/>
        <v>0</v>
      </c>
      <c r="N126" s="215">
        <f t="shared" si="29"/>
        <v>4232118520.8037</v>
      </c>
      <c r="O126" s="214">
        <f t="shared" si="29"/>
        <v>0</v>
      </c>
      <c r="P126" s="358"/>
      <c r="Q126" s="358"/>
      <c r="R126" s="3"/>
      <c r="S126" s="3"/>
      <c r="T126" s="3"/>
      <c r="U126" s="95"/>
      <c r="V126" s="95"/>
      <c r="W126" s="95"/>
      <c r="X126" s="95"/>
      <c r="Y126" s="201"/>
      <c r="Z126" s="10"/>
      <c r="AA126" s="10"/>
      <c r="AB126" s="10"/>
      <c r="AC126" s="10"/>
      <c r="AD126" s="10"/>
      <c r="AE126" s="10"/>
      <c r="AF126" s="10"/>
      <c r="AG126" s="10"/>
      <c r="AH126" s="10"/>
      <c r="AI126" s="10"/>
      <c r="AJ126" s="10"/>
      <c r="AK126" s="10"/>
      <c r="AL126" s="10"/>
      <c r="AM126" s="10"/>
      <c r="AN126" s="10"/>
      <c r="AO126" s="10"/>
      <c r="AP126" s="10"/>
      <c r="AQ126" s="10"/>
    </row>
    <row r="127" spans="1:43" s="4" customFormat="1" ht="32.25" customHeight="1" x14ac:dyDescent="0.25">
      <c r="A127" s="236">
        <f t="shared" si="45"/>
        <v>79</v>
      </c>
      <c r="B127" s="207">
        <v>791000</v>
      </c>
      <c r="C127" s="237" t="s">
        <v>659</v>
      </c>
      <c r="D127" s="215">
        <f>D128</f>
        <v>0</v>
      </c>
      <c r="E127" s="214">
        <f t="shared" si="49"/>
        <v>0</v>
      </c>
      <c r="F127" s="213">
        <f t="shared" si="49"/>
        <v>1267926095.9300001</v>
      </c>
      <c r="G127" s="214">
        <f t="shared" si="49"/>
        <v>0</v>
      </c>
      <c r="H127" s="213">
        <f t="shared" si="49"/>
        <v>1367462061.8199999</v>
      </c>
      <c r="I127" s="214">
        <f t="shared" si="49"/>
        <v>0</v>
      </c>
      <c r="J127" s="213">
        <f t="shared" si="49"/>
        <v>1415773458.9837</v>
      </c>
      <c r="K127" s="311">
        <f t="shared" si="49"/>
        <v>0</v>
      </c>
      <c r="L127" s="215">
        <f t="shared" si="49"/>
        <v>1448883000</v>
      </c>
      <c r="M127" s="214">
        <f t="shared" si="49"/>
        <v>0</v>
      </c>
      <c r="N127" s="215">
        <f t="shared" si="29"/>
        <v>4232118520.8037</v>
      </c>
      <c r="O127" s="214">
        <f t="shared" si="29"/>
        <v>0</v>
      </c>
      <c r="P127" s="358"/>
      <c r="Q127" s="358"/>
      <c r="R127" s="3"/>
      <c r="S127" s="3"/>
      <c r="T127" s="3"/>
      <c r="U127" s="95"/>
      <c r="V127" s="95"/>
      <c r="W127" s="95"/>
      <c r="X127" s="95"/>
      <c r="Y127" s="201"/>
      <c r="Z127" s="10"/>
      <c r="AA127" s="10"/>
      <c r="AB127" s="10"/>
      <c r="AC127" s="10"/>
      <c r="AD127" s="10"/>
      <c r="AE127" s="10"/>
      <c r="AF127" s="10"/>
      <c r="AG127" s="10"/>
      <c r="AH127" s="10"/>
      <c r="AI127" s="10"/>
      <c r="AJ127" s="10"/>
      <c r="AK127" s="10"/>
      <c r="AL127" s="10"/>
      <c r="AM127" s="10"/>
      <c r="AN127" s="10"/>
      <c r="AO127" s="10"/>
      <c r="AP127" s="10"/>
      <c r="AQ127" s="10"/>
    </row>
    <row r="128" spans="1:43" s="4" customFormat="1" ht="32.25" customHeight="1" x14ac:dyDescent="0.25">
      <c r="A128" s="238">
        <f t="shared" si="45"/>
        <v>80</v>
      </c>
      <c r="B128" s="208">
        <v>791100</v>
      </c>
      <c r="C128" s="239" t="s">
        <v>772</v>
      </c>
      <c r="D128" s="218"/>
      <c r="E128" s="217"/>
      <c r="F128" s="455">
        <f>1263902000+328932.19+3500000+51434.55+143729.19</f>
        <v>1267926095.9300001</v>
      </c>
      <c r="G128" s="452"/>
      <c r="H128" s="461">
        <f>1367146000+231776.03+750000-750000+15218.27+69067.52</f>
        <v>1367462061.8199999</v>
      </c>
      <c r="I128" s="229"/>
      <c r="J128" s="443">
        <f>(H128*3.5)/100+H128-2190060-147902-135139-10454049+6391125+6210000+776250</f>
        <v>1415773458.9837</v>
      </c>
      <c r="K128" s="420"/>
      <c r="L128" s="218">
        <f>1443527000+2142000+2142000+1072000</f>
        <v>1448883000</v>
      </c>
      <c r="M128" s="217"/>
      <c r="N128" s="287">
        <f t="shared" si="29"/>
        <v>4232118520.8037</v>
      </c>
      <c r="O128" s="344">
        <f t="shared" si="29"/>
        <v>0</v>
      </c>
      <c r="P128" s="358"/>
      <c r="Q128" s="358"/>
      <c r="R128" s="3"/>
      <c r="S128" s="3"/>
      <c r="T128" s="3"/>
      <c r="U128" s="95"/>
      <c r="V128" s="95"/>
      <c r="W128" s="95"/>
      <c r="X128" s="95"/>
      <c r="Y128" s="201"/>
      <c r="Z128" s="10"/>
      <c r="AA128" s="10"/>
      <c r="AB128" s="10"/>
      <c r="AC128" s="10"/>
      <c r="AD128" s="10"/>
      <c r="AE128" s="10"/>
      <c r="AF128" s="10"/>
      <c r="AG128" s="10"/>
      <c r="AH128" s="10"/>
      <c r="AI128" s="10"/>
      <c r="AJ128" s="10"/>
      <c r="AK128" s="10"/>
      <c r="AL128" s="10"/>
      <c r="AM128" s="10"/>
      <c r="AN128" s="10"/>
      <c r="AO128" s="10"/>
      <c r="AP128" s="10"/>
      <c r="AQ128" s="10"/>
    </row>
    <row r="129" spans="1:43" s="4" customFormat="1" ht="37.5" customHeight="1" x14ac:dyDescent="0.25">
      <c r="A129" s="234">
        <f t="shared" si="45"/>
        <v>81</v>
      </c>
      <c r="B129" s="206">
        <v>800000</v>
      </c>
      <c r="C129" s="235" t="s">
        <v>660</v>
      </c>
      <c r="D129" s="223">
        <f>D130+D137+D144+D147</f>
        <v>0</v>
      </c>
      <c r="E129" s="222">
        <f t="shared" ref="E129:K129" si="50">E130+E137+E144+E147</f>
        <v>0</v>
      </c>
      <c r="F129" s="212">
        <f t="shared" ref="F129:G129" si="51">F130+F137+F144+F147</f>
        <v>0</v>
      </c>
      <c r="G129" s="222">
        <f t="shared" si="51"/>
        <v>116000</v>
      </c>
      <c r="H129" s="212">
        <f t="shared" si="50"/>
        <v>0</v>
      </c>
      <c r="I129" s="222">
        <f t="shared" si="50"/>
        <v>116000</v>
      </c>
      <c r="J129" s="212">
        <f t="shared" si="50"/>
        <v>0</v>
      </c>
      <c r="K129" s="310">
        <f t="shared" si="50"/>
        <v>120060</v>
      </c>
      <c r="L129" s="223">
        <f>L130+L137+L144+L147</f>
        <v>0</v>
      </c>
      <c r="M129" s="222">
        <f>M130+M137+M144+M147</f>
        <v>124000</v>
      </c>
      <c r="N129" s="223">
        <f t="shared" si="29"/>
        <v>0</v>
      </c>
      <c r="O129" s="222">
        <f t="shared" si="29"/>
        <v>360060</v>
      </c>
      <c r="P129" s="358"/>
      <c r="Q129" s="358"/>
      <c r="R129" s="3"/>
      <c r="S129" s="3"/>
      <c r="T129" s="3"/>
      <c r="U129" s="95"/>
      <c r="V129" s="95"/>
      <c r="W129" s="95"/>
      <c r="X129" s="95"/>
      <c r="Y129" s="201"/>
      <c r="Z129" s="10"/>
      <c r="AA129" s="10"/>
      <c r="AB129" s="10"/>
      <c r="AC129" s="10"/>
      <c r="AD129" s="10"/>
      <c r="AE129" s="10"/>
      <c r="AF129" s="10"/>
      <c r="AG129" s="10"/>
      <c r="AH129" s="10"/>
      <c r="AI129" s="10"/>
      <c r="AJ129" s="10"/>
      <c r="AK129" s="10"/>
      <c r="AL129" s="10"/>
      <c r="AM129" s="10"/>
      <c r="AN129" s="10"/>
      <c r="AO129" s="10"/>
      <c r="AP129" s="10"/>
      <c r="AQ129" s="10"/>
    </row>
    <row r="130" spans="1:43" s="4" customFormat="1" ht="37.5" customHeight="1" x14ac:dyDescent="0.25">
      <c r="A130" s="236">
        <f t="shared" si="45"/>
        <v>82</v>
      </c>
      <c r="B130" s="207">
        <v>810000</v>
      </c>
      <c r="C130" s="237" t="s">
        <v>661</v>
      </c>
      <c r="D130" s="215">
        <f>D131+D133+D135</f>
        <v>0</v>
      </c>
      <c r="E130" s="214">
        <f t="shared" ref="E130:K130" si="52">E131+E133+E135</f>
        <v>0</v>
      </c>
      <c r="F130" s="213">
        <f t="shared" ref="F130:G130" si="53">F131+F133+F135</f>
        <v>0</v>
      </c>
      <c r="G130" s="214">
        <f t="shared" si="53"/>
        <v>116000</v>
      </c>
      <c r="H130" s="213">
        <f t="shared" si="52"/>
        <v>0</v>
      </c>
      <c r="I130" s="214">
        <f t="shared" si="52"/>
        <v>116000</v>
      </c>
      <c r="J130" s="213">
        <f t="shared" si="52"/>
        <v>0</v>
      </c>
      <c r="K130" s="311">
        <f t="shared" si="52"/>
        <v>120060</v>
      </c>
      <c r="L130" s="215">
        <f>L131+L133+L135</f>
        <v>0</v>
      </c>
      <c r="M130" s="214">
        <f>M131+M133+M135</f>
        <v>124000</v>
      </c>
      <c r="N130" s="215">
        <f t="shared" si="29"/>
        <v>0</v>
      </c>
      <c r="O130" s="214">
        <f t="shared" si="29"/>
        <v>360060</v>
      </c>
      <c r="P130" s="358"/>
      <c r="Q130" s="358"/>
      <c r="R130" s="3"/>
      <c r="S130" s="3"/>
      <c r="T130" s="3"/>
      <c r="U130" s="95"/>
      <c r="V130" s="95"/>
      <c r="W130" s="95"/>
      <c r="X130" s="95"/>
      <c r="Y130" s="201"/>
      <c r="Z130" s="10"/>
      <c r="AA130" s="10"/>
      <c r="AB130" s="10"/>
      <c r="AC130" s="10"/>
      <c r="AD130" s="10"/>
      <c r="AE130" s="10"/>
      <c r="AF130" s="10"/>
      <c r="AG130" s="10"/>
      <c r="AH130" s="10"/>
      <c r="AI130" s="10"/>
      <c r="AJ130" s="10"/>
      <c r="AK130" s="10"/>
      <c r="AL130" s="10"/>
      <c r="AM130" s="10"/>
      <c r="AN130" s="10"/>
      <c r="AO130" s="10"/>
      <c r="AP130" s="10"/>
      <c r="AQ130" s="10"/>
    </row>
    <row r="131" spans="1:43" s="4" customFormat="1" ht="32.25" customHeight="1" x14ac:dyDescent="0.25">
      <c r="A131" s="236">
        <f t="shared" si="45"/>
        <v>83</v>
      </c>
      <c r="B131" s="207">
        <v>811000</v>
      </c>
      <c r="C131" s="237" t="s">
        <v>662</v>
      </c>
      <c r="D131" s="215">
        <f>D132</f>
        <v>0</v>
      </c>
      <c r="E131" s="214">
        <f t="shared" ref="E131:M131" si="54">E132</f>
        <v>0</v>
      </c>
      <c r="F131" s="213">
        <f t="shared" si="54"/>
        <v>0</v>
      </c>
      <c r="G131" s="214">
        <f t="shared" si="54"/>
        <v>116000</v>
      </c>
      <c r="H131" s="213">
        <f t="shared" si="54"/>
        <v>0</v>
      </c>
      <c r="I131" s="214">
        <f t="shared" si="54"/>
        <v>116000</v>
      </c>
      <c r="J131" s="213">
        <f t="shared" si="54"/>
        <v>0</v>
      </c>
      <c r="K131" s="311">
        <f t="shared" si="54"/>
        <v>120060</v>
      </c>
      <c r="L131" s="215">
        <f t="shared" si="54"/>
        <v>0</v>
      </c>
      <c r="M131" s="214">
        <f t="shared" si="54"/>
        <v>124000</v>
      </c>
      <c r="N131" s="215">
        <f t="shared" si="29"/>
        <v>0</v>
      </c>
      <c r="O131" s="214">
        <f t="shared" si="29"/>
        <v>360060</v>
      </c>
      <c r="P131" s="358"/>
      <c r="Q131" s="358"/>
      <c r="R131" s="3"/>
      <c r="S131" s="3"/>
      <c r="T131" s="3"/>
      <c r="U131" s="95"/>
      <c r="V131" s="95"/>
      <c r="W131" s="95"/>
      <c r="X131" s="95"/>
      <c r="Y131" s="201"/>
      <c r="Z131" s="10"/>
      <c r="AA131" s="10"/>
      <c r="AB131" s="10"/>
      <c r="AC131" s="10"/>
      <c r="AD131" s="10"/>
      <c r="AE131" s="10"/>
      <c r="AF131" s="10"/>
      <c r="AG131" s="10"/>
      <c r="AH131" s="10"/>
      <c r="AI131" s="10"/>
      <c r="AJ131" s="10"/>
      <c r="AK131" s="10"/>
      <c r="AL131" s="10"/>
      <c r="AM131" s="10"/>
      <c r="AN131" s="10"/>
      <c r="AO131" s="10"/>
      <c r="AP131" s="10"/>
      <c r="AQ131" s="10"/>
    </row>
    <row r="132" spans="1:43" s="4" customFormat="1" ht="32.25" customHeight="1" thickBot="1" x14ac:dyDescent="0.3">
      <c r="A132" s="238">
        <f t="shared" si="45"/>
        <v>84</v>
      </c>
      <c r="B132" s="208">
        <v>811100</v>
      </c>
      <c r="C132" s="239" t="s">
        <v>945</v>
      </c>
      <c r="D132" s="218"/>
      <c r="E132" s="217"/>
      <c r="F132" s="451"/>
      <c r="G132" s="452">
        <v>116000</v>
      </c>
      <c r="H132" s="228"/>
      <c r="I132" s="229">
        <v>116000</v>
      </c>
      <c r="J132" s="216"/>
      <c r="K132" s="420">
        <f>(I132*3.5)/100+I132</f>
        <v>120060</v>
      </c>
      <c r="L132" s="218"/>
      <c r="M132" s="217">
        <v>124000</v>
      </c>
      <c r="N132" s="287">
        <f t="shared" si="29"/>
        <v>0</v>
      </c>
      <c r="O132" s="277">
        <f t="shared" si="29"/>
        <v>360060</v>
      </c>
      <c r="P132" s="360"/>
      <c r="Q132" s="358"/>
      <c r="R132" s="3"/>
      <c r="S132" s="3"/>
      <c r="T132" s="3"/>
      <c r="U132" s="95"/>
      <c r="V132" s="95"/>
      <c r="W132" s="95"/>
      <c r="X132" s="95"/>
      <c r="Y132" s="201"/>
      <c r="Z132" s="10"/>
      <c r="AA132" s="10"/>
      <c r="AB132" s="10"/>
      <c r="AC132" s="10"/>
      <c r="AD132" s="10"/>
      <c r="AE132" s="10"/>
      <c r="AF132" s="10"/>
      <c r="AG132" s="10"/>
      <c r="AH132" s="10"/>
      <c r="AI132" s="10"/>
      <c r="AJ132" s="10"/>
      <c r="AK132" s="10"/>
      <c r="AL132" s="10"/>
      <c r="AM132" s="10"/>
      <c r="AN132" s="10"/>
      <c r="AO132" s="10"/>
      <c r="AP132" s="10"/>
      <c r="AQ132" s="10"/>
    </row>
    <row r="133" spans="1:43" s="4" customFormat="1" ht="32.25" hidden="1" customHeight="1" x14ac:dyDescent="0.25">
      <c r="A133" s="236">
        <f t="shared" si="45"/>
        <v>85</v>
      </c>
      <c r="B133" s="207">
        <v>812000</v>
      </c>
      <c r="C133" s="237" t="s">
        <v>663</v>
      </c>
      <c r="D133" s="215">
        <f t="shared" ref="D133:M133" si="55">D134</f>
        <v>0</v>
      </c>
      <c r="E133" s="214">
        <f t="shared" si="55"/>
        <v>0</v>
      </c>
      <c r="F133" s="213">
        <f t="shared" si="55"/>
        <v>0</v>
      </c>
      <c r="G133" s="214">
        <f t="shared" si="55"/>
        <v>0</v>
      </c>
      <c r="H133" s="213">
        <f t="shared" si="55"/>
        <v>0</v>
      </c>
      <c r="I133" s="214">
        <f t="shared" si="55"/>
        <v>0</v>
      </c>
      <c r="J133" s="213">
        <f t="shared" si="55"/>
        <v>0</v>
      </c>
      <c r="K133" s="311">
        <f t="shared" si="55"/>
        <v>0</v>
      </c>
      <c r="L133" s="215">
        <f t="shared" si="55"/>
        <v>0</v>
      </c>
      <c r="M133" s="214">
        <f t="shared" si="55"/>
        <v>0</v>
      </c>
      <c r="N133" s="215">
        <f t="shared" si="29"/>
        <v>0</v>
      </c>
      <c r="O133" s="214">
        <f t="shared" si="29"/>
        <v>0</v>
      </c>
      <c r="P133" s="358"/>
      <c r="Q133" s="358"/>
      <c r="R133" s="3"/>
      <c r="S133" s="3"/>
      <c r="T133" s="3"/>
      <c r="U133" s="95"/>
      <c r="V133" s="95"/>
      <c r="W133" s="95"/>
      <c r="X133" s="95"/>
      <c r="Y133" s="201"/>
      <c r="Z133" s="10"/>
      <c r="AA133" s="10"/>
      <c r="AB133" s="10"/>
      <c r="AC133" s="10"/>
      <c r="AD133" s="10"/>
      <c r="AE133" s="10"/>
      <c r="AF133" s="10"/>
      <c r="AG133" s="10"/>
      <c r="AH133" s="10"/>
      <c r="AI133" s="10"/>
      <c r="AJ133" s="10"/>
      <c r="AK133" s="10"/>
      <c r="AL133" s="10"/>
      <c r="AM133" s="10"/>
      <c r="AN133" s="10"/>
      <c r="AO133" s="10"/>
      <c r="AP133" s="10"/>
      <c r="AQ133" s="10"/>
    </row>
    <row r="134" spans="1:43" s="4" customFormat="1" ht="32.25" hidden="1" customHeight="1" x14ac:dyDescent="0.25">
      <c r="A134" s="238">
        <f t="shared" si="45"/>
        <v>86</v>
      </c>
      <c r="B134" s="208">
        <v>812100</v>
      </c>
      <c r="C134" s="239" t="s">
        <v>946</v>
      </c>
      <c r="D134" s="218"/>
      <c r="E134" s="217"/>
      <c r="F134" s="228"/>
      <c r="G134" s="229"/>
      <c r="H134" s="228"/>
      <c r="I134" s="229"/>
      <c r="J134" s="216"/>
      <c r="K134" s="420"/>
      <c r="L134" s="218"/>
      <c r="M134" s="217"/>
      <c r="N134" s="287">
        <f t="shared" si="29"/>
        <v>0</v>
      </c>
      <c r="O134" s="277">
        <f t="shared" si="29"/>
        <v>0</v>
      </c>
      <c r="P134" s="358"/>
      <c r="Q134" s="358"/>
      <c r="R134" s="3"/>
      <c r="S134" s="3"/>
      <c r="T134" s="3"/>
      <c r="U134" s="95"/>
      <c r="V134" s="95"/>
      <c r="W134" s="95"/>
      <c r="X134" s="95"/>
      <c r="Y134" s="201"/>
      <c r="Z134" s="10"/>
      <c r="AA134" s="10"/>
      <c r="AB134" s="10"/>
      <c r="AC134" s="10"/>
      <c r="AD134" s="10"/>
      <c r="AE134" s="10"/>
      <c r="AF134" s="10"/>
      <c r="AG134" s="10"/>
      <c r="AH134" s="10"/>
      <c r="AI134" s="10"/>
      <c r="AJ134" s="10"/>
      <c r="AK134" s="10"/>
      <c r="AL134" s="10"/>
      <c r="AM134" s="10"/>
      <c r="AN134" s="10"/>
      <c r="AO134" s="10"/>
      <c r="AP134" s="10"/>
      <c r="AQ134" s="10"/>
    </row>
    <row r="135" spans="1:43" s="4" customFormat="1" ht="32.25" hidden="1" customHeight="1" x14ac:dyDescent="0.25">
      <c r="A135" s="236">
        <f t="shared" si="45"/>
        <v>87</v>
      </c>
      <c r="B135" s="207">
        <v>813000</v>
      </c>
      <c r="C135" s="237" t="s">
        <v>664</v>
      </c>
      <c r="D135" s="215">
        <f t="shared" ref="D135:M135" si="56">D136</f>
        <v>0</v>
      </c>
      <c r="E135" s="214">
        <f t="shared" si="56"/>
        <v>0</v>
      </c>
      <c r="F135" s="213">
        <f t="shared" si="56"/>
        <v>0</v>
      </c>
      <c r="G135" s="214">
        <f t="shared" si="56"/>
        <v>0</v>
      </c>
      <c r="H135" s="213">
        <f t="shared" si="56"/>
        <v>0</v>
      </c>
      <c r="I135" s="214">
        <f t="shared" si="56"/>
        <v>0</v>
      </c>
      <c r="J135" s="213">
        <f t="shared" si="56"/>
        <v>0</v>
      </c>
      <c r="K135" s="311">
        <f t="shared" si="56"/>
        <v>0</v>
      </c>
      <c r="L135" s="215">
        <f t="shared" si="56"/>
        <v>0</v>
      </c>
      <c r="M135" s="214">
        <f t="shared" si="56"/>
        <v>0</v>
      </c>
      <c r="N135" s="215">
        <f t="shared" si="29"/>
        <v>0</v>
      </c>
      <c r="O135" s="214">
        <f t="shared" si="29"/>
        <v>0</v>
      </c>
      <c r="P135" s="358"/>
      <c r="Q135" s="358"/>
      <c r="R135" s="3"/>
      <c r="S135" s="3"/>
      <c r="T135" s="3"/>
      <c r="U135" s="95"/>
      <c r="V135" s="95"/>
      <c r="W135" s="95"/>
      <c r="X135" s="95"/>
      <c r="Y135" s="201"/>
      <c r="Z135" s="10"/>
      <c r="AA135" s="10"/>
      <c r="AB135" s="10"/>
      <c r="AC135" s="10"/>
      <c r="AD135" s="10"/>
      <c r="AE135" s="10"/>
      <c r="AF135" s="10"/>
      <c r="AG135" s="10"/>
      <c r="AH135" s="10"/>
      <c r="AI135" s="10"/>
      <c r="AJ135" s="10"/>
      <c r="AK135" s="10"/>
      <c r="AL135" s="10"/>
      <c r="AM135" s="10"/>
      <c r="AN135" s="10"/>
      <c r="AO135" s="10"/>
      <c r="AP135" s="10"/>
      <c r="AQ135" s="10"/>
    </row>
    <row r="136" spans="1:43" s="4" customFormat="1" ht="32.25" hidden="1" customHeight="1" x14ac:dyDescent="0.25">
      <c r="A136" s="238">
        <f t="shared" si="45"/>
        <v>88</v>
      </c>
      <c r="B136" s="208">
        <v>813100</v>
      </c>
      <c r="C136" s="239" t="s">
        <v>947</v>
      </c>
      <c r="D136" s="218"/>
      <c r="E136" s="217"/>
      <c r="F136" s="228"/>
      <c r="G136" s="229"/>
      <c r="H136" s="228"/>
      <c r="I136" s="229"/>
      <c r="J136" s="216"/>
      <c r="K136" s="420"/>
      <c r="L136" s="218"/>
      <c r="M136" s="217"/>
      <c r="N136" s="287">
        <f t="shared" si="29"/>
        <v>0</v>
      </c>
      <c r="O136" s="277">
        <f t="shared" si="29"/>
        <v>0</v>
      </c>
      <c r="P136" s="358"/>
      <c r="Q136" s="358"/>
      <c r="R136" s="3"/>
      <c r="S136" s="3"/>
      <c r="T136" s="3"/>
      <c r="U136" s="95"/>
      <c r="V136" s="95"/>
      <c r="W136" s="95"/>
      <c r="X136" s="95"/>
      <c r="Y136" s="201"/>
      <c r="Z136" s="10"/>
      <c r="AA136" s="10"/>
      <c r="AB136" s="10"/>
      <c r="AC136" s="10"/>
      <c r="AD136" s="10"/>
      <c r="AE136" s="10"/>
      <c r="AF136" s="10"/>
      <c r="AG136" s="10"/>
      <c r="AH136" s="10"/>
      <c r="AI136" s="10"/>
      <c r="AJ136" s="10"/>
      <c r="AK136" s="10"/>
      <c r="AL136" s="10"/>
      <c r="AM136" s="10"/>
      <c r="AN136" s="10"/>
      <c r="AO136" s="10"/>
      <c r="AP136" s="10"/>
      <c r="AQ136" s="10"/>
    </row>
    <row r="137" spans="1:43" s="4" customFormat="1" ht="32.25" hidden="1" customHeight="1" x14ac:dyDescent="0.25">
      <c r="A137" s="236">
        <f t="shared" si="45"/>
        <v>89</v>
      </c>
      <c r="B137" s="207">
        <v>820000</v>
      </c>
      <c r="C137" s="237" t="s">
        <v>665</v>
      </c>
      <c r="D137" s="215">
        <f t="shared" ref="D137:M137" si="57">D138+D140+D142</f>
        <v>0</v>
      </c>
      <c r="E137" s="214">
        <f t="shared" si="57"/>
        <v>0</v>
      </c>
      <c r="F137" s="213">
        <f t="shared" ref="F137:G137" si="58">F138+F140+F142</f>
        <v>0</v>
      </c>
      <c r="G137" s="214">
        <f t="shared" si="58"/>
        <v>0</v>
      </c>
      <c r="H137" s="213">
        <f t="shared" si="57"/>
        <v>0</v>
      </c>
      <c r="I137" s="214">
        <f t="shared" si="57"/>
        <v>0</v>
      </c>
      <c r="J137" s="213">
        <f t="shared" si="57"/>
        <v>0</v>
      </c>
      <c r="K137" s="311">
        <f t="shared" si="57"/>
        <v>0</v>
      </c>
      <c r="L137" s="215">
        <f t="shared" si="57"/>
        <v>0</v>
      </c>
      <c r="M137" s="214">
        <f t="shared" si="57"/>
        <v>0</v>
      </c>
      <c r="N137" s="215">
        <f t="shared" si="29"/>
        <v>0</v>
      </c>
      <c r="O137" s="214">
        <f t="shared" si="29"/>
        <v>0</v>
      </c>
      <c r="P137" s="358"/>
      <c r="Q137" s="358"/>
      <c r="R137" s="3"/>
      <c r="S137" s="3"/>
      <c r="T137" s="3"/>
      <c r="U137" s="95"/>
      <c r="V137" s="95"/>
      <c r="W137" s="95"/>
      <c r="X137" s="95"/>
      <c r="Y137" s="201"/>
      <c r="Z137" s="10"/>
      <c r="AA137" s="10"/>
      <c r="AB137" s="10"/>
      <c r="AC137" s="10"/>
      <c r="AD137" s="10"/>
      <c r="AE137" s="10"/>
      <c r="AF137" s="10"/>
      <c r="AG137" s="10"/>
      <c r="AH137" s="10"/>
      <c r="AI137" s="10"/>
      <c r="AJ137" s="10"/>
      <c r="AK137" s="10"/>
      <c r="AL137" s="10"/>
      <c r="AM137" s="10"/>
      <c r="AN137" s="10"/>
      <c r="AO137" s="10"/>
      <c r="AP137" s="10"/>
      <c r="AQ137" s="10"/>
    </row>
    <row r="138" spans="1:43" s="4" customFormat="1" ht="32.25" hidden="1" customHeight="1" x14ac:dyDescent="0.25">
      <c r="A138" s="236">
        <f t="shared" si="45"/>
        <v>90</v>
      </c>
      <c r="B138" s="207">
        <v>821000</v>
      </c>
      <c r="C138" s="237" t="s">
        <v>666</v>
      </c>
      <c r="D138" s="215">
        <f t="shared" ref="D138:M138" si="59">D139</f>
        <v>0</v>
      </c>
      <c r="E138" s="214">
        <f t="shared" si="59"/>
        <v>0</v>
      </c>
      <c r="F138" s="213">
        <f t="shared" si="59"/>
        <v>0</v>
      </c>
      <c r="G138" s="214">
        <f t="shared" si="59"/>
        <v>0</v>
      </c>
      <c r="H138" s="213">
        <f t="shared" si="59"/>
        <v>0</v>
      </c>
      <c r="I138" s="214">
        <f t="shared" si="59"/>
        <v>0</v>
      </c>
      <c r="J138" s="213">
        <f t="shared" si="59"/>
        <v>0</v>
      </c>
      <c r="K138" s="311">
        <f t="shared" si="59"/>
        <v>0</v>
      </c>
      <c r="L138" s="215">
        <f t="shared" si="59"/>
        <v>0</v>
      </c>
      <c r="M138" s="214">
        <f t="shared" si="59"/>
        <v>0</v>
      </c>
      <c r="N138" s="215">
        <f t="shared" si="29"/>
        <v>0</v>
      </c>
      <c r="O138" s="214">
        <f t="shared" si="29"/>
        <v>0</v>
      </c>
      <c r="P138" s="358"/>
      <c r="Q138" s="358"/>
      <c r="R138" s="3"/>
      <c r="S138" s="3"/>
      <c r="T138" s="3"/>
      <c r="U138" s="95"/>
      <c r="V138" s="95"/>
      <c r="W138" s="95"/>
      <c r="X138" s="95"/>
      <c r="Y138" s="201"/>
      <c r="Z138" s="10"/>
      <c r="AA138" s="10"/>
      <c r="AB138" s="10"/>
      <c r="AC138" s="10"/>
      <c r="AD138" s="10"/>
      <c r="AE138" s="10"/>
      <c r="AF138" s="10"/>
      <c r="AG138" s="10"/>
      <c r="AH138" s="10"/>
      <c r="AI138" s="10"/>
      <c r="AJ138" s="10"/>
      <c r="AK138" s="10"/>
      <c r="AL138" s="10"/>
      <c r="AM138" s="10"/>
      <c r="AN138" s="10"/>
      <c r="AO138" s="10"/>
      <c r="AP138" s="10"/>
      <c r="AQ138" s="10"/>
    </row>
    <row r="139" spans="1:43" s="4" customFormat="1" ht="32.25" hidden="1" customHeight="1" x14ac:dyDescent="0.25">
      <c r="A139" s="238">
        <f t="shared" si="45"/>
        <v>91</v>
      </c>
      <c r="B139" s="208">
        <v>821100</v>
      </c>
      <c r="C139" s="239" t="s">
        <v>948</v>
      </c>
      <c r="D139" s="218"/>
      <c r="E139" s="217"/>
      <c r="F139" s="228"/>
      <c r="G139" s="229"/>
      <c r="H139" s="228"/>
      <c r="I139" s="229"/>
      <c r="J139" s="216"/>
      <c r="K139" s="420"/>
      <c r="L139" s="218"/>
      <c r="M139" s="217"/>
      <c r="N139" s="287">
        <f t="shared" si="29"/>
        <v>0</v>
      </c>
      <c r="O139" s="277">
        <f t="shared" si="29"/>
        <v>0</v>
      </c>
      <c r="P139" s="358"/>
      <c r="Q139" s="358"/>
      <c r="R139" s="3"/>
      <c r="S139" s="3"/>
      <c r="T139" s="3"/>
      <c r="U139" s="95"/>
      <c r="V139" s="95"/>
      <c r="W139" s="95"/>
      <c r="X139" s="95"/>
      <c r="Y139" s="201"/>
      <c r="Z139" s="10"/>
      <c r="AA139" s="10"/>
      <c r="AB139" s="10"/>
      <c r="AC139" s="10"/>
      <c r="AD139" s="10"/>
      <c r="AE139" s="10"/>
      <c r="AF139" s="10"/>
      <c r="AG139" s="10"/>
      <c r="AH139" s="10"/>
      <c r="AI139" s="10"/>
      <c r="AJ139" s="10"/>
      <c r="AK139" s="10"/>
      <c r="AL139" s="10"/>
      <c r="AM139" s="10"/>
      <c r="AN139" s="10"/>
      <c r="AO139" s="10"/>
      <c r="AP139" s="10"/>
      <c r="AQ139" s="10"/>
    </row>
    <row r="140" spans="1:43" s="4" customFormat="1" ht="32.25" hidden="1" customHeight="1" x14ac:dyDescent="0.25">
      <c r="A140" s="236">
        <f t="shared" si="45"/>
        <v>92</v>
      </c>
      <c r="B140" s="207">
        <v>822000</v>
      </c>
      <c r="C140" s="237" t="s">
        <v>667</v>
      </c>
      <c r="D140" s="221">
        <f t="shared" ref="D140:M140" si="60">D141</f>
        <v>0</v>
      </c>
      <c r="E140" s="220">
        <f t="shared" si="60"/>
        <v>0</v>
      </c>
      <c r="F140" s="219">
        <f t="shared" si="60"/>
        <v>0</v>
      </c>
      <c r="G140" s="220">
        <f t="shared" si="60"/>
        <v>0</v>
      </c>
      <c r="H140" s="219">
        <f t="shared" si="60"/>
        <v>0</v>
      </c>
      <c r="I140" s="220">
        <f t="shared" si="60"/>
        <v>0</v>
      </c>
      <c r="J140" s="219">
        <f t="shared" si="60"/>
        <v>0</v>
      </c>
      <c r="K140" s="422">
        <f t="shared" si="60"/>
        <v>0</v>
      </c>
      <c r="L140" s="221">
        <f t="shared" si="60"/>
        <v>0</v>
      </c>
      <c r="M140" s="220">
        <f t="shared" si="60"/>
        <v>0</v>
      </c>
      <c r="N140" s="221">
        <f t="shared" si="29"/>
        <v>0</v>
      </c>
      <c r="O140" s="220">
        <f t="shared" si="29"/>
        <v>0</v>
      </c>
      <c r="P140" s="358"/>
      <c r="Q140" s="358"/>
      <c r="R140" s="3"/>
      <c r="S140" s="3"/>
      <c r="T140" s="3"/>
      <c r="U140" s="95"/>
      <c r="V140" s="95"/>
      <c r="W140" s="95"/>
      <c r="X140" s="95"/>
      <c r="Y140" s="201"/>
      <c r="Z140" s="10"/>
      <c r="AA140" s="10"/>
      <c r="AB140" s="10"/>
      <c r="AC140" s="10"/>
      <c r="AD140" s="10"/>
      <c r="AE140" s="10"/>
      <c r="AF140" s="10"/>
      <c r="AG140" s="10"/>
      <c r="AH140" s="10"/>
      <c r="AI140" s="10"/>
      <c r="AJ140" s="10"/>
      <c r="AK140" s="10"/>
      <c r="AL140" s="10"/>
      <c r="AM140" s="10"/>
      <c r="AN140" s="10"/>
      <c r="AO140" s="10"/>
      <c r="AP140" s="10"/>
      <c r="AQ140" s="10"/>
    </row>
    <row r="141" spans="1:43" s="4" customFormat="1" ht="32.25" hidden="1" customHeight="1" x14ac:dyDescent="0.25">
      <c r="A141" s="238">
        <f t="shared" si="45"/>
        <v>93</v>
      </c>
      <c r="B141" s="208">
        <v>822100</v>
      </c>
      <c r="C141" s="239" t="s">
        <v>949</v>
      </c>
      <c r="D141" s="218"/>
      <c r="E141" s="217"/>
      <c r="F141" s="228"/>
      <c r="G141" s="229"/>
      <c r="H141" s="228"/>
      <c r="I141" s="229"/>
      <c r="J141" s="216"/>
      <c r="K141" s="420"/>
      <c r="L141" s="218"/>
      <c r="M141" s="217"/>
      <c r="N141" s="287">
        <f t="shared" si="29"/>
        <v>0</v>
      </c>
      <c r="O141" s="277">
        <f t="shared" si="29"/>
        <v>0</v>
      </c>
      <c r="P141" s="358"/>
      <c r="Q141" s="358"/>
      <c r="R141" s="3"/>
      <c r="S141" s="3"/>
      <c r="T141" s="3"/>
      <c r="U141" s="95"/>
      <c r="V141" s="95"/>
      <c r="W141" s="95"/>
      <c r="X141" s="95"/>
      <c r="Y141" s="201"/>
      <c r="Z141" s="10"/>
      <c r="AA141" s="10"/>
      <c r="AB141" s="10"/>
      <c r="AC141" s="10"/>
      <c r="AD141" s="10"/>
      <c r="AE141" s="10"/>
      <c r="AF141" s="10"/>
      <c r="AG141" s="10"/>
      <c r="AH141" s="10"/>
      <c r="AI141" s="10"/>
      <c r="AJ141" s="10"/>
      <c r="AK141" s="10"/>
      <c r="AL141" s="10"/>
      <c r="AM141" s="10"/>
      <c r="AN141" s="10"/>
      <c r="AO141" s="10"/>
      <c r="AP141" s="10"/>
      <c r="AQ141" s="10"/>
    </row>
    <row r="142" spans="1:43" s="4" customFormat="1" ht="32.25" hidden="1" customHeight="1" x14ac:dyDescent="0.25">
      <c r="A142" s="236">
        <f t="shared" si="45"/>
        <v>94</v>
      </c>
      <c r="B142" s="207">
        <v>823000</v>
      </c>
      <c r="C142" s="237" t="s">
        <v>832</v>
      </c>
      <c r="D142" s="215">
        <f t="shared" ref="D142:M142" si="61">D143</f>
        <v>0</v>
      </c>
      <c r="E142" s="214">
        <f t="shared" si="61"/>
        <v>0</v>
      </c>
      <c r="F142" s="213">
        <f t="shared" si="61"/>
        <v>0</v>
      </c>
      <c r="G142" s="214">
        <f t="shared" si="61"/>
        <v>0</v>
      </c>
      <c r="H142" s="213">
        <f t="shared" si="61"/>
        <v>0</v>
      </c>
      <c r="I142" s="214">
        <f t="shared" si="61"/>
        <v>0</v>
      </c>
      <c r="J142" s="213">
        <f t="shared" si="61"/>
        <v>0</v>
      </c>
      <c r="K142" s="311">
        <f t="shared" si="61"/>
        <v>0</v>
      </c>
      <c r="L142" s="215">
        <f t="shared" si="61"/>
        <v>0</v>
      </c>
      <c r="M142" s="214">
        <f t="shared" si="61"/>
        <v>0</v>
      </c>
      <c r="N142" s="215">
        <f t="shared" si="29"/>
        <v>0</v>
      </c>
      <c r="O142" s="214">
        <f t="shared" si="29"/>
        <v>0</v>
      </c>
      <c r="P142" s="358"/>
      <c r="Q142" s="358"/>
      <c r="R142" s="3"/>
      <c r="S142" s="3"/>
      <c r="T142" s="3"/>
      <c r="U142" s="95"/>
      <c r="V142" s="95"/>
      <c r="W142" s="95"/>
      <c r="X142" s="95"/>
      <c r="Y142" s="201"/>
      <c r="Z142" s="10"/>
      <c r="AA142" s="10"/>
      <c r="AB142" s="10"/>
      <c r="AC142" s="10"/>
      <c r="AD142" s="10"/>
      <c r="AE142" s="10"/>
      <c r="AF142" s="10"/>
      <c r="AG142" s="10"/>
      <c r="AH142" s="10"/>
      <c r="AI142" s="10"/>
      <c r="AJ142" s="10"/>
      <c r="AK142" s="10"/>
      <c r="AL142" s="10"/>
      <c r="AM142" s="10"/>
      <c r="AN142" s="10"/>
      <c r="AO142" s="10"/>
      <c r="AP142" s="10"/>
      <c r="AQ142" s="10"/>
    </row>
    <row r="143" spans="1:43" s="4" customFormat="1" ht="32.25" hidden="1" customHeight="1" x14ac:dyDescent="0.25">
      <c r="A143" s="238">
        <f t="shared" si="45"/>
        <v>95</v>
      </c>
      <c r="B143" s="208">
        <v>823100</v>
      </c>
      <c r="C143" s="239" t="s">
        <v>950</v>
      </c>
      <c r="D143" s="218"/>
      <c r="E143" s="217"/>
      <c r="F143" s="228"/>
      <c r="G143" s="229"/>
      <c r="H143" s="228"/>
      <c r="I143" s="229"/>
      <c r="J143" s="216"/>
      <c r="K143" s="420"/>
      <c r="L143" s="218"/>
      <c r="M143" s="217"/>
      <c r="N143" s="287">
        <f t="shared" si="29"/>
        <v>0</v>
      </c>
      <c r="O143" s="277">
        <f t="shared" si="29"/>
        <v>0</v>
      </c>
      <c r="P143" s="358"/>
      <c r="Q143" s="358"/>
      <c r="R143" s="3"/>
      <c r="S143" s="3"/>
      <c r="T143" s="3"/>
      <c r="U143" s="95"/>
      <c r="V143" s="95"/>
      <c r="W143" s="95"/>
      <c r="X143" s="95"/>
      <c r="Y143" s="201"/>
      <c r="Z143" s="10"/>
      <c r="AA143" s="10"/>
      <c r="AB143" s="10"/>
      <c r="AC143" s="10"/>
      <c r="AD143" s="10"/>
      <c r="AE143" s="10"/>
      <c r="AF143" s="10"/>
      <c r="AG143" s="10"/>
      <c r="AH143" s="10"/>
      <c r="AI143" s="10"/>
      <c r="AJ143" s="10"/>
      <c r="AK143" s="10"/>
      <c r="AL143" s="10"/>
      <c r="AM143" s="10"/>
      <c r="AN143" s="10"/>
      <c r="AO143" s="10"/>
      <c r="AP143" s="10"/>
      <c r="AQ143" s="10"/>
    </row>
    <row r="144" spans="1:43" s="4" customFormat="1" ht="32.25" hidden="1" customHeight="1" x14ac:dyDescent="0.25">
      <c r="A144" s="236">
        <f t="shared" si="45"/>
        <v>96</v>
      </c>
      <c r="B144" s="207">
        <v>830000</v>
      </c>
      <c r="C144" s="237" t="s">
        <v>831</v>
      </c>
      <c r="D144" s="215">
        <f t="shared" ref="D144:M145" si="62">D145</f>
        <v>0</v>
      </c>
      <c r="E144" s="214">
        <f t="shared" si="62"/>
        <v>0</v>
      </c>
      <c r="F144" s="213">
        <f t="shared" si="62"/>
        <v>0</v>
      </c>
      <c r="G144" s="214">
        <f t="shared" si="62"/>
        <v>0</v>
      </c>
      <c r="H144" s="213">
        <f t="shared" si="62"/>
        <v>0</v>
      </c>
      <c r="I144" s="214">
        <f t="shared" si="62"/>
        <v>0</v>
      </c>
      <c r="J144" s="213">
        <f t="shared" si="62"/>
        <v>0</v>
      </c>
      <c r="K144" s="311">
        <f t="shared" si="62"/>
        <v>0</v>
      </c>
      <c r="L144" s="215">
        <f t="shared" si="62"/>
        <v>0</v>
      </c>
      <c r="M144" s="214">
        <f t="shared" si="62"/>
        <v>0</v>
      </c>
      <c r="N144" s="215">
        <f t="shared" si="29"/>
        <v>0</v>
      </c>
      <c r="O144" s="214">
        <f t="shared" si="29"/>
        <v>0</v>
      </c>
      <c r="P144" s="358"/>
      <c r="Q144" s="358"/>
      <c r="R144" s="3"/>
      <c r="S144" s="3"/>
      <c r="T144" s="3"/>
      <c r="U144" s="95"/>
      <c r="V144" s="95"/>
      <c r="W144" s="95"/>
      <c r="X144" s="95"/>
      <c r="Y144" s="201"/>
      <c r="Z144" s="10"/>
      <c r="AA144" s="10"/>
      <c r="AB144" s="10"/>
      <c r="AC144" s="10"/>
      <c r="AD144" s="10"/>
      <c r="AE144" s="10"/>
      <c r="AF144" s="10"/>
      <c r="AG144" s="10"/>
      <c r="AH144" s="10"/>
      <c r="AI144" s="10"/>
      <c r="AJ144" s="10"/>
      <c r="AK144" s="10"/>
      <c r="AL144" s="10"/>
      <c r="AM144" s="10"/>
      <c r="AN144" s="10"/>
      <c r="AO144" s="10"/>
      <c r="AP144" s="10"/>
      <c r="AQ144" s="10"/>
    </row>
    <row r="145" spans="1:43" s="4" customFormat="1" ht="32.25" hidden="1" customHeight="1" x14ac:dyDescent="0.25">
      <c r="A145" s="236">
        <f t="shared" si="45"/>
        <v>97</v>
      </c>
      <c r="B145" s="207">
        <v>831000</v>
      </c>
      <c r="C145" s="237" t="s">
        <v>833</v>
      </c>
      <c r="D145" s="215">
        <f t="shared" si="62"/>
        <v>0</v>
      </c>
      <c r="E145" s="214">
        <f t="shared" si="62"/>
        <v>0</v>
      </c>
      <c r="F145" s="213">
        <f t="shared" si="62"/>
        <v>0</v>
      </c>
      <c r="G145" s="214">
        <f t="shared" si="62"/>
        <v>0</v>
      </c>
      <c r="H145" s="213">
        <f t="shared" si="62"/>
        <v>0</v>
      </c>
      <c r="I145" s="214">
        <f t="shared" si="62"/>
        <v>0</v>
      </c>
      <c r="J145" s="213">
        <f t="shared" si="62"/>
        <v>0</v>
      </c>
      <c r="K145" s="311">
        <f t="shared" si="62"/>
        <v>0</v>
      </c>
      <c r="L145" s="215">
        <f t="shared" si="62"/>
        <v>0</v>
      </c>
      <c r="M145" s="214">
        <f t="shared" si="62"/>
        <v>0</v>
      </c>
      <c r="N145" s="215">
        <f t="shared" si="29"/>
        <v>0</v>
      </c>
      <c r="O145" s="214">
        <f t="shared" si="29"/>
        <v>0</v>
      </c>
      <c r="P145" s="358"/>
      <c r="Q145" s="358"/>
      <c r="R145" s="3"/>
      <c r="S145" s="3"/>
      <c r="T145" s="3"/>
      <c r="U145" s="95"/>
      <c r="V145" s="95"/>
      <c r="W145" s="95"/>
      <c r="X145" s="95"/>
      <c r="Y145" s="201"/>
      <c r="Z145" s="10"/>
      <c r="AA145" s="10"/>
      <c r="AB145" s="10"/>
      <c r="AC145" s="10"/>
      <c r="AD145" s="10"/>
      <c r="AE145" s="10"/>
      <c r="AF145" s="10"/>
      <c r="AG145" s="10"/>
      <c r="AH145" s="10"/>
      <c r="AI145" s="10"/>
      <c r="AJ145" s="10"/>
      <c r="AK145" s="10"/>
      <c r="AL145" s="10"/>
      <c r="AM145" s="10"/>
      <c r="AN145" s="10"/>
      <c r="AO145" s="10"/>
      <c r="AP145" s="10"/>
      <c r="AQ145" s="10"/>
    </row>
    <row r="146" spans="1:43" s="4" customFormat="1" ht="32.25" hidden="1" customHeight="1" x14ac:dyDescent="0.25">
      <c r="A146" s="238">
        <f t="shared" si="45"/>
        <v>98</v>
      </c>
      <c r="B146" s="208">
        <v>831100</v>
      </c>
      <c r="C146" s="239" t="s">
        <v>979</v>
      </c>
      <c r="D146" s="218"/>
      <c r="E146" s="217"/>
      <c r="F146" s="228"/>
      <c r="G146" s="229"/>
      <c r="H146" s="228"/>
      <c r="I146" s="229"/>
      <c r="J146" s="216"/>
      <c r="K146" s="420"/>
      <c r="L146" s="218"/>
      <c r="M146" s="217"/>
      <c r="N146" s="287">
        <f t="shared" si="29"/>
        <v>0</v>
      </c>
      <c r="O146" s="277">
        <f t="shared" si="29"/>
        <v>0</v>
      </c>
      <c r="P146" s="358"/>
      <c r="Q146" s="358"/>
      <c r="R146" s="3"/>
      <c r="S146" s="3"/>
      <c r="T146" s="3"/>
      <c r="U146" s="95"/>
      <c r="V146" s="95"/>
      <c r="W146" s="95"/>
      <c r="X146" s="95"/>
      <c r="Y146" s="201"/>
      <c r="Z146" s="10"/>
      <c r="AA146" s="10"/>
      <c r="AB146" s="10"/>
      <c r="AC146" s="10"/>
      <c r="AD146" s="10"/>
      <c r="AE146" s="10"/>
      <c r="AF146" s="10"/>
      <c r="AG146" s="10"/>
      <c r="AH146" s="10"/>
      <c r="AI146" s="10"/>
      <c r="AJ146" s="10"/>
      <c r="AK146" s="10"/>
      <c r="AL146" s="10"/>
      <c r="AM146" s="10"/>
      <c r="AN146" s="10"/>
      <c r="AO146" s="10"/>
      <c r="AP146" s="10"/>
      <c r="AQ146" s="10"/>
    </row>
    <row r="147" spans="1:43" s="4" customFormat="1" ht="32.25" hidden="1" customHeight="1" x14ac:dyDescent="0.25">
      <c r="A147" s="236">
        <f t="shared" si="45"/>
        <v>99</v>
      </c>
      <c r="B147" s="207">
        <v>840000</v>
      </c>
      <c r="C147" s="237" t="s">
        <v>834</v>
      </c>
      <c r="D147" s="215">
        <f t="shared" ref="D147:M147" si="63">D148+D150+D152</f>
        <v>0</v>
      </c>
      <c r="E147" s="214">
        <f t="shared" si="63"/>
        <v>0</v>
      </c>
      <c r="F147" s="213">
        <f t="shared" ref="F147:G147" si="64">F148+F150+F152</f>
        <v>0</v>
      </c>
      <c r="G147" s="214">
        <f t="shared" si="64"/>
        <v>0</v>
      </c>
      <c r="H147" s="213">
        <f t="shared" si="63"/>
        <v>0</v>
      </c>
      <c r="I147" s="214">
        <f t="shared" si="63"/>
        <v>0</v>
      </c>
      <c r="J147" s="213">
        <f t="shared" si="63"/>
        <v>0</v>
      </c>
      <c r="K147" s="311">
        <f t="shared" si="63"/>
        <v>0</v>
      </c>
      <c r="L147" s="215">
        <f t="shared" si="63"/>
        <v>0</v>
      </c>
      <c r="M147" s="214">
        <f t="shared" si="63"/>
        <v>0</v>
      </c>
      <c r="N147" s="215">
        <f t="shared" si="29"/>
        <v>0</v>
      </c>
      <c r="O147" s="214">
        <f t="shared" si="29"/>
        <v>0</v>
      </c>
      <c r="P147" s="358"/>
      <c r="Q147" s="358"/>
      <c r="R147" s="3"/>
      <c r="S147" s="3"/>
      <c r="T147" s="3"/>
      <c r="U147" s="95"/>
      <c r="V147" s="95"/>
      <c r="W147" s="95"/>
      <c r="X147" s="95"/>
      <c r="Y147" s="201"/>
      <c r="Z147" s="10"/>
      <c r="AA147" s="10"/>
      <c r="AB147" s="10"/>
      <c r="AC147" s="10"/>
      <c r="AD147" s="10"/>
      <c r="AE147" s="10"/>
      <c r="AF147" s="10"/>
      <c r="AG147" s="10"/>
      <c r="AH147" s="10"/>
      <c r="AI147" s="10"/>
      <c r="AJ147" s="10"/>
      <c r="AK147" s="10"/>
      <c r="AL147" s="10"/>
      <c r="AM147" s="10"/>
      <c r="AN147" s="10"/>
      <c r="AO147" s="10"/>
      <c r="AP147" s="10"/>
      <c r="AQ147" s="10"/>
    </row>
    <row r="148" spans="1:43" s="4" customFormat="1" ht="32.25" hidden="1" customHeight="1" x14ac:dyDescent="0.25">
      <c r="A148" s="236">
        <f t="shared" si="45"/>
        <v>100</v>
      </c>
      <c r="B148" s="207">
        <v>841000</v>
      </c>
      <c r="C148" s="237" t="s">
        <v>835</v>
      </c>
      <c r="D148" s="215">
        <f t="shared" ref="D148:M148" si="65">D149</f>
        <v>0</v>
      </c>
      <c r="E148" s="214">
        <f t="shared" si="65"/>
        <v>0</v>
      </c>
      <c r="F148" s="213">
        <f t="shared" si="65"/>
        <v>0</v>
      </c>
      <c r="G148" s="214">
        <f t="shared" si="65"/>
        <v>0</v>
      </c>
      <c r="H148" s="213">
        <f t="shared" si="65"/>
        <v>0</v>
      </c>
      <c r="I148" s="214">
        <f t="shared" si="65"/>
        <v>0</v>
      </c>
      <c r="J148" s="213">
        <f t="shared" si="65"/>
        <v>0</v>
      </c>
      <c r="K148" s="311">
        <f t="shared" si="65"/>
        <v>0</v>
      </c>
      <c r="L148" s="215">
        <f t="shared" si="65"/>
        <v>0</v>
      </c>
      <c r="M148" s="214">
        <f t="shared" si="65"/>
        <v>0</v>
      </c>
      <c r="N148" s="215">
        <f t="shared" si="29"/>
        <v>0</v>
      </c>
      <c r="O148" s="214">
        <f t="shared" si="29"/>
        <v>0</v>
      </c>
      <c r="P148" s="358"/>
      <c r="Q148" s="358"/>
      <c r="R148" s="3"/>
      <c r="S148" s="3"/>
      <c r="T148" s="3"/>
      <c r="U148" s="95"/>
      <c r="V148" s="95"/>
      <c r="W148" s="95"/>
      <c r="X148" s="95"/>
      <c r="Y148" s="201"/>
      <c r="Z148" s="10"/>
      <c r="AA148" s="10"/>
      <c r="AB148" s="10"/>
      <c r="AC148" s="10"/>
      <c r="AD148" s="10"/>
      <c r="AE148" s="10"/>
      <c r="AF148" s="10"/>
      <c r="AG148" s="10"/>
      <c r="AH148" s="10"/>
      <c r="AI148" s="10"/>
      <c r="AJ148" s="10"/>
      <c r="AK148" s="10"/>
      <c r="AL148" s="10"/>
      <c r="AM148" s="10"/>
      <c r="AN148" s="10"/>
      <c r="AO148" s="10"/>
      <c r="AP148" s="10"/>
      <c r="AQ148" s="10"/>
    </row>
    <row r="149" spans="1:43" s="4" customFormat="1" ht="32.25" hidden="1" customHeight="1" x14ac:dyDescent="0.25">
      <c r="A149" s="238">
        <f t="shared" si="45"/>
        <v>101</v>
      </c>
      <c r="B149" s="208">
        <v>841100</v>
      </c>
      <c r="C149" s="239" t="s">
        <v>980</v>
      </c>
      <c r="D149" s="218"/>
      <c r="E149" s="217"/>
      <c r="F149" s="228"/>
      <c r="G149" s="229"/>
      <c r="H149" s="228"/>
      <c r="I149" s="229"/>
      <c r="J149" s="216"/>
      <c r="K149" s="420"/>
      <c r="L149" s="218"/>
      <c r="M149" s="217"/>
      <c r="N149" s="287">
        <f t="shared" si="29"/>
        <v>0</v>
      </c>
      <c r="O149" s="277">
        <f t="shared" si="29"/>
        <v>0</v>
      </c>
      <c r="P149" s="358"/>
      <c r="Q149" s="358"/>
      <c r="R149" s="3"/>
      <c r="S149" s="3"/>
      <c r="T149" s="3"/>
      <c r="U149" s="95"/>
      <c r="V149" s="95"/>
      <c r="W149" s="95"/>
      <c r="X149" s="95"/>
      <c r="Y149" s="201"/>
      <c r="Z149" s="10"/>
      <c r="AA149" s="10"/>
      <c r="AB149" s="10"/>
      <c r="AC149" s="10"/>
      <c r="AD149" s="10"/>
      <c r="AE149" s="10"/>
      <c r="AF149" s="10"/>
      <c r="AG149" s="10"/>
      <c r="AH149" s="10"/>
      <c r="AI149" s="10"/>
      <c r="AJ149" s="10"/>
      <c r="AK149" s="10"/>
      <c r="AL149" s="10"/>
      <c r="AM149" s="10"/>
      <c r="AN149" s="10"/>
      <c r="AO149" s="10"/>
      <c r="AP149" s="10"/>
      <c r="AQ149" s="10"/>
    </row>
    <row r="150" spans="1:43" s="4" customFormat="1" ht="32.25" hidden="1" customHeight="1" x14ac:dyDescent="0.25">
      <c r="A150" s="236">
        <f t="shared" si="45"/>
        <v>102</v>
      </c>
      <c r="B150" s="207">
        <v>842000</v>
      </c>
      <c r="C150" s="237" t="s">
        <v>836</v>
      </c>
      <c r="D150" s="215">
        <f t="shared" ref="D150:M150" si="66">D151</f>
        <v>0</v>
      </c>
      <c r="E150" s="214">
        <f t="shared" si="66"/>
        <v>0</v>
      </c>
      <c r="F150" s="213">
        <f t="shared" si="66"/>
        <v>0</v>
      </c>
      <c r="G150" s="214">
        <f t="shared" si="66"/>
        <v>0</v>
      </c>
      <c r="H150" s="213">
        <f t="shared" si="66"/>
        <v>0</v>
      </c>
      <c r="I150" s="214">
        <f t="shared" si="66"/>
        <v>0</v>
      </c>
      <c r="J150" s="213">
        <f t="shared" si="66"/>
        <v>0</v>
      </c>
      <c r="K150" s="311">
        <f t="shared" si="66"/>
        <v>0</v>
      </c>
      <c r="L150" s="215">
        <f t="shared" si="66"/>
        <v>0</v>
      </c>
      <c r="M150" s="214">
        <f t="shared" si="66"/>
        <v>0</v>
      </c>
      <c r="N150" s="215">
        <f t="shared" si="29"/>
        <v>0</v>
      </c>
      <c r="O150" s="214">
        <f t="shared" si="29"/>
        <v>0</v>
      </c>
      <c r="P150" s="358"/>
      <c r="Q150" s="358"/>
      <c r="R150" s="3"/>
      <c r="S150" s="3"/>
      <c r="T150" s="3"/>
      <c r="U150" s="95"/>
      <c r="V150" s="95"/>
      <c r="W150" s="95"/>
      <c r="X150" s="95"/>
      <c r="Y150" s="201"/>
      <c r="Z150" s="10"/>
      <c r="AA150" s="10"/>
      <c r="AB150" s="10"/>
      <c r="AC150" s="10"/>
      <c r="AD150" s="10"/>
      <c r="AE150" s="10"/>
      <c r="AF150" s="10"/>
      <c r="AG150" s="10"/>
      <c r="AH150" s="10"/>
      <c r="AI150" s="10"/>
      <c r="AJ150" s="10"/>
      <c r="AK150" s="10"/>
      <c r="AL150" s="10"/>
      <c r="AM150" s="10"/>
      <c r="AN150" s="10"/>
      <c r="AO150" s="10"/>
      <c r="AP150" s="10"/>
      <c r="AQ150" s="10"/>
    </row>
    <row r="151" spans="1:43" s="4" customFormat="1" ht="32.25" hidden="1" customHeight="1" x14ac:dyDescent="0.25">
      <c r="A151" s="238">
        <f t="shared" si="45"/>
        <v>103</v>
      </c>
      <c r="B151" s="208">
        <v>842100</v>
      </c>
      <c r="C151" s="239" t="s">
        <v>981</v>
      </c>
      <c r="D151" s="218"/>
      <c r="E151" s="217"/>
      <c r="F151" s="228"/>
      <c r="G151" s="229"/>
      <c r="H151" s="228"/>
      <c r="I151" s="229"/>
      <c r="J151" s="216"/>
      <c r="K151" s="420"/>
      <c r="L151" s="218"/>
      <c r="M151" s="217"/>
      <c r="N151" s="287">
        <f t="shared" si="29"/>
        <v>0</v>
      </c>
      <c r="O151" s="277">
        <f t="shared" si="29"/>
        <v>0</v>
      </c>
      <c r="P151" s="358"/>
      <c r="Q151" s="358"/>
      <c r="R151" s="3"/>
      <c r="S151" s="3"/>
      <c r="T151" s="3"/>
      <c r="U151" s="95"/>
      <c r="V151" s="95"/>
      <c r="W151" s="95"/>
      <c r="X151" s="95"/>
      <c r="Y151" s="201"/>
      <c r="Z151" s="10"/>
      <c r="AA151" s="10"/>
      <c r="AB151" s="10"/>
      <c r="AC151" s="10"/>
      <c r="AD151" s="10"/>
      <c r="AE151" s="10"/>
      <c r="AF151" s="10"/>
      <c r="AG151" s="10"/>
      <c r="AH151" s="10"/>
      <c r="AI151" s="10"/>
      <c r="AJ151" s="10"/>
      <c r="AK151" s="10"/>
      <c r="AL151" s="10"/>
      <c r="AM151" s="10"/>
      <c r="AN151" s="10"/>
      <c r="AO151" s="10"/>
      <c r="AP151" s="10"/>
      <c r="AQ151" s="10"/>
    </row>
    <row r="152" spans="1:43" s="4" customFormat="1" ht="32.25" hidden="1" customHeight="1" x14ac:dyDescent="0.25">
      <c r="A152" s="236">
        <f t="shared" si="45"/>
        <v>104</v>
      </c>
      <c r="B152" s="207">
        <v>843000</v>
      </c>
      <c r="C152" s="237" t="s">
        <v>837</v>
      </c>
      <c r="D152" s="215">
        <f t="shared" ref="D152:M152" si="67">D153</f>
        <v>0</v>
      </c>
      <c r="E152" s="214">
        <f t="shared" si="67"/>
        <v>0</v>
      </c>
      <c r="F152" s="213">
        <f t="shared" si="67"/>
        <v>0</v>
      </c>
      <c r="G152" s="214">
        <f t="shared" si="67"/>
        <v>0</v>
      </c>
      <c r="H152" s="213">
        <f t="shared" si="67"/>
        <v>0</v>
      </c>
      <c r="I152" s="214">
        <f t="shared" si="67"/>
        <v>0</v>
      </c>
      <c r="J152" s="213">
        <f t="shared" si="67"/>
        <v>0</v>
      </c>
      <c r="K152" s="311">
        <f t="shared" si="67"/>
        <v>0</v>
      </c>
      <c r="L152" s="215">
        <f t="shared" si="67"/>
        <v>0</v>
      </c>
      <c r="M152" s="214">
        <f t="shared" si="67"/>
        <v>0</v>
      </c>
      <c r="N152" s="215">
        <f t="shared" si="29"/>
        <v>0</v>
      </c>
      <c r="O152" s="214">
        <f t="shared" si="29"/>
        <v>0</v>
      </c>
      <c r="P152" s="358"/>
      <c r="Q152" s="358"/>
      <c r="R152" s="3"/>
      <c r="S152" s="3"/>
      <c r="T152" s="3"/>
      <c r="U152" s="95"/>
      <c r="V152" s="95"/>
      <c r="W152" s="95"/>
      <c r="X152" s="95"/>
      <c r="Y152" s="201"/>
      <c r="Z152" s="10"/>
      <c r="AA152" s="10"/>
      <c r="AB152" s="10"/>
      <c r="AC152" s="10"/>
      <c r="AD152" s="10"/>
      <c r="AE152" s="10"/>
      <c r="AF152" s="10"/>
      <c r="AG152" s="10"/>
      <c r="AH152" s="10"/>
      <c r="AI152" s="10"/>
      <c r="AJ152" s="10"/>
      <c r="AK152" s="10"/>
      <c r="AL152" s="10"/>
      <c r="AM152" s="10"/>
      <c r="AN152" s="10"/>
      <c r="AO152" s="10"/>
      <c r="AP152" s="10"/>
      <c r="AQ152" s="10"/>
    </row>
    <row r="153" spans="1:43" s="4" customFormat="1" ht="32.25" hidden="1" customHeight="1" x14ac:dyDescent="0.25">
      <c r="A153" s="238">
        <f t="shared" si="45"/>
        <v>105</v>
      </c>
      <c r="B153" s="208">
        <v>843100</v>
      </c>
      <c r="C153" s="239" t="s">
        <v>982</v>
      </c>
      <c r="D153" s="218"/>
      <c r="E153" s="217"/>
      <c r="F153" s="228"/>
      <c r="G153" s="229"/>
      <c r="H153" s="228"/>
      <c r="I153" s="229"/>
      <c r="J153" s="216"/>
      <c r="K153" s="420"/>
      <c r="L153" s="218"/>
      <c r="M153" s="217"/>
      <c r="N153" s="287">
        <f t="shared" ref="N153:O223" si="68">SUM(H153,J153,L153)</f>
        <v>0</v>
      </c>
      <c r="O153" s="277">
        <f t="shared" si="68"/>
        <v>0</v>
      </c>
      <c r="P153" s="358"/>
      <c r="Q153" s="358"/>
      <c r="R153" s="3"/>
      <c r="S153" s="3"/>
      <c r="T153" s="3"/>
      <c r="U153" s="95"/>
      <c r="V153" s="95"/>
      <c r="W153" s="95"/>
      <c r="X153" s="95"/>
      <c r="Y153" s="201"/>
      <c r="Z153" s="10"/>
      <c r="AA153" s="10"/>
      <c r="AB153" s="10"/>
      <c r="AC153" s="10"/>
      <c r="AD153" s="10"/>
      <c r="AE153" s="10"/>
      <c r="AF153" s="10"/>
      <c r="AG153" s="10"/>
      <c r="AH153" s="10"/>
      <c r="AI153" s="10"/>
      <c r="AJ153" s="10"/>
      <c r="AK153" s="10"/>
      <c r="AL153" s="10"/>
      <c r="AM153" s="10"/>
      <c r="AN153" s="10"/>
      <c r="AO153" s="10"/>
      <c r="AP153" s="10"/>
      <c r="AQ153" s="10"/>
    </row>
    <row r="154" spans="1:43" s="4" customFormat="1" ht="39" hidden="1" thickBot="1" x14ac:dyDescent="0.3">
      <c r="A154" s="234">
        <f t="shared" si="45"/>
        <v>106</v>
      </c>
      <c r="B154" s="206">
        <v>900000</v>
      </c>
      <c r="C154" s="235" t="s">
        <v>838</v>
      </c>
      <c r="D154" s="223">
        <f>D155+D174</f>
        <v>0</v>
      </c>
      <c r="E154" s="222">
        <f t="shared" ref="E154:M154" si="69">E155+E174</f>
        <v>0</v>
      </c>
      <c r="F154" s="212">
        <f t="shared" ref="F154:G154" si="70">F155+F174</f>
        <v>0</v>
      </c>
      <c r="G154" s="222">
        <f t="shared" si="70"/>
        <v>0</v>
      </c>
      <c r="H154" s="212">
        <f t="shared" si="69"/>
        <v>0</v>
      </c>
      <c r="I154" s="222">
        <f t="shared" si="69"/>
        <v>0</v>
      </c>
      <c r="J154" s="212">
        <f t="shared" si="69"/>
        <v>0</v>
      </c>
      <c r="K154" s="310">
        <f t="shared" si="69"/>
        <v>0</v>
      </c>
      <c r="L154" s="223">
        <f t="shared" si="69"/>
        <v>0</v>
      </c>
      <c r="M154" s="222">
        <f t="shared" si="69"/>
        <v>0</v>
      </c>
      <c r="N154" s="223">
        <f t="shared" si="68"/>
        <v>0</v>
      </c>
      <c r="O154" s="222">
        <f t="shared" si="68"/>
        <v>0</v>
      </c>
      <c r="P154" s="358"/>
      <c r="Q154" s="358"/>
      <c r="R154" s="3"/>
      <c r="S154" s="3"/>
      <c r="T154" s="3"/>
      <c r="U154" s="95"/>
      <c r="V154" s="95"/>
      <c r="W154" s="95"/>
      <c r="X154" s="95"/>
      <c r="Y154" s="201"/>
      <c r="Z154" s="10"/>
      <c r="AA154" s="10"/>
      <c r="AB154" s="10"/>
      <c r="AC154" s="10"/>
      <c r="AD154" s="10"/>
      <c r="AE154" s="10"/>
      <c r="AF154" s="10"/>
      <c r="AG154" s="10"/>
      <c r="AH154" s="10"/>
      <c r="AI154" s="10"/>
      <c r="AJ154" s="10"/>
      <c r="AK154" s="10"/>
      <c r="AL154" s="10"/>
      <c r="AM154" s="10"/>
      <c r="AN154" s="10"/>
      <c r="AO154" s="10"/>
      <c r="AP154" s="10"/>
      <c r="AQ154" s="10"/>
    </row>
    <row r="155" spans="1:43" s="4" customFormat="1" ht="32.25" hidden="1" customHeight="1" x14ac:dyDescent="0.25">
      <c r="A155" s="236">
        <f t="shared" si="45"/>
        <v>107</v>
      </c>
      <c r="B155" s="207">
        <v>910000</v>
      </c>
      <c r="C155" s="237" t="s">
        <v>839</v>
      </c>
      <c r="D155" s="215">
        <f>D156+D166</f>
        <v>0</v>
      </c>
      <c r="E155" s="214">
        <f t="shared" ref="E155:M155" si="71">E156+E166</f>
        <v>0</v>
      </c>
      <c r="F155" s="213">
        <f t="shared" ref="F155:G155" si="72">F156+F166</f>
        <v>0</v>
      </c>
      <c r="G155" s="214">
        <f t="shared" si="72"/>
        <v>0</v>
      </c>
      <c r="H155" s="213">
        <f t="shared" si="71"/>
        <v>0</v>
      </c>
      <c r="I155" s="214">
        <f t="shared" si="71"/>
        <v>0</v>
      </c>
      <c r="J155" s="213">
        <f t="shared" si="71"/>
        <v>0</v>
      </c>
      <c r="K155" s="311">
        <f t="shared" si="71"/>
        <v>0</v>
      </c>
      <c r="L155" s="215">
        <f t="shared" si="71"/>
        <v>0</v>
      </c>
      <c r="M155" s="214">
        <f t="shared" si="71"/>
        <v>0</v>
      </c>
      <c r="N155" s="215">
        <f t="shared" si="68"/>
        <v>0</v>
      </c>
      <c r="O155" s="214">
        <f t="shared" si="68"/>
        <v>0</v>
      </c>
      <c r="P155" s="358"/>
      <c r="Q155" s="358"/>
      <c r="R155" s="3"/>
      <c r="S155" s="3"/>
      <c r="T155" s="3"/>
      <c r="U155" s="95"/>
      <c r="V155" s="95"/>
      <c r="W155" s="95"/>
      <c r="X155" s="95"/>
      <c r="Y155" s="201"/>
      <c r="Z155" s="10"/>
      <c r="AA155" s="10"/>
      <c r="AB155" s="10"/>
      <c r="AC155" s="10"/>
      <c r="AD155" s="10"/>
      <c r="AE155" s="10"/>
      <c r="AF155" s="10"/>
      <c r="AG155" s="10"/>
      <c r="AH155" s="10"/>
      <c r="AI155" s="10"/>
      <c r="AJ155" s="10"/>
      <c r="AK155" s="10"/>
      <c r="AL155" s="10"/>
      <c r="AM155" s="10"/>
      <c r="AN155" s="10"/>
      <c r="AO155" s="10"/>
      <c r="AP155" s="10"/>
      <c r="AQ155" s="10"/>
    </row>
    <row r="156" spans="1:43" s="4" customFormat="1" ht="32.25" hidden="1" customHeight="1" x14ac:dyDescent="0.25">
      <c r="A156" s="236">
        <f t="shared" si="45"/>
        <v>108</v>
      </c>
      <c r="B156" s="207">
        <v>911000</v>
      </c>
      <c r="C156" s="237" t="s">
        <v>840</v>
      </c>
      <c r="D156" s="215">
        <f t="shared" ref="D156:M156" si="73">SUM(D157:D165)</f>
        <v>0</v>
      </c>
      <c r="E156" s="214">
        <f t="shared" si="73"/>
        <v>0</v>
      </c>
      <c r="F156" s="213">
        <f t="shared" ref="F156:G156" si="74">SUM(F157:F165)</f>
        <v>0</v>
      </c>
      <c r="G156" s="214">
        <f t="shared" si="74"/>
        <v>0</v>
      </c>
      <c r="H156" s="213">
        <f t="shared" si="73"/>
        <v>0</v>
      </c>
      <c r="I156" s="214">
        <f t="shared" si="73"/>
        <v>0</v>
      </c>
      <c r="J156" s="213">
        <f t="shared" si="73"/>
        <v>0</v>
      </c>
      <c r="K156" s="311">
        <f t="shared" si="73"/>
        <v>0</v>
      </c>
      <c r="L156" s="215">
        <f t="shared" si="73"/>
        <v>0</v>
      </c>
      <c r="M156" s="214">
        <f t="shared" si="73"/>
        <v>0</v>
      </c>
      <c r="N156" s="215">
        <f t="shared" si="68"/>
        <v>0</v>
      </c>
      <c r="O156" s="214">
        <f t="shared" si="68"/>
        <v>0</v>
      </c>
      <c r="P156" s="358"/>
      <c r="Q156" s="358"/>
      <c r="R156" s="3"/>
      <c r="S156" s="3"/>
      <c r="T156" s="3"/>
      <c r="U156" s="95"/>
      <c r="V156" s="95"/>
      <c r="W156" s="95"/>
      <c r="X156" s="95"/>
      <c r="Y156" s="201"/>
      <c r="Z156" s="10"/>
      <c r="AA156" s="10"/>
      <c r="AB156" s="10"/>
      <c r="AC156" s="10"/>
      <c r="AD156" s="10"/>
      <c r="AE156" s="10"/>
      <c r="AF156" s="10"/>
      <c r="AG156" s="10"/>
      <c r="AH156" s="10"/>
      <c r="AI156" s="10"/>
      <c r="AJ156" s="10"/>
      <c r="AK156" s="10"/>
      <c r="AL156" s="10"/>
      <c r="AM156" s="10"/>
      <c r="AN156" s="10"/>
      <c r="AO156" s="10"/>
      <c r="AP156" s="10"/>
      <c r="AQ156" s="10"/>
    </row>
    <row r="157" spans="1:43" s="4" customFormat="1" ht="32.25" hidden="1" customHeight="1" x14ac:dyDescent="0.25">
      <c r="A157" s="238">
        <f t="shared" si="45"/>
        <v>109</v>
      </c>
      <c r="B157" s="208">
        <v>911100</v>
      </c>
      <c r="C157" s="239" t="s">
        <v>983</v>
      </c>
      <c r="D157" s="218"/>
      <c r="E157" s="217"/>
      <c r="F157" s="228"/>
      <c r="G157" s="229"/>
      <c r="H157" s="228"/>
      <c r="I157" s="229"/>
      <c r="J157" s="216"/>
      <c r="K157" s="420"/>
      <c r="L157" s="218"/>
      <c r="M157" s="217"/>
      <c r="N157" s="287">
        <f t="shared" si="68"/>
        <v>0</v>
      </c>
      <c r="O157" s="277">
        <f t="shared" si="68"/>
        <v>0</v>
      </c>
      <c r="P157" s="358"/>
      <c r="Q157" s="358"/>
      <c r="R157" s="3"/>
      <c r="S157" s="3"/>
      <c r="T157" s="3"/>
      <c r="U157" s="95"/>
      <c r="V157" s="95"/>
      <c r="W157" s="95"/>
      <c r="X157" s="95"/>
      <c r="Y157" s="201"/>
      <c r="Z157" s="10"/>
      <c r="AA157" s="10"/>
      <c r="AB157" s="10"/>
      <c r="AC157" s="10"/>
      <c r="AD157" s="10"/>
      <c r="AE157" s="10"/>
      <c r="AF157" s="10"/>
      <c r="AG157" s="10"/>
      <c r="AH157" s="10"/>
      <c r="AI157" s="10"/>
      <c r="AJ157" s="10"/>
      <c r="AK157" s="10"/>
      <c r="AL157" s="10"/>
      <c r="AM157" s="10"/>
      <c r="AN157" s="10"/>
      <c r="AO157" s="10"/>
      <c r="AP157" s="10"/>
      <c r="AQ157" s="10"/>
    </row>
    <row r="158" spans="1:43" s="4" customFormat="1" ht="32.25" hidden="1" customHeight="1" x14ac:dyDescent="0.25">
      <c r="A158" s="238">
        <f t="shared" si="45"/>
        <v>110</v>
      </c>
      <c r="B158" s="208">
        <v>911200</v>
      </c>
      <c r="C158" s="239" t="s">
        <v>984</v>
      </c>
      <c r="D158" s="218"/>
      <c r="E158" s="217"/>
      <c r="F158" s="228"/>
      <c r="G158" s="229"/>
      <c r="H158" s="228"/>
      <c r="I158" s="229"/>
      <c r="J158" s="216"/>
      <c r="K158" s="420"/>
      <c r="L158" s="218"/>
      <c r="M158" s="217"/>
      <c r="N158" s="287">
        <f t="shared" si="68"/>
        <v>0</v>
      </c>
      <c r="O158" s="277">
        <f t="shared" si="68"/>
        <v>0</v>
      </c>
      <c r="P158" s="358"/>
      <c r="Q158" s="358"/>
      <c r="R158" s="3"/>
      <c r="S158" s="3"/>
      <c r="T158" s="3"/>
      <c r="U158" s="95"/>
      <c r="V158" s="95"/>
      <c r="W158" s="95"/>
      <c r="X158" s="95"/>
      <c r="Y158" s="201"/>
      <c r="Z158" s="10"/>
      <c r="AA158" s="10"/>
      <c r="AB158" s="10"/>
      <c r="AC158" s="10"/>
      <c r="AD158" s="10"/>
      <c r="AE158" s="10"/>
      <c r="AF158" s="10"/>
      <c r="AG158" s="10"/>
      <c r="AH158" s="10"/>
      <c r="AI158" s="10"/>
      <c r="AJ158" s="10"/>
      <c r="AK158" s="10"/>
      <c r="AL158" s="10"/>
      <c r="AM158" s="10"/>
      <c r="AN158" s="10"/>
      <c r="AO158" s="10"/>
      <c r="AP158" s="10"/>
      <c r="AQ158" s="10"/>
    </row>
    <row r="159" spans="1:43" s="4" customFormat="1" ht="39" hidden="1" thickBot="1" x14ac:dyDescent="0.3">
      <c r="A159" s="238">
        <f t="shared" si="45"/>
        <v>111</v>
      </c>
      <c r="B159" s="208">
        <v>911300</v>
      </c>
      <c r="C159" s="239" t="s">
        <v>952</v>
      </c>
      <c r="D159" s="218"/>
      <c r="E159" s="217"/>
      <c r="F159" s="228"/>
      <c r="G159" s="229"/>
      <c r="H159" s="228"/>
      <c r="I159" s="229"/>
      <c r="J159" s="216"/>
      <c r="K159" s="420"/>
      <c r="L159" s="218"/>
      <c r="M159" s="217"/>
      <c r="N159" s="287">
        <f t="shared" si="68"/>
        <v>0</v>
      </c>
      <c r="O159" s="277">
        <f t="shared" si="68"/>
        <v>0</v>
      </c>
      <c r="P159" s="358"/>
      <c r="Q159" s="358"/>
      <c r="R159" s="3"/>
      <c r="S159" s="3"/>
      <c r="T159" s="3"/>
      <c r="U159" s="95"/>
      <c r="V159" s="95"/>
      <c r="W159" s="95"/>
      <c r="X159" s="95"/>
      <c r="Y159" s="201"/>
      <c r="Z159" s="10"/>
      <c r="AA159" s="10"/>
      <c r="AB159" s="10"/>
      <c r="AC159" s="10"/>
      <c r="AD159" s="10"/>
      <c r="AE159" s="10"/>
      <c r="AF159" s="10"/>
      <c r="AG159" s="10"/>
      <c r="AH159" s="10"/>
      <c r="AI159" s="10"/>
      <c r="AJ159" s="10"/>
      <c r="AK159" s="10"/>
      <c r="AL159" s="10"/>
      <c r="AM159" s="10"/>
      <c r="AN159" s="10"/>
      <c r="AO159" s="10"/>
      <c r="AP159" s="10"/>
      <c r="AQ159" s="10"/>
    </row>
    <row r="160" spans="1:43" s="4" customFormat="1" ht="32.25" hidden="1" customHeight="1" x14ac:dyDescent="0.25">
      <c r="A160" s="238">
        <f t="shared" si="45"/>
        <v>112</v>
      </c>
      <c r="B160" s="208">
        <v>911400</v>
      </c>
      <c r="C160" s="239" t="s">
        <v>953</v>
      </c>
      <c r="D160" s="218"/>
      <c r="E160" s="217"/>
      <c r="F160" s="228"/>
      <c r="G160" s="229"/>
      <c r="H160" s="228"/>
      <c r="I160" s="229"/>
      <c r="J160" s="216"/>
      <c r="K160" s="420"/>
      <c r="L160" s="218"/>
      <c r="M160" s="217"/>
      <c r="N160" s="287">
        <f t="shared" si="68"/>
        <v>0</v>
      </c>
      <c r="O160" s="277">
        <f t="shared" si="68"/>
        <v>0</v>
      </c>
      <c r="P160" s="358"/>
      <c r="Q160" s="358"/>
      <c r="R160" s="3"/>
      <c r="S160" s="3"/>
      <c r="T160" s="3"/>
      <c r="U160" s="95"/>
      <c r="V160" s="95"/>
      <c r="W160" s="95"/>
      <c r="X160" s="95"/>
      <c r="Y160" s="201"/>
      <c r="Z160" s="10"/>
      <c r="AA160" s="10"/>
      <c r="AB160" s="10"/>
      <c r="AC160" s="10"/>
      <c r="AD160" s="10"/>
      <c r="AE160" s="10"/>
      <c r="AF160" s="10"/>
      <c r="AG160" s="10"/>
      <c r="AH160" s="10"/>
      <c r="AI160" s="10"/>
      <c r="AJ160" s="10"/>
      <c r="AK160" s="10"/>
      <c r="AL160" s="10"/>
      <c r="AM160" s="10"/>
      <c r="AN160" s="10"/>
      <c r="AO160" s="10"/>
      <c r="AP160" s="10"/>
      <c r="AQ160" s="10"/>
    </row>
    <row r="161" spans="1:43" s="4" customFormat="1" ht="32.25" hidden="1" customHeight="1" x14ac:dyDescent="0.25">
      <c r="A161" s="238">
        <f t="shared" si="45"/>
        <v>113</v>
      </c>
      <c r="B161" s="208">
        <v>911500</v>
      </c>
      <c r="C161" s="239" t="s">
        <v>1359</v>
      </c>
      <c r="D161" s="218"/>
      <c r="E161" s="217"/>
      <c r="F161" s="228"/>
      <c r="G161" s="229"/>
      <c r="H161" s="228"/>
      <c r="I161" s="229"/>
      <c r="J161" s="216"/>
      <c r="K161" s="420"/>
      <c r="L161" s="218"/>
      <c r="M161" s="217"/>
      <c r="N161" s="287">
        <f t="shared" si="68"/>
        <v>0</v>
      </c>
      <c r="O161" s="277">
        <f t="shared" si="68"/>
        <v>0</v>
      </c>
      <c r="P161" s="358"/>
      <c r="Q161" s="358"/>
      <c r="R161" s="3"/>
      <c r="S161" s="3"/>
      <c r="T161" s="3"/>
      <c r="U161" s="95"/>
      <c r="V161" s="95"/>
      <c r="W161" s="95"/>
      <c r="X161" s="95"/>
      <c r="Y161" s="201"/>
      <c r="Z161" s="10"/>
      <c r="AA161" s="10"/>
      <c r="AB161" s="10"/>
      <c r="AC161" s="10"/>
      <c r="AD161" s="10"/>
      <c r="AE161" s="10"/>
      <c r="AF161" s="10"/>
      <c r="AG161" s="10"/>
      <c r="AH161" s="10"/>
      <c r="AI161" s="10"/>
      <c r="AJ161" s="10"/>
      <c r="AK161" s="10"/>
      <c r="AL161" s="10"/>
      <c r="AM161" s="10"/>
      <c r="AN161" s="10"/>
      <c r="AO161" s="10"/>
      <c r="AP161" s="10"/>
      <c r="AQ161" s="10"/>
    </row>
    <row r="162" spans="1:43" s="4" customFormat="1" ht="32.25" hidden="1" customHeight="1" x14ac:dyDescent="0.25">
      <c r="A162" s="238">
        <f t="shared" si="45"/>
        <v>114</v>
      </c>
      <c r="B162" s="208">
        <v>911600</v>
      </c>
      <c r="C162" s="239" t="s">
        <v>954</v>
      </c>
      <c r="D162" s="218"/>
      <c r="E162" s="217"/>
      <c r="F162" s="228"/>
      <c r="G162" s="229"/>
      <c r="H162" s="228"/>
      <c r="I162" s="229"/>
      <c r="J162" s="216"/>
      <c r="K162" s="420"/>
      <c r="L162" s="218"/>
      <c r="M162" s="217"/>
      <c r="N162" s="287">
        <f t="shared" si="68"/>
        <v>0</v>
      </c>
      <c r="O162" s="277">
        <f t="shared" si="68"/>
        <v>0</v>
      </c>
      <c r="P162" s="358"/>
      <c r="Q162" s="358"/>
      <c r="R162" s="3"/>
      <c r="S162" s="3"/>
      <c r="T162" s="3"/>
      <c r="U162" s="95"/>
      <c r="V162" s="95"/>
      <c r="W162" s="95"/>
      <c r="X162" s="95"/>
      <c r="Y162" s="201"/>
      <c r="Z162" s="10"/>
      <c r="AA162" s="10"/>
      <c r="AB162" s="10"/>
      <c r="AC162" s="10"/>
      <c r="AD162" s="10"/>
      <c r="AE162" s="10"/>
      <c r="AF162" s="10"/>
      <c r="AG162" s="10"/>
      <c r="AH162" s="10"/>
      <c r="AI162" s="10"/>
      <c r="AJ162" s="10"/>
      <c r="AK162" s="10"/>
      <c r="AL162" s="10"/>
      <c r="AM162" s="10"/>
      <c r="AN162" s="10"/>
      <c r="AO162" s="10"/>
      <c r="AP162" s="10"/>
      <c r="AQ162" s="10"/>
    </row>
    <row r="163" spans="1:43" s="4" customFormat="1" ht="32.25" hidden="1" customHeight="1" x14ac:dyDescent="0.25">
      <c r="A163" s="238">
        <f t="shared" si="45"/>
        <v>115</v>
      </c>
      <c r="B163" s="208">
        <v>911700</v>
      </c>
      <c r="C163" s="239" t="s">
        <v>955</v>
      </c>
      <c r="D163" s="218"/>
      <c r="E163" s="217"/>
      <c r="F163" s="228"/>
      <c r="G163" s="229"/>
      <c r="H163" s="228"/>
      <c r="I163" s="229"/>
      <c r="J163" s="216"/>
      <c r="K163" s="420"/>
      <c r="L163" s="218"/>
      <c r="M163" s="217"/>
      <c r="N163" s="287">
        <f t="shared" si="68"/>
        <v>0</v>
      </c>
      <c r="O163" s="277">
        <f t="shared" si="68"/>
        <v>0</v>
      </c>
      <c r="P163" s="358"/>
      <c r="Q163" s="358"/>
      <c r="R163" s="3"/>
      <c r="S163" s="3"/>
      <c r="T163" s="3"/>
      <c r="U163" s="95"/>
      <c r="V163" s="95"/>
      <c r="W163" s="95"/>
      <c r="X163" s="95"/>
      <c r="Y163" s="201"/>
      <c r="Z163" s="10"/>
      <c r="AA163" s="10"/>
      <c r="AB163" s="10"/>
      <c r="AC163" s="10"/>
      <c r="AD163" s="10"/>
      <c r="AE163" s="10"/>
      <c r="AF163" s="10"/>
      <c r="AG163" s="10"/>
      <c r="AH163" s="10"/>
      <c r="AI163" s="10"/>
      <c r="AJ163" s="10"/>
      <c r="AK163" s="10"/>
      <c r="AL163" s="10"/>
      <c r="AM163" s="10"/>
      <c r="AN163" s="10"/>
      <c r="AO163" s="10"/>
      <c r="AP163" s="10"/>
      <c r="AQ163" s="10"/>
    </row>
    <row r="164" spans="1:43" s="4" customFormat="1" ht="32.25" hidden="1" customHeight="1" x14ac:dyDescent="0.25">
      <c r="A164" s="238">
        <f t="shared" si="45"/>
        <v>116</v>
      </c>
      <c r="B164" s="208">
        <v>911800</v>
      </c>
      <c r="C164" s="239" t="s">
        <v>956</v>
      </c>
      <c r="D164" s="218"/>
      <c r="E164" s="217"/>
      <c r="F164" s="228"/>
      <c r="G164" s="229"/>
      <c r="H164" s="228"/>
      <c r="I164" s="229"/>
      <c r="J164" s="216"/>
      <c r="K164" s="420"/>
      <c r="L164" s="218"/>
      <c r="M164" s="217"/>
      <c r="N164" s="287">
        <f t="shared" si="68"/>
        <v>0</v>
      </c>
      <c r="O164" s="277">
        <f t="shared" si="68"/>
        <v>0</v>
      </c>
      <c r="P164" s="358"/>
      <c r="Q164" s="358"/>
      <c r="R164" s="3"/>
      <c r="S164" s="3"/>
      <c r="T164" s="3"/>
      <c r="U164" s="95"/>
      <c r="V164" s="95"/>
      <c r="W164" s="95"/>
      <c r="X164" s="95"/>
      <c r="Y164" s="201"/>
      <c r="Z164" s="10"/>
      <c r="AA164" s="10"/>
      <c r="AB164" s="10"/>
      <c r="AC164" s="10"/>
      <c r="AD164" s="10"/>
      <c r="AE164" s="10"/>
      <c r="AF164" s="10"/>
      <c r="AG164" s="10"/>
      <c r="AH164" s="10"/>
      <c r="AI164" s="10"/>
      <c r="AJ164" s="10"/>
      <c r="AK164" s="10"/>
      <c r="AL164" s="10"/>
      <c r="AM164" s="10"/>
      <c r="AN164" s="10"/>
      <c r="AO164" s="10"/>
      <c r="AP164" s="10"/>
      <c r="AQ164" s="10"/>
    </row>
    <row r="165" spans="1:43" s="4" customFormat="1" ht="32.25" hidden="1" customHeight="1" x14ac:dyDescent="0.25">
      <c r="A165" s="238">
        <f t="shared" si="45"/>
        <v>117</v>
      </c>
      <c r="B165" s="208">
        <v>911900</v>
      </c>
      <c r="C165" s="239" t="s">
        <v>698</v>
      </c>
      <c r="D165" s="218"/>
      <c r="E165" s="217"/>
      <c r="F165" s="228"/>
      <c r="G165" s="229"/>
      <c r="H165" s="228"/>
      <c r="I165" s="229"/>
      <c r="J165" s="216"/>
      <c r="K165" s="420"/>
      <c r="L165" s="218"/>
      <c r="M165" s="217"/>
      <c r="N165" s="287">
        <f t="shared" si="68"/>
        <v>0</v>
      </c>
      <c r="O165" s="277">
        <f t="shared" si="68"/>
        <v>0</v>
      </c>
      <c r="P165" s="358"/>
      <c r="Q165" s="358"/>
      <c r="R165" s="3"/>
      <c r="S165" s="3"/>
      <c r="T165" s="3"/>
      <c r="U165" s="95"/>
      <c r="V165" s="95"/>
      <c r="W165" s="95"/>
      <c r="X165" s="95"/>
      <c r="Y165" s="201"/>
      <c r="Z165" s="10"/>
      <c r="AA165" s="10"/>
      <c r="AB165" s="10"/>
      <c r="AC165" s="10"/>
      <c r="AD165" s="10"/>
      <c r="AE165" s="10"/>
      <c r="AF165" s="10"/>
      <c r="AG165" s="10"/>
      <c r="AH165" s="10"/>
      <c r="AI165" s="10"/>
      <c r="AJ165" s="10"/>
      <c r="AK165" s="10"/>
      <c r="AL165" s="10"/>
      <c r="AM165" s="10"/>
      <c r="AN165" s="10"/>
      <c r="AO165" s="10"/>
      <c r="AP165" s="10"/>
      <c r="AQ165" s="10"/>
    </row>
    <row r="166" spans="1:43" s="4" customFormat="1" ht="32.25" hidden="1" customHeight="1" x14ac:dyDescent="0.25">
      <c r="A166" s="236">
        <f t="shared" si="45"/>
        <v>118</v>
      </c>
      <c r="B166" s="207">
        <v>912000</v>
      </c>
      <c r="C166" s="237" t="s">
        <v>841</v>
      </c>
      <c r="D166" s="215">
        <f t="shared" ref="D166:M166" si="75">SUM(D167:D173)</f>
        <v>0</v>
      </c>
      <c r="E166" s="214">
        <f t="shared" si="75"/>
        <v>0</v>
      </c>
      <c r="F166" s="213">
        <f t="shared" ref="F166:G166" si="76">SUM(F167:F173)</f>
        <v>0</v>
      </c>
      <c r="G166" s="214">
        <f t="shared" si="76"/>
        <v>0</v>
      </c>
      <c r="H166" s="213">
        <f t="shared" si="75"/>
        <v>0</v>
      </c>
      <c r="I166" s="214">
        <f t="shared" si="75"/>
        <v>0</v>
      </c>
      <c r="J166" s="213">
        <f t="shared" si="75"/>
        <v>0</v>
      </c>
      <c r="K166" s="311">
        <f t="shared" si="75"/>
        <v>0</v>
      </c>
      <c r="L166" s="215">
        <f t="shared" si="75"/>
        <v>0</v>
      </c>
      <c r="M166" s="214">
        <f t="shared" si="75"/>
        <v>0</v>
      </c>
      <c r="N166" s="215">
        <f t="shared" si="68"/>
        <v>0</v>
      </c>
      <c r="O166" s="214">
        <f t="shared" si="68"/>
        <v>0</v>
      </c>
      <c r="P166" s="358"/>
      <c r="Q166" s="358"/>
      <c r="R166" s="3"/>
      <c r="S166" s="3"/>
      <c r="T166" s="3"/>
      <c r="U166" s="95"/>
      <c r="V166" s="95"/>
      <c r="W166" s="95"/>
      <c r="X166" s="95"/>
      <c r="Y166" s="201"/>
      <c r="Z166" s="10"/>
      <c r="AA166" s="10"/>
      <c r="AB166" s="10"/>
      <c r="AC166" s="10"/>
      <c r="AD166" s="10"/>
      <c r="AE166" s="10"/>
      <c r="AF166" s="10"/>
      <c r="AG166" s="10"/>
      <c r="AH166" s="10"/>
      <c r="AI166" s="10"/>
      <c r="AJ166" s="10"/>
      <c r="AK166" s="10"/>
      <c r="AL166" s="10"/>
      <c r="AM166" s="10"/>
      <c r="AN166" s="10"/>
      <c r="AO166" s="10"/>
      <c r="AP166" s="10"/>
      <c r="AQ166" s="10"/>
    </row>
    <row r="167" spans="1:43" s="4" customFormat="1" ht="51.75" hidden="1" thickBot="1" x14ac:dyDescent="0.3">
      <c r="A167" s="238">
        <f t="shared" si="45"/>
        <v>119</v>
      </c>
      <c r="B167" s="208">
        <v>912100</v>
      </c>
      <c r="C167" s="239" t="s">
        <v>1347</v>
      </c>
      <c r="D167" s="218"/>
      <c r="E167" s="217"/>
      <c r="F167" s="228"/>
      <c r="G167" s="229"/>
      <c r="H167" s="228"/>
      <c r="I167" s="229"/>
      <c r="J167" s="216"/>
      <c r="K167" s="420"/>
      <c r="L167" s="218"/>
      <c r="M167" s="217"/>
      <c r="N167" s="287">
        <f t="shared" si="68"/>
        <v>0</v>
      </c>
      <c r="O167" s="277">
        <f t="shared" si="68"/>
        <v>0</v>
      </c>
      <c r="P167" s="358"/>
      <c r="Q167" s="358"/>
      <c r="R167" s="3"/>
      <c r="S167" s="3"/>
      <c r="T167" s="3"/>
      <c r="U167" s="95"/>
      <c r="V167" s="95"/>
      <c r="W167" s="95"/>
      <c r="X167" s="95"/>
      <c r="Y167" s="201"/>
      <c r="Z167" s="10"/>
      <c r="AA167" s="10"/>
      <c r="AB167" s="10"/>
      <c r="AC167" s="10"/>
      <c r="AD167" s="10"/>
      <c r="AE167" s="10"/>
      <c r="AF167" s="10"/>
      <c r="AG167" s="10"/>
      <c r="AH167" s="10"/>
      <c r="AI167" s="10"/>
      <c r="AJ167" s="10"/>
      <c r="AK167" s="10"/>
      <c r="AL167" s="10"/>
      <c r="AM167" s="10"/>
      <c r="AN167" s="10"/>
      <c r="AO167" s="10"/>
      <c r="AP167" s="10"/>
      <c r="AQ167" s="10"/>
    </row>
    <row r="168" spans="1:43" s="4" customFormat="1" ht="32.25" hidden="1" customHeight="1" x14ac:dyDescent="0.25">
      <c r="A168" s="238">
        <f t="shared" si="45"/>
        <v>120</v>
      </c>
      <c r="B168" s="208">
        <v>912200</v>
      </c>
      <c r="C168" s="239" t="s">
        <v>1348</v>
      </c>
      <c r="D168" s="218"/>
      <c r="E168" s="217"/>
      <c r="F168" s="228"/>
      <c r="G168" s="229"/>
      <c r="H168" s="228"/>
      <c r="I168" s="229"/>
      <c r="J168" s="216"/>
      <c r="K168" s="420"/>
      <c r="L168" s="218"/>
      <c r="M168" s="217"/>
      <c r="N168" s="287">
        <f t="shared" si="68"/>
        <v>0</v>
      </c>
      <c r="O168" s="277">
        <f t="shared" si="68"/>
        <v>0</v>
      </c>
      <c r="P168" s="358"/>
      <c r="Q168" s="358"/>
      <c r="R168" s="3"/>
      <c r="S168" s="3"/>
      <c r="T168" s="3"/>
      <c r="U168" s="95"/>
      <c r="V168" s="95"/>
      <c r="W168" s="95"/>
      <c r="X168" s="95"/>
      <c r="Y168" s="201"/>
      <c r="Z168" s="10"/>
      <c r="AA168" s="10"/>
      <c r="AB168" s="10"/>
      <c r="AC168" s="10"/>
      <c r="AD168" s="10"/>
      <c r="AE168" s="10"/>
      <c r="AF168" s="10"/>
      <c r="AG168" s="10"/>
      <c r="AH168" s="10"/>
      <c r="AI168" s="10"/>
      <c r="AJ168" s="10"/>
      <c r="AK168" s="10"/>
      <c r="AL168" s="10"/>
      <c r="AM168" s="10"/>
      <c r="AN168" s="10"/>
      <c r="AO168" s="10"/>
      <c r="AP168" s="10"/>
      <c r="AQ168" s="10"/>
    </row>
    <row r="169" spans="1:43" s="4" customFormat="1" ht="32.25" hidden="1" customHeight="1" x14ac:dyDescent="0.25">
      <c r="A169" s="238">
        <f t="shared" si="45"/>
        <v>121</v>
      </c>
      <c r="B169" s="208">
        <v>912300</v>
      </c>
      <c r="C169" s="239" t="s">
        <v>1349</v>
      </c>
      <c r="D169" s="218"/>
      <c r="E169" s="217"/>
      <c r="F169" s="228"/>
      <c r="G169" s="229"/>
      <c r="H169" s="228"/>
      <c r="I169" s="229"/>
      <c r="J169" s="216"/>
      <c r="K169" s="420"/>
      <c r="L169" s="218"/>
      <c r="M169" s="217"/>
      <c r="N169" s="287">
        <f t="shared" si="68"/>
        <v>0</v>
      </c>
      <c r="O169" s="277">
        <f t="shared" si="68"/>
        <v>0</v>
      </c>
      <c r="P169" s="358"/>
      <c r="Q169" s="358"/>
      <c r="R169" s="3"/>
      <c r="S169" s="3"/>
      <c r="T169" s="3"/>
      <c r="U169" s="95"/>
      <c r="V169" s="95"/>
      <c r="W169" s="95"/>
      <c r="X169" s="95"/>
      <c r="Y169" s="201"/>
      <c r="Z169" s="10"/>
      <c r="AA169" s="10"/>
      <c r="AB169" s="10"/>
      <c r="AC169" s="10"/>
      <c r="AD169" s="10"/>
      <c r="AE169" s="10"/>
      <c r="AF169" s="10"/>
      <c r="AG169" s="10"/>
      <c r="AH169" s="10"/>
      <c r="AI169" s="10"/>
      <c r="AJ169" s="10"/>
      <c r="AK169" s="10"/>
      <c r="AL169" s="10"/>
      <c r="AM169" s="10"/>
      <c r="AN169" s="10"/>
      <c r="AO169" s="10"/>
      <c r="AP169" s="10"/>
      <c r="AQ169" s="10"/>
    </row>
    <row r="170" spans="1:43" s="4" customFormat="1" ht="32.25" hidden="1" customHeight="1" x14ac:dyDescent="0.25">
      <c r="A170" s="238">
        <f t="shared" si="45"/>
        <v>122</v>
      </c>
      <c r="B170" s="208">
        <v>912400</v>
      </c>
      <c r="C170" s="239" t="s">
        <v>1350</v>
      </c>
      <c r="D170" s="218"/>
      <c r="E170" s="217"/>
      <c r="F170" s="228"/>
      <c r="G170" s="229"/>
      <c r="H170" s="228"/>
      <c r="I170" s="229"/>
      <c r="J170" s="216"/>
      <c r="K170" s="420"/>
      <c r="L170" s="218"/>
      <c r="M170" s="217"/>
      <c r="N170" s="287">
        <f t="shared" si="68"/>
        <v>0</v>
      </c>
      <c r="O170" s="277">
        <f t="shared" si="68"/>
        <v>0</v>
      </c>
      <c r="P170" s="358"/>
      <c r="Q170" s="358"/>
      <c r="R170" s="3"/>
      <c r="S170" s="3"/>
      <c r="T170" s="3"/>
      <c r="U170" s="95"/>
      <c r="V170" s="95"/>
      <c r="W170" s="95"/>
      <c r="X170" s="95"/>
      <c r="Y170" s="201"/>
      <c r="Z170" s="10"/>
      <c r="AA170" s="10"/>
      <c r="AB170" s="10"/>
      <c r="AC170" s="10"/>
      <c r="AD170" s="10"/>
      <c r="AE170" s="10"/>
      <c r="AF170" s="10"/>
      <c r="AG170" s="10"/>
      <c r="AH170" s="10"/>
      <c r="AI170" s="10"/>
      <c r="AJ170" s="10"/>
      <c r="AK170" s="10"/>
      <c r="AL170" s="10"/>
      <c r="AM170" s="10"/>
      <c r="AN170" s="10"/>
      <c r="AO170" s="10"/>
      <c r="AP170" s="10"/>
      <c r="AQ170" s="10"/>
    </row>
    <row r="171" spans="1:43" s="4" customFormat="1" ht="32.25" hidden="1" customHeight="1" x14ac:dyDescent="0.25">
      <c r="A171" s="238">
        <f t="shared" si="45"/>
        <v>123</v>
      </c>
      <c r="B171" s="208">
        <v>912500</v>
      </c>
      <c r="C171" s="239" t="s">
        <v>1351</v>
      </c>
      <c r="D171" s="218"/>
      <c r="E171" s="217"/>
      <c r="F171" s="228"/>
      <c r="G171" s="229"/>
      <c r="H171" s="228"/>
      <c r="I171" s="229"/>
      <c r="J171" s="216"/>
      <c r="K171" s="420"/>
      <c r="L171" s="218"/>
      <c r="M171" s="217"/>
      <c r="N171" s="287">
        <f t="shared" si="68"/>
        <v>0</v>
      </c>
      <c r="O171" s="277">
        <f t="shared" si="68"/>
        <v>0</v>
      </c>
      <c r="P171" s="358"/>
      <c r="Q171" s="358"/>
      <c r="R171" s="3"/>
      <c r="S171" s="3"/>
      <c r="T171" s="3"/>
      <c r="U171" s="95"/>
      <c r="V171" s="95"/>
      <c r="W171" s="95"/>
      <c r="X171" s="95"/>
      <c r="Y171" s="201"/>
      <c r="Z171" s="10"/>
      <c r="AA171" s="10"/>
      <c r="AB171" s="10"/>
      <c r="AC171" s="10"/>
      <c r="AD171" s="10"/>
      <c r="AE171" s="10"/>
      <c r="AF171" s="10"/>
      <c r="AG171" s="10"/>
      <c r="AH171" s="10"/>
      <c r="AI171" s="10"/>
      <c r="AJ171" s="10"/>
      <c r="AK171" s="10"/>
      <c r="AL171" s="10"/>
      <c r="AM171" s="10"/>
      <c r="AN171" s="10"/>
      <c r="AO171" s="10"/>
      <c r="AP171" s="10"/>
      <c r="AQ171" s="10"/>
    </row>
    <row r="172" spans="1:43" s="4" customFormat="1" ht="32.25" hidden="1" customHeight="1" x14ac:dyDescent="0.25">
      <c r="A172" s="238">
        <f t="shared" si="45"/>
        <v>124</v>
      </c>
      <c r="B172" s="208">
        <v>912600</v>
      </c>
      <c r="C172" s="239" t="s">
        <v>567</v>
      </c>
      <c r="D172" s="218"/>
      <c r="E172" s="217"/>
      <c r="F172" s="228"/>
      <c r="G172" s="229"/>
      <c r="H172" s="228"/>
      <c r="I172" s="229"/>
      <c r="J172" s="216"/>
      <c r="K172" s="420"/>
      <c r="L172" s="218"/>
      <c r="M172" s="217"/>
      <c r="N172" s="287">
        <f t="shared" si="68"/>
        <v>0</v>
      </c>
      <c r="O172" s="277">
        <f t="shared" si="68"/>
        <v>0</v>
      </c>
      <c r="P172" s="358"/>
      <c r="Q172" s="358"/>
      <c r="R172" s="3"/>
      <c r="S172" s="3"/>
      <c r="T172" s="3"/>
      <c r="U172" s="95"/>
      <c r="V172" s="95"/>
      <c r="W172" s="95"/>
      <c r="X172" s="95"/>
      <c r="Y172" s="201"/>
      <c r="Z172" s="10"/>
      <c r="AA172" s="10"/>
      <c r="AB172" s="10"/>
      <c r="AC172" s="10"/>
      <c r="AD172" s="10"/>
      <c r="AE172" s="10"/>
      <c r="AF172" s="10"/>
      <c r="AG172" s="10"/>
      <c r="AH172" s="10"/>
      <c r="AI172" s="10"/>
      <c r="AJ172" s="10"/>
      <c r="AK172" s="10"/>
      <c r="AL172" s="10"/>
      <c r="AM172" s="10"/>
      <c r="AN172" s="10"/>
      <c r="AO172" s="10"/>
      <c r="AP172" s="10"/>
      <c r="AQ172" s="10"/>
    </row>
    <row r="173" spans="1:43" s="4" customFormat="1" ht="32.25" hidden="1" customHeight="1" x14ac:dyDescent="0.25">
      <c r="A173" s="238">
        <f t="shared" si="45"/>
        <v>125</v>
      </c>
      <c r="B173" s="208">
        <v>912900</v>
      </c>
      <c r="C173" s="239" t="s">
        <v>1427</v>
      </c>
      <c r="D173" s="218"/>
      <c r="E173" s="217"/>
      <c r="F173" s="228"/>
      <c r="G173" s="229"/>
      <c r="H173" s="228"/>
      <c r="I173" s="229"/>
      <c r="J173" s="216"/>
      <c r="K173" s="420"/>
      <c r="L173" s="218"/>
      <c r="M173" s="217"/>
      <c r="N173" s="287">
        <f t="shared" si="68"/>
        <v>0</v>
      </c>
      <c r="O173" s="277">
        <f t="shared" si="68"/>
        <v>0</v>
      </c>
      <c r="P173" s="358"/>
      <c r="Q173" s="358"/>
      <c r="R173" s="3"/>
      <c r="S173" s="3"/>
      <c r="T173" s="3"/>
      <c r="U173" s="95"/>
      <c r="V173" s="95"/>
      <c r="W173" s="95"/>
      <c r="X173" s="95"/>
      <c r="Y173" s="201"/>
      <c r="Z173" s="10"/>
      <c r="AA173" s="10"/>
      <c r="AB173" s="10"/>
      <c r="AC173" s="10"/>
      <c r="AD173" s="10"/>
      <c r="AE173" s="10"/>
      <c r="AF173" s="10"/>
      <c r="AG173" s="10"/>
      <c r="AH173" s="10"/>
      <c r="AI173" s="10"/>
      <c r="AJ173" s="10"/>
      <c r="AK173" s="10"/>
      <c r="AL173" s="10"/>
      <c r="AM173" s="10"/>
      <c r="AN173" s="10"/>
      <c r="AO173" s="10"/>
      <c r="AP173" s="10"/>
      <c r="AQ173" s="10"/>
    </row>
    <row r="174" spans="1:43" s="4" customFormat="1" ht="39" hidden="1" thickBot="1" x14ac:dyDescent="0.3">
      <c r="A174" s="236">
        <f t="shared" si="45"/>
        <v>126</v>
      </c>
      <c r="B174" s="207">
        <v>920000</v>
      </c>
      <c r="C174" s="237" t="s">
        <v>842</v>
      </c>
      <c r="D174" s="215">
        <f t="shared" ref="D174:M174" si="77">D175+D185</f>
        <v>0</v>
      </c>
      <c r="E174" s="214">
        <f t="shared" si="77"/>
        <v>0</v>
      </c>
      <c r="F174" s="213">
        <f t="shared" ref="F174:G174" si="78">F175+F185</f>
        <v>0</v>
      </c>
      <c r="G174" s="214">
        <f t="shared" si="78"/>
        <v>0</v>
      </c>
      <c r="H174" s="213">
        <f t="shared" si="77"/>
        <v>0</v>
      </c>
      <c r="I174" s="214">
        <f t="shared" si="77"/>
        <v>0</v>
      </c>
      <c r="J174" s="213">
        <f t="shared" si="77"/>
        <v>0</v>
      </c>
      <c r="K174" s="311">
        <f t="shared" si="77"/>
        <v>0</v>
      </c>
      <c r="L174" s="215">
        <f t="shared" si="77"/>
        <v>0</v>
      </c>
      <c r="M174" s="214">
        <f t="shared" si="77"/>
        <v>0</v>
      </c>
      <c r="N174" s="215">
        <f t="shared" si="68"/>
        <v>0</v>
      </c>
      <c r="O174" s="214">
        <f t="shared" si="68"/>
        <v>0</v>
      </c>
      <c r="P174" s="358"/>
      <c r="Q174" s="358"/>
      <c r="R174" s="3"/>
      <c r="S174" s="3"/>
      <c r="T174" s="3"/>
      <c r="U174" s="95"/>
      <c r="V174" s="95"/>
      <c r="W174" s="95"/>
      <c r="X174" s="95"/>
      <c r="Y174" s="201"/>
      <c r="Z174" s="10"/>
      <c r="AA174" s="10"/>
      <c r="AB174" s="10"/>
      <c r="AC174" s="10"/>
      <c r="AD174" s="10"/>
      <c r="AE174" s="10"/>
      <c r="AF174" s="10"/>
      <c r="AG174" s="10"/>
      <c r="AH174" s="10"/>
      <c r="AI174" s="10"/>
      <c r="AJ174" s="10"/>
      <c r="AK174" s="10"/>
      <c r="AL174" s="10"/>
      <c r="AM174" s="10"/>
      <c r="AN174" s="10"/>
      <c r="AO174" s="10"/>
      <c r="AP174" s="10"/>
      <c r="AQ174" s="10"/>
    </row>
    <row r="175" spans="1:43" s="4" customFormat="1" ht="39" hidden="1" thickBot="1" x14ac:dyDescent="0.3">
      <c r="A175" s="236">
        <f t="shared" si="45"/>
        <v>127</v>
      </c>
      <c r="B175" s="207">
        <v>921000</v>
      </c>
      <c r="C175" s="237" t="s">
        <v>843</v>
      </c>
      <c r="D175" s="215">
        <f t="shared" ref="D175:M175" si="79">SUM(D176:D184)</f>
        <v>0</v>
      </c>
      <c r="E175" s="214">
        <f t="shared" si="79"/>
        <v>0</v>
      </c>
      <c r="F175" s="213">
        <f t="shared" ref="F175:G175" si="80">SUM(F176:F184)</f>
        <v>0</v>
      </c>
      <c r="G175" s="214">
        <f t="shared" si="80"/>
        <v>0</v>
      </c>
      <c r="H175" s="213">
        <f t="shared" si="79"/>
        <v>0</v>
      </c>
      <c r="I175" s="214">
        <f t="shared" si="79"/>
        <v>0</v>
      </c>
      <c r="J175" s="213">
        <f t="shared" si="79"/>
        <v>0</v>
      </c>
      <c r="K175" s="311">
        <f t="shared" si="79"/>
        <v>0</v>
      </c>
      <c r="L175" s="215">
        <f t="shared" si="79"/>
        <v>0</v>
      </c>
      <c r="M175" s="214">
        <f t="shared" si="79"/>
        <v>0</v>
      </c>
      <c r="N175" s="215">
        <f t="shared" si="68"/>
        <v>0</v>
      </c>
      <c r="O175" s="214">
        <f t="shared" si="68"/>
        <v>0</v>
      </c>
      <c r="P175" s="356"/>
      <c r="Q175" s="356"/>
      <c r="U175" s="10"/>
      <c r="V175" s="10"/>
      <c r="W175" s="10"/>
      <c r="X175" s="10"/>
      <c r="Y175" s="201"/>
      <c r="Z175" s="10"/>
      <c r="AA175" s="10"/>
      <c r="AB175" s="10"/>
      <c r="AC175" s="10"/>
      <c r="AD175" s="10"/>
      <c r="AE175" s="10"/>
      <c r="AF175" s="10"/>
      <c r="AG175" s="10"/>
      <c r="AH175" s="10"/>
      <c r="AI175" s="10"/>
      <c r="AJ175" s="10"/>
      <c r="AK175" s="10"/>
      <c r="AL175" s="10"/>
      <c r="AM175" s="10"/>
      <c r="AN175" s="10"/>
      <c r="AO175" s="10"/>
      <c r="AP175" s="10"/>
      <c r="AQ175" s="10"/>
    </row>
    <row r="176" spans="1:43" s="4" customFormat="1" ht="39" hidden="1" thickBot="1" x14ac:dyDescent="0.3">
      <c r="A176" s="238">
        <f t="shared" si="45"/>
        <v>128</v>
      </c>
      <c r="B176" s="208">
        <v>921100</v>
      </c>
      <c r="C176" s="239" t="s">
        <v>568</v>
      </c>
      <c r="D176" s="218"/>
      <c r="E176" s="217"/>
      <c r="F176" s="228"/>
      <c r="G176" s="229"/>
      <c r="H176" s="228"/>
      <c r="I176" s="229"/>
      <c r="J176" s="216"/>
      <c r="K176" s="420"/>
      <c r="L176" s="218"/>
      <c r="M176" s="217"/>
      <c r="N176" s="287">
        <f t="shared" si="68"/>
        <v>0</v>
      </c>
      <c r="O176" s="277">
        <f t="shared" si="68"/>
        <v>0</v>
      </c>
      <c r="P176" s="356"/>
      <c r="Q176" s="356"/>
      <c r="U176" s="10"/>
      <c r="V176" s="10"/>
      <c r="W176" s="10"/>
      <c r="X176" s="10"/>
      <c r="Y176" s="201"/>
      <c r="Z176" s="10"/>
      <c r="AA176" s="10"/>
      <c r="AB176" s="10"/>
      <c r="AC176" s="10"/>
      <c r="AD176" s="10"/>
      <c r="AE176" s="10"/>
      <c r="AF176" s="10"/>
      <c r="AG176" s="10"/>
      <c r="AH176" s="10"/>
      <c r="AI176" s="10"/>
      <c r="AJ176" s="10"/>
      <c r="AK176" s="10"/>
      <c r="AL176" s="10"/>
      <c r="AM176" s="10"/>
      <c r="AN176" s="10"/>
      <c r="AO176" s="10"/>
      <c r="AP176" s="10"/>
      <c r="AQ176" s="10"/>
    </row>
    <row r="177" spans="1:43" s="4" customFormat="1" ht="26.25" hidden="1" thickBot="1" x14ac:dyDescent="0.3">
      <c r="A177" s="238">
        <f t="shared" si="45"/>
        <v>129</v>
      </c>
      <c r="B177" s="208">
        <v>921200</v>
      </c>
      <c r="C177" s="239" t="s">
        <v>569</v>
      </c>
      <c r="D177" s="218"/>
      <c r="E177" s="217"/>
      <c r="F177" s="228"/>
      <c r="G177" s="229"/>
      <c r="H177" s="228"/>
      <c r="I177" s="229"/>
      <c r="J177" s="216"/>
      <c r="K177" s="420"/>
      <c r="L177" s="218"/>
      <c r="M177" s="217"/>
      <c r="N177" s="287">
        <f t="shared" si="68"/>
        <v>0</v>
      </c>
      <c r="O177" s="277">
        <f t="shared" si="68"/>
        <v>0</v>
      </c>
      <c r="P177" s="356"/>
      <c r="Q177" s="356"/>
      <c r="U177" s="10"/>
      <c r="V177" s="10"/>
      <c r="W177" s="10"/>
      <c r="X177" s="10"/>
      <c r="Y177" s="201"/>
      <c r="Z177" s="10"/>
      <c r="AA177" s="10"/>
      <c r="AB177" s="10"/>
      <c r="AC177" s="10"/>
      <c r="AD177" s="10"/>
      <c r="AE177" s="10"/>
      <c r="AF177" s="10"/>
      <c r="AG177" s="10"/>
      <c r="AH177" s="10"/>
      <c r="AI177" s="10"/>
      <c r="AJ177" s="10"/>
      <c r="AK177" s="10"/>
      <c r="AL177" s="10"/>
      <c r="AM177" s="10"/>
      <c r="AN177" s="10"/>
      <c r="AO177" s="10"/>
      <c r="AP177" s="10"/>
      <c r="AQ177" s="10"/>
    </row>
    <row r="178" spans="1:43" s="4" customFormat="1" ht="39" hidden="1" thickBot="1" x14ac:dyDescent="0.3">
      <c r="A178" s="238">
        <f t="shared" si="45"/>
        <v>130</v>
      </c>
      <c r="B178" s="208">
        <v>921300</v>
      </c>
      <c r="C178" s="239" t="s">
        <v>570</v>
      </c>
      <c r="D178" s="218"/>
      <c r="E178" s="217"/>
      <c r="F178" s="228"/>
      <c r="G178" s="229"/>
      <c r="H178" s="228"/>
      <c r="I178" s="229"/>
      <c r="J178" s="216"/>
      <c r="K178" s="420"/>
      <c r="L178" s="218"/>
      <c r="M178" s="217"/>
      <c r="N178" s="287">
        <f t="shared" si="68"/>
        <v>0</v>
      </c>
      <c r="O178" s="277">
        <f t="shared" si="68"/>
        <v>0</v>
      </c>
      <c r="P178" s="356"/>
      <c r="Q178" s="356"/>
      <c r="U178" s="10"/>
      <c r="V178" s="10"/>
      <c r="W178" s="10"/>
      <c r="X178" s="10"/>
      <c r="Y178" s="201"/>
      <c r="Z178" s="10"/>
      <c r="AA178" s="10"/>
      <c r="AB178" s="10"/>
      <c r="AC178" s="10"/>
      <c r="AD178" s="10"/>
      <c r="AE178" s="10"/>
      <c r="AF178" s="10"/>
      <c r="AG178" s="10"/>
      <c r="AH178" s="10"/>
      <c r="AI178" s="10"/>
      <c r="AJ178" s="10"/>
      <c r="AK178" s="10"/>
      <c r="AL178" s="10"/>
      <c r="AM178" s="10"/>
      <c r="AN178" s="10"/>
      <c r="AO178" s="10"/>
      <c r="AP178" s="10"/>
      <c r="AQ178" s="10"/>
    </row>
    <row r="179" spans="1:43" s="4" customFormat="1" ht="26.25" hidden="1" thickBot="1" x14ac:dyDescent="0.3">
      <c r="A179" s="238">
        <f t="shared" si="45"/>
        <v>131</v>
      </c>
      <c r="B179" s="208">
        <v>921400</v>
      </c>
      <c r="C179" s="239" t="s">
        <v>1360</v>
      </c>
      <c r="D179" s="218"/>
      <c r="E179" s="217"/>
      <c r="F179" s="228"/>
      <c r="G179" s="229"/>
      <c r="H179" s="228"/>
      <c r="I179" s="229"/>
      <c r="J179" s="216"/>
      <c r="K179" s="420"/>
      <c r="L179" s="218"/>
      <c r="M179" s="217"/>
      <c r="N179" s="287">
        <f t="shared" si="68"/>
        <v>0</v>
      </c>
      <c r="O179" s="277">
        <f t="shared" si="68"/>
        <v>0</v>
      </c>
      <c r="P179" s="356"/>
      <c r="Q179" s="356"/>
      <c r="U179" s="10"/>
      <c r="V179" s="10"/>
      <c r="W179" s="10"/>
      <c r="X179" s="10"/>
      <c r="Y179" s="201"/>
      <c r="Z179" s="10"/>
      <c r="AA179" s="10"/>
      <c r="AB179" s="10"/>
      <c r="AC179" s="10"/>
      <c r="AD179" s="10"/>
      <c r="AE179" s="80"/>
      <c r="AF179" s="10"/>
      <c r="AG179" s="10"/>
      <c r="AH179" s="10"/>
      <c r="AI179" s="10"/>
      <c r="AJ179" s="10"/>
      <c r="AK179" s="10"/>
      <c r="AL179" s="10"/>
      <c r="AM179" s="10"/>
      <c r="AN179" s="10"/>
      <c r="AO179" s="10"/>
      <c r="AP179" s="10"/>
      <c r="AQ179" s="10"/>
    </row>
    <row r="180" spans="1:43" s="4" customFormat="1" ht="39" hidden="1" thickBot="1" x14ac:dyDescent="0.3">
      <c r="A180" s="238">
        <f t="shared" si="45"/>
        <v>132</v>
      </c>
      <c r="B180" s="208">
        <v>921500</v>
      </c>
      <c r="C180" s="239" t="s">
        <v>571</v>
      </c>
      <c r="D180" s="218"/>
      <c r="E180" s="217"/>
      <c r="F180" s="228"/>
      <c r="G180" s="229"/>
      <c r="H180" s="228"/>
      <c r="I180" s="229"/>
      <c r="J180" s="216"/>
      <c r="K180" s="420"/>
      <c r="L180" s="218"/>
      <c r="M180" s="217"/>
      <c r="N180" s="287">
        <f t="shared" si="68"/>
        <v>0</v>
      </c>
      <c r="O180" s="277">
        <f t="shared" si="68"/>
        <v>0</v>
      </c>
      <c r="P180" s="356"/>
      <c r="Q180" s="356"/>
      <c r="U180" s="10"/>
      <c r="V180" s="10"/>
      <c r="W180" s="10"/>
      <c r="X180" s="10"/>
      <c r="Y180" s="201"/>
      <c r="Z180" s="10"/>
      <c r="AA180" s="10"/>
      <c r="AB180" s="10"/>
      <c r="AC180" s="10"/>
      <c r="AD180" s="10"/>
      <c r="AE180" s="10"/>
      <c r="AF180" s="10"/>
      <c r="AG180" s="10"/>
      <c r="AH180" s="10"/>
      <c r="AI180" s="10"/>
      <c r="AJ180" s="10"/>
      <c r="AK180" s="10"/>
      <c r="AL180" s="10"/>
      <c r="AM180" s="10"/>
      <c r="AN180" s="10"/>
      <c r="AO180" s="10"/>
      <c r="AP180" s="10"/>
      <c r="AQ180" s="10"/>
    </row>
    <row r="181" spans="1:43" s="4" customFormat="1" ht="39" hidden="1" thickBot="1" x14ac:dyDescent="0.3">
      <c r="A181" s="238">
        <f t="shared" si="45"/>
        <v>133</v>
      </c>
      <c r="B181" s="208">
        <v>921600</v>
      </c>
      <c r="C181" s="239" t="s">
        <v>1361</v>
      </c>
      <c r="D181" s="218"/>
      <c r="E181" s="217"/>
      <c r="F181" s="228"/>
      <c r="G181" s="229"/>
      <c r="H181" s="228"/>
      <c r="I181" s="229"/>
      <c r="J181" s="216"/>
      <c r="K181" s="420"/>
      <c r="L181" s="218"/>
      <c r="M181" s="217"/>
      <c r="N181" s="287">
        <f t="shared" si="68"/>
        <v>0</v>
      </c>
      <c r="O181" s="277">
        <f t="shared" si="68"/>
        <v>0</v>
      </c>
      <c r="P181" s="356"/>
      <c r="Q181" s="356"/>
      <c r="U181" s="10"/>
      <c r="V181" s="10"/>
      <c r="W181" s="10"/>
      <c r="X181" s="10"/>
      <c r="Y181" s="201"/>
      <c r="Z181" s="10"/>
      <c r="AA181" s="10"/>
      <c r="AB181" s="10"/>
      <c r="AC181" s="10"/>
      <c r="AD181" s="10"/>
      <c r="AE181" s="10"/>
      <c r="AF181" s="10"/>
      <c r="AG181" s="10"/>
      <c r="AH181" s="10"/>
      <c r="AI181" s="10"/>
      <c r="AJ181" s="10"/>
      <c r="AK181" s="10"/>
      <c r="AL181" s="10"/>
      <c r="AM181" s="10"/>
      <c r="AN181" s="10"/>
      <c r="AO181" s="10"/>
      <c r="AP181" s="10"/>
      <c r="AQ181" s="10"/>
    </row>
    <row r="182" spans="1:43" s="4" customFormat="1" ht="39" hidden="1" thickBot="1" x14ac:dyDescent="0.3">
      <c r="A182" s="238">
        <f t="shared" si="45"/>
        <v>134</v>
      </c>
      <c r="B182" s="208">
        <v>921700</v>
      </c>
      <c r="C182" s="239" t="s">
        <v>1352</v>
      </c>
      <c r="D182" s="218"/>
      <c r="E182" s="217"/>
      <c r="F182" s="228"/>
      <c r="G182" s="229"/>
      <c r="H182" s="228"/>
      <c r="I182" s="229"/>
      <c r="J182" s="216"/>
      <c r="K182" s="420"/>
      <c r="L182" s="218"/>
      <c r="M182" s="217"/>
      <c r="N182" s="287">
        <f t="shared" si="68"/>
        <v>0</v>
      </c>
      <c r="O182" s="277">
        <f t="shared" si="68"/>
        <v>0</v>
      </c>
      <c r="P182" s="356"/>
      <c r="Q182" s="356"/>
      <c r="U182" s="10"/>
      <c r="V182" s="10"/>
      <c r="W182" s="10"/>
      <c r="X182" s="10"/>
      <c r="Y182" s="201"/>
      <c r="Z182" s="10"/>
      <c r="AA182" s="10"/>
      <c r="AB182" s="10"/>
      <c r="AC182" s="10"/>
      <c r="AD182" s="10"/>
      <c r="AE182" s="10"/>
      <c r="AF182" s="10"/>
      <c r="AG182" s="10"/>
      <c r="AH182" s="10"/>
      <c r="AI182" s="10"/>
      <c r="AJ182" s="10"/>
      <c r="AK182" s="10"/>
      <c r="AL182" s="10"/>
      <c r="AM182" s="10"/>
      <c r="AN182" s="10"/>
      <c r="AO182" s="10"/>
      <c r="AP182" s="10"/>
      <c r="AQ182" s="10"/>
    </row>
    <row r="183" spans="1:43" s="4" customFormat="1" ht="39" hidden="1" thickBot="1" x14ac:dyDescent="0.3">
      <c r="A183" s="238">
        <f t="shared" si="45"/>
        <v>135</v>
      </c>
      <c r="B183" s="208">
        <v>921800</v>
      </c>
      <c r="C183" s="239" t="s">
        <v>1362</v>
      </c>
      <c r="D183" s="218"/>
      <c r="E183" s="217"/>
      <c r="F183" s="228"/>
      <c r="G183" s="229"/>
      <c r="H183" s="228"/>
      <c r="I183" s="229"/>
      <c r="J183" s="216"/>
      <c r="K183" s="420"/>
      <c r="L183" s="218"/>
      <c r="M183" s="217"/>
      <c r="N183" s="287">
        <f t="shared" si="68"/>
        <v>0</v>
      </c>
      <c r="O183" s="277">
        <f t="shared" si="68"/>
        <v>0</v>
      </c>
      <c r="P183" s="356"/>
      <c r="Q183" s="356"/>
      <c r="U183" s="10"/>
      <c r="V183" s="10"/>
      <c r="W183" s="10"/>
      <c r="X183" s="10"/>
      <c r="Y183" s="201"/>
      <c r="Z183" s="10"/>
      <c r="AA183" s="10"/>
      <c r="AB183" s="10"/>
      <c r="AC183" s="10"/>
      <c r="AD183" s="10"/>
      <c r="AE183" s="80"/>
      <c r="AF183" s="10"/>
      <c r="AG183" s="10"/>
      <c r="AH183" s="10"/>
      <c r="AI183" s="10"/>
      <c r="AJ183" s="10"/>
      <c r="AK183" s="10"/>
      <c r="AL183" s="10"/>
      <c r="AM183" s="10"/>
      <c r="AN183" s="10"/>
      <c r="AO183" s="10"/>
      <c r="AP183" s="10"/>
      <c r="AQ183" s="10"/>
    </row>
    <row r="184" spans="1:43" s="4" customFormat="1" ht="32.25" hidden="1" customHeight="1" x14ac:dyDescent="0.25">
      <c r="A184" s="238">
        <f t="shared" si="45"/>
        <v>136</v>
      </c>
      <c r="B184" s="208">
        <v>921900</v>
      </c>
      <c r="C184" s="239" t="s">
        <v>1119</v>
      </c>
      <c r="D184" s="218"/>
      <c r="E184" s="217"/>
      <c r="F184" s="228"/>
      <c r="G184" s="229"/>
      <c r="H184" s="228"/>
      <c r="I184" s="229"/>
      <c r="J184" s="216"/>
      <c r="K184" s="420"/>
      <c r="L184" s="218"/>
      <c r="M184" s="217"/>
      <c r="N184" s="287">
        <f t="shared" si="68"/>
        <v>0</v>
      </c>
      <c r="O184" s="277">
        <f t="shared" si="68"/>
        <v>0</v>
      </c>
      <c r="P184" s="356"/>
      <c r="Q184" s="356"/>
      <c r="U184" s="10"/>
      <c r="V184" s="10"/>
      <c r="W184" s="10"/>
      <c r="X184" s="10"/>
      <c r="Y184" s="201"/>
      <c r="Z184" s="10"/>
      <c r="AA184" s="10"/>
      <c r="AB184" s="10"/>
      <c r="AC184" s="10"/>
      <c r="AD184" s="10"/>
      <c r="AE184" s="10"/>
      <c r="AF184" s="10"/>
      <c r="AG184" s="10"/>
      <c r="AH184" s="10"/>
      <c r="AI184" s="10"/>
      <c r="AJ184" s="10"/>
      <c r="AK184" s="10"/>
      <c r="AL184" s="10"/>
      <c r="AM184" s="10"/>
      <c r="AN184" s="10"/>
      <c r="AO184" s="10"/>
      <c r="AP184" s="10"/>
      <c r="AQ184" s="10"/>
    </row>
    <row r="185" spans="1:43" s="4" customFormat="1" ht="39" hidden="1" thickBot="1" x14ac:dyDescent="0.3">
      <c r="A185" s="236">
        <f t="shared" ref="A185:A287" si="81">A184+1</f>
        <v>137</v>
      </c>
      <c r="B185" s="207">
        <v>922000</v>
      </c>
      <c r="C185" s="237" t="s">
        <v>844</v>
      </c>
      <c r="D185" s="215">
        <f>SUM(D186:D193)</f>
        <v>0</v>
      </c>
      <c r="E185" s="214">
        <f t="shared" ref="E185:M185" si="82">SUM(E186:E193)</f>
        <v>0</v>
      </c>
      <c r="F185" s="213">
        <f t="shared" ref="F185:G185" si="83">SUM(F186:F193)</f>
        <v>0</v>
      </c>
      <c r="G185" s="214">
        <f t="shared" si="83"/>
        <v>0</v>
      </c>
      <c r="H185" s="213">
        <f t="shared" si="82"/>
        <v>0</v>
      </c>
      <c r="I185" s="214">
        <f t="shared" si="82"/>
        <v>0</v>
      </c>
      <c r="J185" s="213">
        <f t="shared" si="82"/>
        <v>0</v>
      </c>
      <c r="K185" s="311">
        <f t="shared" si="82"/>
        <v>0</v>
      </c>
      <c r="L185" s="215">
        <f t="shared" si="82"/>
        <v>0</v>
      </c>
      <c r="M185" s="214">
        <f t="shared" si="82"/>
        <v>0</v>
      </c>
      <c r="N185" s="215">
        <f t="shared" si="68"/>
        <v>0</v>
      </c>
      <c r="O185" s="214">
        <f t="shared" si="68"/>
        <v>0</v>
      </c>
      <c r="P185" s="356"/>
      <c r="Q185" s="356"/>
      <c r="U185" s="10"/>
      <c r="V185" s="10"/>
      <c r="W185" s="10"/>
      <c r="X185" s="10"/>
      <c r="Y185" s="201"/>
      <c r="Z185" s="10"/>
      <c r="AA185" s="10"/>
      <c r="AB185" s="10"/>
      <c r="AC185" s="10"/>
      <c r="AD185" s="10"/>
      <c r="AE185" s="10"/>
      <c r="AF185" s="10"/>
      <c r="AG185" s="10"/>
      <c r="AH185" s="10"/>
      <c r="AI185" s="10"/>
      <c r="AJ185" s="10"/>
      <c r="AK185" s="10"/>
      <c r="AL185" s="10"/>
      <c r="AM185" s="10"/>
      <c r="AN185" s="10"/>
      <c r="AO185" s="10"/>
      <c r="AP185" s="10"/>
      <c r="AQ185" s="10"/>
    </row>
    <row r="186" spans="1:43" s="4" customFormat="1" ht="32.25" hidden="1" customHeight="1" x14ac:dyDescent="0.25">
      <c r="A186" s="238">
        <f t="shared" si="81"/>
        <v>138</v>
      </c>
      <c r="B186" s="208">
        <v>922100</v>
      </c>
      <c r="C186" s="239" t="s">
        <v>1120</v>
      </c>
      <c r="D186" s="218"/>
      <c r="E186" s="217"/>
      <c r="F186" s="228"/>
      <c r="G186" s="229"/>
      <c r="H186" s="228"/>
      <c r="I186" s="229"/>
      <c r="J186" s="216"/>
      <c r="K186" s="420"/>
      <c r="L186" s="218"/>
      <c r="M186" s="217"/>
      <c r="N186" s="287">
        <f t="shared" si="68"/>
        <v>0</v>
      </c>
      <c r="O186" s="277">
        <f t="shared" si="68"/>
        <v>0</v>
      </c>
      <c r="P186" s="356"/>
      <c r="Q186" s="356"/>
      <c r="U186" s="10"/>
      <c r="V186" s="10"/>
      <c r="W186" s="10"/>
      <c r="X186" s="10"/>
      <c r="Y186" s="201"/>
      <c r="Z186" s="10"/>
      <c r="AA186" s="10"/>
      <c r="AB186" s="10"/>
      <c r="AC186" s="10"/>
      <c r="AD186" s="10"/>
      <c r="AE186" s="10"/>
      <c r="AF186" s="10"/>
      <c r="AG186" s="10"/>
      <c r="AH186" s="10"/>
      <c r="AI186" s="10"/>
      <c r="AJ186" s="10"/>
      <c r="AK186" s="10"/>
      <c r="AL186" s="10"/>
      <c r="AM186" s="10"/>
      <c r="AN186" s="10"/>
      <c r="AO186" s="10"/>
      <c r="AP186" s="10"/>
      <c r="AQ186" s="10"/>
    </row>
    <row r="187" spans="1:43" s="4" customFormat="1" ht="32.25" hidden="1" customHeight="1" x14ac:dyDescent="0.25">
      <c r="A187" s="238">
        <f t="shared" si="81"/>
        <v>139</v>
      </c>
      <c r="B187" s="208">
        <v>922200</v>
      </c>
      <c r="C187" s="239" t="s">
        <v>1121</v>
      </c>
      <c r="D187" s="218"/>
      <c r="E187" s="217"/>
      <c r="F187" s="228"/>
      <c r="G187" s="229"/>
      <c r="H187" s="228"/>
      <c r="I187" s="229"/>
      <c r="J187" s="216"/>
      <c r="K187" s="420"/>
      <c r="L187" s="218"/>
      <c r="M187" s="217"/>
      <c r="N187" s="287">
        <f t="shared" si="68"/>
        <v>0</v>
      </c>
      <c r="O187" s="277">
        <f t="shared" si="68"/>
        <v>0</v>
      </c>
      <c r="P187" s="356"/>
      <c r="Q187" s="356"/>
      <c r="U187" s="10"/>
      <c r="V187" s="10"/>
      <c r="W187" s="10"/>
      <c r="X187" s="10"/>
      <c r="Y187" s="201"/>
      <c r="Z187" s="10"/>
      <c r="AA187" s="10"/>
      <c r="AB187" s="10"/>
      <c r="AC187" s="10"/>
      <c r="AD187" s="10"/>
      <c r="AE187" s="10"/>
      <c r="AF187" s="10"/>
      <c r="AG187" s="10"/>
      <c r="AH187" s="10"/>
      <c r="AI187" s="10"/>
      <c r="AJ187" s="10"/>
      <c r="AK187" s="10"/>
      <c r="AL187" s="10"/>
      <c r="AM187" s="10"/>
      <c r="AN187" s="10"/>
      <c r="AO187" s="10"/>
      <c r="AP187" s="10"/>
      <c r="AQ187" s="10"/>
    </row>
    <row r="188" spans="1:43" s="4" customFormat="1" ht="32.25" hidden="1" customHeight="1" x14ac:dyDescent="0.25">
      <c r="A188" s="238">
        <f t="shared" si="81"/>
        <v>140</v>
      </c>
      <c r="B188" s="208">
        <v>922300</v>
      </c>
      <c r="C188" s="239" t="s">
        <v>609</v>
      </c>
      <c r="D188" s="218"/>
      <c r="E188" s="217"/>
      <c r="F188" s="228"/>
      <c r="G188" s="229"/>
      <c r="H188" s="228"/>
      <c r="I188" s="229"/>
      <c r="J188" s="216"/>
      <c r="K188" s="420"/>
      <c r="L188" s="218"/>
      <c r="M188" s="217"/>
      <c r="N188" s="287">
        <f t="shared" si="68"/>
        <v>0</v>
      </c>
      <c r="O188" s="277">
        <f t="shared" si="68"/>
        <v>0</v>
      </c>
      <c r="P188" s="356"/>
      <c r="Q188" s="356"/>
      <c r="U188" s="10"/>
      <c r="V188" s="10"/>
      <c r="W188" s="10"/>
      <c r="X188" s="10"/>
      <c r="Y188" s="201"/>
      <c r="Z188" s="10"/>
      <c r="AA188" s="10"/>
      <c r="AB188" s="10"/>
      <c r="AC188" s="10"/>
      <c r="AD188" s="10"/>
      <c r="AE188" s="80"/>
      <c r="AF188" s="10"/>
      <c r="AG188" s="10"/>
      <c r="AH188" s="10"/>
      <c r="AI188" s="10"/>
      <c r="AJ188" s="10"/>
      <c r="AK188" s="10"/>
      <c r="AL188" s="10"/>
      <c r="AM188" s="10"/>
      <c r="AN188" s="10"/>
      <c r="AO188" s="10"/>
      <c r="AP188" s="10"/>
      <c r="AQ188" s="10"/>
    </row>
    <row r="189" spans="1:43" s="4" customFormat="1" ht="32.25" hidden="1" customHeight="1" x14ac:dyDescent="0.25">
      <c r="A189" s="238">
        <f t="shared" si="81"/>
        <v>141</v>
      </c>
      <c r="B189" s="208">
        <v>922400</v>
      </c>
      <c r="C189" s="239" t="s">
        <v>610</v>
      </c>
      <c r="D189" s="218"/>
      <c r="E189" s="217"/>
      <c r="F189" s="228"/>
      <c r="G189" s="229"/>
      <c r="H189" s="228"/>
      <c r="I189" s="229"/>
      <c r="J189" s="216"/>
      <c r="K189" s="420"/>
      <c r="L189" s="218"/>
      <c r="M189" s="217"/>
      <c r="N189" s="287">
        <f t="shared" si="68"/>
        <v>0</v>
      </c>
      <c r="O189" s="277">
        <f t="shared" si="68"/>
        <v>0</v>
      </c>
      <c r="P189" s="356"/>
      <c r="Q189" s="356"/>
      <c r="U189" s="10"/>
      <c r="V189" s="10"/>
      <c r="W189" s="10"/>
      <c r="X189" s="10"/>
      <c r="Y189" s="201"/>
      <c r="Z189" s="10"/>
      <c r="AA189" s="10"/>
      <c r="AB189" s="10"/>
      <c r="AC189" s="10"/>
      <c r="AD189" s="10"/>
      <c r="AE189" s="10"/>
      <c r="AF189" s="10"/>
      <c r="AG189" s="10"/>
      <c r="AH189" s="10"/>
      <c r="AI189" s="10"/>
      <c r="AJ189" s="10"/>
      <c r="AK189" s="10"/>
      <c r="AL189" s="10"/>
      <c r="AM189" s="10"/>
      <c r="AN189" s="10"/>
      <c r="AO189" s="10"/>
      <c r="AP189" s="10"/>
      <c r="AQ189" s="10"/>
    </row>
    <row r="190" spans="1:43" s="4" customFormat="1" ht="39" hidden="1" thickBot="1" x14ac:dyDescent="0.3">
      <c r="A190" s="238">
        <f t="shared" si="81"/>
        <v>142</v>
      </c>
      <c r="B190" s="208">
        <v>922500</v>
      </c>
      <c r="C190" s="239" t="s">
        <v>611</v>
      </c>
      <c r="D190" s="218"/>
      <c r="E190" s="217"/>
      <c r="F190" s="228"/>
      <c r="G190" s="229"/>
      <c r="H190" s="228"/>
      <c r="I190" s="229"/>
      <c r="J190" s="216"/>
      <c r="K190" s="420"/>
      <c r="L190" s="218"/>
      <c r="M190" s="217"/>
      <c r="N190" s="287">
        <f t="shared" si="68"/>
        <v>0</v>
      </c>
      <c r="O190" s="277">
        <f t="shared" si="68"/>
        <v>0</v>
      </c>
      <c r="P190" s="356"/>
      <c r="Q190" s="356"/>
      <c r="U190" s="10"/>
      <c r="V190" s="10"/>
      <c r="W190" s="10"/>
      <c r="X190" s="10"/>
      <c r="Y190" s="201"/>
      <c r="Z190" s="10"/>
      <c r="AA190" s="10"/>
      <c r="AB190" s="10"/>
      <c r="AC190" s="10"/>
      <c r="AD190" s="10"/>
      <c r="AE190" s="10"/>
      <c r="AF190" s="10"/>
      <c r="AG190" s="10"/>
      <c r="AH190" s="10"/>
      <c r="AI190" s="10"/>
      <c r="AJ190" s="10"/>
      <c r="AK190" s="10"/>
      <c r="AL190" s="10"/>
      <c r="AM190" s="10"/>
      <c r="AN190" s="10"/>
      <c r="AO190" s="10"/>
      <c r="AP190" s="10"/>
      <c r="AQ190" s="10"/>
    </row>
    <row r="191" spans="1:43" s="4" customFormat="1" ht="39" hidden="1" thickBot="1" x14ac:dyDescent="0.3">
      <c r="A191" s="238">
        <f t="shared" si="81"/>
        <v>143</v>
      </c>
      <c r="B191" s="208">
        <v>922600</v>
      </c>
      <c r="C191" s="239" t="s">
        <v>612</v>
      </c>
      <c r="D191" s="218"/>
      <c r="E191" s="217"/>
      <c r="F191" s="228"/>
      <c r="G191" s="229"/>
      <c r="H191" s="228"/>
      <c r="I191" s="229"/>
      <c r="J191" s="216"/>
      <c r="K191" s="420"/>
      <c r="L191" s="218"/>
      <c r="M191" s="217"/>
      <c r="N191" s="287">
        <f t="shared" si="68"/>
        <v>0</v>
      </c>
      <c r="O191" s="277">
        <f t="shared" si="68"/>
        <v>0</v>
      </c>
      <c r="P191" s="356"/>
      <c r="Q191" s="356"/>
      <c r="U191" s="10"/>
      <c r="V191" s="10"/>
      <c r="W191" s="10"/>
      <c r="X191" s="10"/>
      <c r="Y191" s="201"/>
      <c r="Z191" s="10"/>
      <c r="AA191" s="10"/>
      <c r="AB191" s="10"/>
      <c r="AC191" s="10"/>
      <c r="AD191" s="10"/>
      <c r="AE191" s="10"/>
      <c r="AF191" s="10"/>
      <c r="AG191" s="10"/>
      <c r="AH191" s="10"/>
      <c r="AI191" s="10"/>
      <c r="AJ191" s="10"/>
      <c r="AK191" s="10"/>
      <c r="AL191" s="10"/>
      <c r="AM191" s="10"/>
      <c r="AN191" s="10"/>
      <c r="AO191" s="10"/>
      <c r="AP191" s="10"/>
      <c r="AQ191" s="10"/>
    </row>
    <row r="192" spans="1:43" s="4" customFormat="1" ht="32.25" hidden="1" customHeight="1" x14ac:dyDescent="0.25">
      <c r="A192" s="238">
        <f t="shared" si="81"/>
        <v>144</v>
      </c>
      <c r="B192" s="208">
        <v>922700</v>
      </c>
      <c r="C192" s="239" t="s">
        <v>613</v>
      </c>
      <c r="D192" s="218"/>
      <c r="E192" s="217"/>
      <c r="F192" s="228"/>
      <c r="G192" s="229"/>
      <c r="H192" s="228"/>
      <c r="I192" s="229"/>
      <c r="J192" s="216"/>
      <c r="K192" s="420"/>
      <c r="L192" s="218"/>
      <c r="M192" s="217"/>
      <c r="N192" s="287">
        <f t="shared" si="68"/>
        <v>0</v>
      </c>
      <c r="O192" s="277">
        <f t="shared" si="68"/>
        <v>0</v>
      </c>
      <c r="P192" s="356"/>
      <c r="Q192" s="356"/>
      <c r="U192" s="10"/>
      <c r="V192" s="10"/>
      <c r="W192" s="10"/>
      <c r="X192" s="10"/>
      <c r="Y192" s="201"/>
      <c r="Z192" s="10"/>
      <c r="AA192" s="10"/>
      <c r="AB192" s="10"/>
      <c r="AC192" s="10"/>
      <c r="AD192" s="10"/>
      <c r="AE192" s="10"/>
      <c r="AF192" s="10"/>
      <c r="AG192" s="10"/>
      <c r="AH192" s="10"/>
      <c r="AI192" s="10"/>
      <c r="AJ192" s="10"/>
      <c r="AK192" s="10"/>
      <c r="AL192" s="10"/>
      <c r="AM192" s="10"/>
      <c r="AN192" s="10"/>
      <c r="AO192" s="10"/>
      <c r="AP192" s="10"/>
      <c r="AQ192" s="10"/>
    </row>
    <row r="193" spans="1:43" s="4" customFormat="1" ht="32.25" hidden="1" customHeight="1" thickBot="1" x14ac:dyDescent="0.3">
      <c r="A193" s="244">
        <f t="shared" si="81"/>
        <v>145</v>
      </c>
      <c r="B193" s="211">
        <v>922800</v>
      </c>
      <c r="C193" s="245" t="s">
        <v>1380</v>
      </c>
      <c r="D193" s="218"/>
      <c r="E193" s="217"/>
      <c r="F193" s="228"/>
      <c r="G193" s="229"/>
      <c r="H193" s="228"/>
      <c r="I193" s="229"/>
      <c r="J193" s="216"/>
      <c r="K193" s="420"/>
      <c r="L193" s="218"/>
      <c r="M193" s="217"/>
      <c r="N193" s="292">
        <f t="shared" si="68"/>
        <v>0</v>
      </c>
      <c r="O193" s="279">
        <f t="shared" si="68"/>
        <v>0</v>
      </c>
      <c r="P193" s="356"/>
      <c r="Q193" s="356"/>
      <c r="U193" s="10"/>
      <c r="V193" s="10"/>
      <c r="W193" s="10"/>
      <c r="X193" s="10"/>
      <c r="Y193" s="201"/>
      <c r="Z193" s="10"/>
      <c r="AA193" s="10"/>
      <c r="AB193" s="10"/>
      <c r="AC193" s="10"/>
      <c r="AD193" s="10"/>
      <c r="AE193" s="80"/>
      <c r="AF193" s="10"/>
      <c r="AG193" s="10"/>
      <c r="AH193" s="10"/>
      <c r="AI193" s="10"/>
      <c r="AJ193" s="10"/>
      <c r="AK193" s="10"/>
      <c r="AL193" s="10"/>
      <c r="AM193" s="10"/>
      <c r="AN193" s="10"/>
      <c r="AO193" s="10"/>
      <c r="AP193" s="10"/>
      <c r="AQ193" s="10"/>
    </row>
    <row r="194" spans="1:43" s="4" customFormat="1" ht="50.25" customHeight="1" thickTop="1" thickBot="1" x14ac:dyDescent="0.3">
      <c r="A194" s="345">
        <f t="shared" si="81"/>
        <v>146</v>
      </c>
      <c r="B194" s="259"/>
      <c r="C194" s="260" t="s">
        <v>845</v>
      </c>
      <c r="D194" s="261">
        <f t="shared" ref="D194:M194" si="84">D48+D56+D129+D154</f>
        <v>0</v>
      </c>
      <c r="E194" s="271">
        <f t="shared" si="84"/>
        <v>0</v>
      </c>
      <c r="F194" s="442">
        <f t="shared" ref="F194:G194" si="85">F48+F56+F129+F154</f>
        <v>1267926095.9300001</v>
      </c>
      <c r="G194" s="448">
        <f t="shared" si="85"/>
        <v>11296904.07</v>
      </c>
      <c r="H194" s="442">
        <f t="shared" si="84"/>
        <v>1367462061.8199999</v>
      </c>
      <c r="I194" s="441">
        <f t="shared" si="84"/>
        <v>7688938.1800000016</v>
      </c>
      <c r="J194" s="444">
        <f t="shared" si="84"/>
        <v>1415773458.9837</v>
      </c>
      <c r="K194" s="423">
        <f t="shared" si="84"/>
        <v>7860761.0163000012</v>
      </c>
      <c r="L194" s="425">
        <f t="shared" si="84"/>
        <v>1448883000</v>
      </c>
      <c r="M194" s="271">
        <f t="shared" si="84"/>
        <v>6330000</v>
      </c>
      <c r="N194" s="261">
        <f>SUM(H194,J194,L194)</f>
        <v>4232118520.8037</v>
      </c>
      <c r="O194" s="271">
        <f>SUM(I194,K194,M194)</f>
        <v>21879699.196300004</v>
      </c>
      <c r="P194" s="356"/>
      <c r="Q194" s="356"/>
      <c r="U194" s="10"/>
      <c r="V194" s="10"/>
      <c r="W194" s="10"/>
      <c r="X194" s="10"/>
      <c r="Y194" s="201"/>
      <c r="Z194" s="10"/>
      <c r="AA194" s="10"/>
      <c r="AB194" s="10"/>
      <c r="AC194" s="10"/>
      <c r="AD194" s="10"/>
      <c r="AE194" s="10"/>
      <c r="AF194" s="10"/>
      <c r="AG194" s="10"/>
      <c r="AH194" s="10"/>
      <c r="AI194" s="10"/>
      <c r="AJ194" s="10"/>
      <c r="AK194" s="10"/>
      <c r="AL194" s="10"/>
      <c r="AM194" s="10"/>
      <c r="AN194" s="10"/>
      <c r="AO194" s="10"/>
      <c r="AP194" s="10"/>
      <c r="AQ194" s="10"/>
    </row>
    <row r="195" spans="1:43" s="4" customFormat="1" ht="39" thickTop="1" x14ac:dyDescent="0.25">
      <c r="A195" s="232">
        <f t="shared" si="81"/>
        <v>147</v>
      </c>
      <c r="B195" s="227">
        <v>400000</v>
      </c>
      <c r="C195" s="233" t="s">
        <v>846</v>
      </c>
      <c r="D195" s="246">
        <f t="shared" ref="D195:M195" si="86">D196+D224+D323+D338+D362+D375+D391+D406</f>
        <v>0</v>
      </c>
      <c r="E195" s="226">
        <f t="shared" si="86"/>
        <v>0</v>
      </c>
      <c r="F195" s="440">
        <f t="shared" ref="F195:G195" si="87">F196+F224+F323+F338+F362+F375+F391+F406</f>
        <v>1261791095.9300001</v>
      </c>
      <c r="G195" s="449">
        <f t="shared" si="87"/>
        <v>11296904.07</v>
      </c>
      <c r="H195" s="440">
        <f t="shared" si="86"/>
        <v>1361592061.8199999</v>
      </c>
      <c r="I195" s="439">
        <f t="shared" si="86"/>
        <v>7688938.1799999997</v>
      </c>
      <c r="J195" s="445">
        <f t="shared" si="86"/>
        <v>1408833783.9837</v>
      </c>
      <c r="K195" s="421">
        <f t="shared" si="86"/>
        <v>7860761.0163000003</v>
      </c>
      <c r="L195" s="426">
        <f t="shared" si="86"/>
        <v>1437175000</v>
      </c>
      <c r="M195" s="226">
        <f t="shared" si="86"/>
        <v>6330000</v>
      </c>
      <c r="N195" s="272">
        <f t="shared" si="68"/>
        <v>4207600845.8037</v>
      </c>
      <c r="O195" s="273">
        <f t="shared" si="68"/>
        <v>21879699.1963</v>
      </c>
      <c r="P195" s="356"/>
      <c r="Q195" s="356"/>
      <c r="U195" s="10"/>
      <c r="V195" s="10"/>
      <c r="W195" s="10"/>
      <c r="X195" s="10"/>
      <c r="Y195" s="201"/>
      <c r="Z195" s="10"/>
      <c r="AA195" s="10"/>
      <c r="AB195" s="10"/>
      <c r="AC195" s="10"/>
      <c r="AD195" s="10"/>
      <c r="AE195" s="10"/>
      <c r="AF195" s="10"/>
      <c r="AG195" s="10"/>
      <c r="AH195" s="10"/>
      <c r="AI195" s="10"/>
      <c r="AJ195" s="10"/>
      <c r="AK195" s="10"/>
      <c r="AL195" s="10"/>
      <c r="AM195" s="10"/>
      <c r="AN195" s="10"/>
      <c r="AO195" s="10"/>
      <c r="AP195" s="10"/>
      <c r="AQ195" s="10"/>
    </row>
    <row r="196" spans="1:43" s="4" customFormat="1" ht="32.25" customHeight="1" x14ac:dyDescent="0.25">
      <c r="A196" s="236">
        <f t="shared" si="81"/>
        <v>148</v>
      </c>
      <c r="B196" s="207">
        <v>410000</v>
      </c>
      <c r="C196" s="237" t="s">
        <v>847</v>
      </c>
      <c r="D196" s="213">
        <f>D197+D205+D209+D212+D220+D222</f>
        <v>0</v>
      </c>
      <c r="E196" s="214">
        <f t="shared" ref="E196:O196" si="88">E197+E205+E209+E212+E220+E222</f>
        <v>0</v>
      </c>
      <c r="F196" s="213">
        <f t="shared" ref="F196:G196" si="89">F197+F205+F209+F212+F220+F222</f>
        <v>755129000</v>
      </c>
      <c r="G196" s="214">
        <f t="shared" si="89"/>
        <v>0</v>
      </c>
      <c r="H196" s="213">
        <f t="shared" si="88"/>
        <v>811456000</v>
      </c>
      <c r="I196" s="214">
        <f t="shared" si="88"/>
        <v>0</v>
      </c>
      <c r="J196" s="213">
        <f>J197+J205+J209+J212+J220+J222</f>
        <v>839856960</v>
      </c>
      <c r="K196" s="311">
        <f>K197+K205+K209+K212+K220+K222</f>
        <v>0</v>
      </c>
      <c r="L196" s="215">
        <f>L197+L205+L209+L212+L220+L222</f>
        <v>788767000</v>
      </c>
      <c r="M196" s="214">
        <f>M197+M205+M209+M212+M220+M222</f>
        <v>0</v>
      </c>
      <c r="N196" s="213">
        <f t="shared" si="88"/>
        <v>2440079960</v>
      </c>
      <c r="O196" s="214">
        <f t="shared" si="88"/>
        <v>0</v>
      </c>
      <c r="P196" s="356"/>
      <c r="Q196" s="356"/>
      <c r="U196" s="10"/>
      <c r="V196" s="10"/>
      <c r="W196" s="10"/>
      <c r="X196" s="10"/>
      <c r="Y196" s="201"/>
      <c r="Z196" s="10"/>
      <c r="AA196" s="10"/>
      <c r="AB196" s="10"/>
      <c r="AC196" s="10"/>
      <c r="AD196" s="10"/>
      <c r="AE196" s="10"/>
      <c r="AF196" s="10"/>
      <c r="AG196" s="10"/>
      <c r="AH196" s="10"/>
      <c r="AI196" s="10"/>
      <c r="AJ196" s="10"/>
      <c r="AK196" s="10"/>
      <c r="AL196" s="10"/>
      <c r="AM196" s="10"/>
      <c r="AN196" s="10"/>
      <c r="AO196" s="10"/>
      <c r="AP196" s="10"/>
      <c r="AQ196" s="10"/>
    </row>
    <row r="197" spans="1:43" s="4" customFormat="1" ht="32.25" customHeight="1" x14ac:dyDescent="0.25">
      <c r="A197" s="236">
        <f t="shared" si="81"/>
        <v>149</v>
      </c>
      <c r="B197" s="207">
        <v>411000</v>
      </c>
      <c r="C197" s="237" t="s">
        <v>848</v>
      </c>
      <c r="D197" s="215">
        <f t="shared" ref="D197:M197" si="90">D198</f>
        <v>0</v>
      </c>
      <c r="E197" s="214">
        <f t="shared" si="90"/>
        <v>0</v>
      </c>
      <c r="F197" s="213">
        <f>SUM(F198:F204)</f>
        <v>614675000</v>
      </c>
      <c r="G197" s="214">
        <f t="shared" si="90"/>
        <v>0</v>
      </c>
      <c r="H197" s="213">
        <f>SUM(H198:H204)</f>
        <v>666110000</v>
      </c>
      <c r="I197" s="214">
        <f t="shared" si="90"/>
        <v>0</v>
      </c>
      <c r="J197" s="213">
        <f>SUM(J198:J204)</f>
        <v>689423850</v>
      </c>
      <c r="K197" s="311">
        <f>SUM(K198:K204)</f>
        <v>0</v>
      </c>
      <c r="L197" s="215">
        <f>SUM(L198:L204)</f>
        <v>635237000</v>
      </c>
      <c r="M197" s="214">
        <f t="shared" si="90"/>
        <v>0</v>
      </c>
      <c r="N197" s="213">
        <f t="shared" ref="N197:N204" si="91">SUM(H197,J197,L197)</f>
        <v>1990770850</v>
      </c>
      <c r="O197" s="214">
        <f t="shared" si="68"/>
        <v>0</v>
      </c>
      <c r="P197" s="356"/>
      <c r="Q197" s="356"/>
      <c r="U197" s="10"/>
      <c r="V197" s="10"/>
      <c r="W197" s="10"/>
      <c r="X197" s="10"/>
      <c r="Y197" s="201"/>
      <c r="Z197" s="10"/>
      <c r="AA197" s="10"/>
      <c r="AB197" s="10"/>
      <c r="AC197" s="10"/>
      <c r="AD197" s="10"/>
      <c r="AE197" s="10"/>
      <c r="AF197" s="10"/>
      <c r="AG197" s="10"/>
      <c r="AH197" s="10"/>
      <c r="AI197" s="10"/>
      <c r="AJ197" s="10"/>
      <c r="AK197" s="10"/>
      <c r="AL197" s="10"/>
      <c r="AM197" s="10"/>
      <c r="AN197" s="10"/>
      <c r="AO197" s="10"/>
      <c r="AP197" s="10"/>
      <c r="AQ197" s="10"/>
    </row>
    <row r="198" spans="1:43" s="4" customFormat="1" ht="32.25" hidden="1" customHeight="1" x14ac:dyDescent="0.25">
      <c r="A198" s="238">
        <f t="shared" si="81"/>
        <v>150</v>
      </c>
      <c r="B198" s="208">
        <v>411111</v>
      </c>
      <c r="C198" s="366" t="s">
        <v>1637</v>
      </c>
      <c r="D198" s="216"/>
      <c r="E198" s="217"/>
      <c r="F198" s="451">
        <v>467500000</v>
      </c>
      <c r="G198" s="452"/>
      <c r="H198" s="378">
        <f>520110000-6000000</f>
        <v>514110000</v>
      </c>
      <c r="I198" s="229"/>
      <c r="J198" s="216">
        <f t="shared" ref="J198:J204" si="92">(H198*3.5)/100+H198</f>
        <v>532103850</v>
      </c>
      <c r="K198" s="420"/>
      <c r="L198" s="218">
        <v>483141000</v>
      </c>
      <c r="M198" s="217"/>
      <c r="N198" s="276">
        <f t="shared" si="91"/>
        <v>1529354850</v>
      </c>
      <c r="O198" s="277">
        <f t="shared" si="68"/>
        <v>0</v>
      </c>
      <c r="P198" s="358"/>
      <c r="Q198" s="356"/>
      <c r="U198" s="10"/>
      <c r="V198" s="10"/>
      <c r="W198" s="10"/>
      <c r="X198" s="10"/>
      <c r="Y198" s="201"/>
      <c r="Z198" s="10"/>
      <c r="AA198" s="10"/>
      <c r="AB198" s="10"/>
      <c r="AC198" s="10"/>
      <c r="AD198" s="10"/>
      <c r="AE198" s="10"/>
      <c r="AF198" s="10"/>
      <c r="AG198" s="10"/>
      <c r="AH198" s="10"/>
      <c r="AI198" s="10"/>
      <c r="AJ198" s="10"/>
      <c r="AK198" s="10"/>
      <c r="AL198" s="10"/>
      <c r="AM198" s="10"/>
      <c r="AN198" s="10"/>
      <c r="AO198" s="10"/>
      <c r="AP198" s="10"/>
      <c r="AQ198" s="10"/>
    </row>
    <row r="199" spans="1:43" s="4" customFormat="1" ht="32.25" hidden="1" customHeight="1" x14ac:dyDescent="0.25">
      <c r="A199" s="238">
        <f t="shared" si="81"/>
        <v>151</v>
      </c>
      <c r="B199" s="208">
        <v>411114</v>
      </c>
      <c r="C199" s="366" t="s">
        <v>1638</v>
      </c>
      <c r="D199" s="218"/>
      <c r="E199" s="217"/>
      <c r="F199" s="451">
        <v>3290000</v>
      </c>
      <c r="G199" s="452"/>
      <c r="H199" s="228">
        <v>900000</v>
      </c>
      <c r="I199" s="229"/>
      <c r="J199" s="216">
        <f t="shared" si="92"/>
        <v>931500</v>
      </c>
      <c r="K199" s="420"/>
      <c r="L199" s="218">
        <v>3398000</v>
      </c>
      <c r="M199" s="217"/>
      <c r="N199" s="276">
        <f t="shared" si="91"/>
        <v>5229500</v>
      </c>
      <c r="O199" s="277"/>
      <c r="P199" s="358"/>
      <c r="Q199" s="356"/>
      <c r="U199" s="10"/>
      <c r="V199" s="10"/>
      <c r="W199" s="10"/>
      <c r="X199" s="10"/>
      <c r="Y199" s="201"/>
      <c r="Z199" s="10"/>
      <c r="AA199" s="10"/>
      <c r="AB199" s="10"/>
      <c r="AC199" s="10"/>
      <c r="AD199" s="10"/>
      <c r="AE199" s="10"/>
      <c r="AF199" s="10"/>
      <c r="AG199" s="10"/>
      <c r="AH199" s="10"/>
      <c r="AI199" s="10"/>
      <c r="AJ199" s="10"/>
      <c r="AK199" s="10"/>
      <c r="AL199" s="10"/>
      <c r="AM199" s="10"/>
      <c r="AN199" s="10"/>
      <c r="AO199" s="10"/>
      <c r="AP199" s="10"/>
      <c r="AQ199" s="10"/>
    </row>
    <row r="200" spans="1:43" s="4" customFormat="1" ht="32.25" hidden="1" customHeight="1" x14ac:dyDescent="0.25">
      <c r="A200" s="238">
        <f t="shared" si="81"/>
        <v>152</v>
      </c>
      <c r="B200" s="208">
        <v>411115</v>
      </c>
      <c r="C200" s="366" t="s">
        <v>1639</v>
      </c>
      <c r="D200" s="218"/>
      <c r="E200" s="217"/>
      <c r="F200" s="451">
        <v>28575000</v>
      </c>
      <c r="G200" s="452"/>
      <c r="H200" s="228">
        <v>32000000</v>
      </c>
      <c r="I200" s="229"/>
      <c r="J200" s="216">
        <f t="shared" si="92"/>
        <v>33120000</v>
      </c>
      <c r="K200" s="420"/>
      <c r="L200" s="218">
        <v>29532000</v>
      </c>
      <c r="M200" s="217"/>
      <c r="N200" s="276">
        <f t="shared" si="91"/>
        <v>94652000</v>
      </c>
      <c r="O200" s="277"/>
      <c r="P200" s="358"/>
      <c r="Q200" s="356"/>
      <c r="U200" s="10"/>
      <c r="V200" s="10"/>
      <c r="W200" s="10"/>
      <c r="X200" s="10"/>
      <c r="Y200" s="201"/>
      <c r="Z200" s="10"/>
      <c r="AA200" s="10"/>
      <c r="AB200" s="10"/>
      <c r="AC200" s="10"/>
      <c r="AD200" s="10"/>
      <c r="AE200" s="10"/>
      <c r="AF200" s="10"/>
      <c r="AG200" s="10"/>
      <c r="AH200" s="10"/>
      <c r="AI200" s="10"/>
      <c r="AJ200" s="10"/>
      <c r="AK200" s="10"/>
      <c r="AL200" s="10"/>
      <c r="AM200" s="10"/>
      <c r="AN200" s="10"/>
      <c r="AO200" s="10"/>
      <c r="AP200" s="10"/>
      <c r="AQ200" s="10"/>
    </row>
    <row r="201" spans="1:43" s="4" customFormat="1" ht="32.25" hidden="1" customHeight="1" x14ac:dyDescent="0.25">
      <c r="A201" s="238">
        <f t="shared" si="81"/>
        <v>153</v>
      </c>
      <c r="B201" s="208">
        <v>411117</v>
      </c>
      <c r="C201" s="366" t="s">
        <v>1640</v>
      </c>
      <c r="D201" s="218"/>
      <c r="E201" s="217"/>
      <c r="F201" s="451">
        <v>15410000</v>
      </c>
      <c r="G201" s="452"/>
      <c r="H201" s="228">
        <f>14600000+6000000</f>
        <v>20600000</v>
      </c>
      <c r="I201" s="229"/>
      <c r="J201" s="216">
        <f t="shared" si="92"/>
        <v>21321000</v>
      </c>
      <c r="K201" s="420"/>
      <c r="L201" s="218">
        <v>15927000</v>
      </c>
      <c r="M201" s="217"/>
      <c r="N201" s="276">
        <f t="shared" si="91"/>
        <v>57848000</v>
      </c>
      <c r="O201" s="277"/>
      <c r="P201" s="358"/>
      <c r="Q201" s="356"/>
      <c r="U201" s="10"/>
      <c r="V201" s="10"/>
      <c r="W201" s="10"/>
      <c r="X201" s="10"/>
      <c r="Y201" s="201"/>
      <c r="Z201" s="10"/>
      <c r="AA201" s="10"/>
      <c r="AB201" s="10"/>
      <c r="AC201" s="10"/>
      <c r="AD201" s="10"/>
      <c r="AE201" s="10"/>
      <c r="AF201" s="10"/>
      <c r="AG201" s="10"/>
      <c r="AH201" s="10"/>
      <c r="AI201" s="10"/>
      <c r="AJ201" s="10"/>
      <c r="AK201" s="10"/>
      <c r="AL201" s="10"/>
      <c r="AM201" s="10"/>
      <c r="AN201" s="10"/>
      <c r="AO201" s="10"/>
      <c r="AP201" s="10"/>
      <c r="AQ201" s="10"/>
    </row>
    <row r="202" spans="1:43" s="4" customFormat="1" ht="32.25" hidden="1" customHeight="1" x14ac:dyDescent="0.25">
      <c r="A202" s="238">
        <f t="shared" si="81"/>
        <v>154</v>
      </c>
      <c r="B202" s="208">
        <v>411118</v>
      </c>
      <c r="C202" s="366" t="s">
        <v>1641</v>
      </c>
      <c r="D202" s="218"/>
      <c r="E202" s="217"/>
      <c r="F202" s="451">
        <v>94320000</v>
      </c>
      <c r="G202" s="452"/>
      <c r="H202" s="228">
        <v>97400000</v>
      </c>
      <c r="I202" s="229"/>
      <c r="J202" s="216">
        <f t="shared" si="92"/>
        <v>100809000</v>
      </c>
      <c r="K202" s="420"/>
      <c r="L202" s="218">
        <v>97473000</v>
      </c>
      <c r="M202" s="217"/>
      <c r="N202" s="276">
        <f t="shared" si="91"/>
        <v>295682000</v>
      </c>
      <c r="O202" s="277"/>
      <c r="P202" s="358"/>
      <c r="Q202" s="356"/>
      <c r="U202" s="10"/>
      <c r="V202" s="10"/>
      <c r="W202" s="10"/>
      <c r="X202" s="10"/>
      <c r="Y202" s="201"/>
      <c r="Z202" s="10"/>
      <c r="AA202" s="10"/>
      <c r="AB202" s="10"/>
      <c r="AC202" s="10"/>
      <c r="AD202" s="10"/>
      <c r="AE202" s="10"/>
      <c r="AF202" s="10"/>
      <c r="AG202" s="10"/>
      <c r="AH202" s="10"/>
      <c r="AI202" s="10"/>
      <c r="AJ202" s="10"/>
      <c r="AK202" s="10"/>
      <c r="AL202" s="10"/>
      <c r="AM202" s="10"/>
      <c r="AN202" s="10"/>
      <c r="AO202" s="10"/>
      <c r="AP202" s="10"/>
      <c r="AQ202" s="10"/>
    </row>
    <row r="203" spans="1:43" s="4" customFormat="1" ht="32.25" hidden="1" customHeight="1" x14ac:dyDescent="0.25">
      <c r="A203" s="238">
        <f t="shared" si="81"/>
        <v>155</v>
      </c>
      <c r="B203" s="208">
        <v>411119</v>
      </c>
      <c r="C203" s="366" t="s">
        <v>1642</v>
      </c>
      <c r="D203" s="218"/>
      <c r="E203" s="217"/>
      <c r="F203" s="451">
        <v>4295000</v>
      </c>
      <c r="G203" s="452"/>
      <c r="H203" s="228">
        <v>800000</v>
      </c>
      <c r="I203" s="229"/>
      <c r="J203" s="216">
        <f t="shared" si="92"/>
        <v>828000</v>
      </c>
      <c r="K203" s="420"/>
      <c r="L203" s="218">
        <v>4439000</v>
      </c>
      <c r="M203" s="217"/>
      <c r="N203" s="276">
        <f t="shared" si="91"/>
        <v>6067000</v>
      </c>
      <c r="O203" s="277"/>
      <c r="P203" s="358"/>
      <c r="Q203" s="356"/>
      <c r="U203" s="10"/>
      <c r="V203" s="10"/>
      <c r="W203" s="10"/>
      <c r="X203" s="10"/>
      <c r="Y203" s="201"/>
      <c r="Z203" s="10"/>
      <c r="AA203" s="10"/>
      <c r="AB203" s="10"/>
      <c r="AC203" s="10"/>
      <c r="AD203" s="10"/>
      <c r="AE203" s="10"/>
      <c r="AF203" s="10"/>
      <c r="AG203" s="10"/>
      <c r="AH203" s="10"/>
      <c r="AI203" s="10"/>
      <c r="AJ203" s="10"/>
      <c r="AK203" s="10"/>
      <c r="AL203" s="10"/>
      <c r="AM203" s="10"/>
      <c r="AN203" s="10"/>
      <c r="AO203" s="10"/>
      <c r="AP203" s="10"/>
      <c r="AQ203" s="10"/>
    </row>
    <row r="204" spans="1:43" s="4" customFormat="1" ht="32.25" hidden="1" customHeight="1" x14ac:dyDescent="0.25">
      <c r="A204" s="238">
        <f t="shared" si="81"/>
        <v>156</v>
      </c>
      <c r="B204" s="208">
        <v>411191</v>
      </c>
      <c r="C204" s="366" t="s">
        <v>1643</v>
      </c>
      <c r="D204" s="218"/>
      <c r="E204" s="217"/>
      <c r="F204" s="451">
        <v>1285000</v>
      </c>
      <c r="G204" s="452"/>
      <c r="H204" s="228">
        <v>300000</v>
      </c>
      <c r="I204" s="229"/>
      <c r="J204" s="216">
        <f t="shared" si="92"/>
        <v>310500</v>
      </c>
      <c r="K204" s="420"/>
      <c r="L204" s="218">
        <v>1327000</v>
      </c>
      <c r="M204" s="217"/>
      <c r="N204" s="276">
        <f t="shared" si="91"/>
        <v>1937500</v>
      </c>
      <c r="O204" s="277"/>
      <c r="P204" s="358"/>
      <c r="Q204" s="356"/>
      <c r="U204" s="10"/>
      <c r="V204" s="10"/>
      <c r="W204" s="10"/>
      <c r="X204" s="10"/>
      <c r="Y204" s="201"/>
      <c r="Z204" s="10"/>
      <c r="AA204" s="10"/>
      <c r="AB204" s="10"/>
      <c r="AC204" s="10"/>
      <c r="AD204" s="10"/>
      <c r="AE204" s="10"/>
      <c r="AF204" s="10"/>
      <c r="AG204" s="10"/>
      <c r="AH204" s="10"/>
      <c r="AI204" s="10"/>
      <c r="AJ204" s="10"/>
      <c r="AK204" s="10"/>
      <c r="AL204" s="10"/>
      <c r="AM204" s="10"/>
      <c r="AN204" s="10"/>
      <c r="AO204" s="10"/>
      <c r="AP204" s="10"/>
      <c r="AQ204" s="10"/>
    </row>
    <row r="205" spans="1:43" s="4" customFormat="1" ht="34.5" customHeight="1" x14ac:dyDescent="0.25">
      <c r="A205" s="236">
        <f>A198+1</f>
        <v>151</v>
      </c>
      <c r="B205" s="207">
        <v>412000</v>
      </c>
      <c r="C205" s="237" t="s">
        <v>849</v>
      </c>
      <c r="D205" s="213">
        <f>SUM(D206:D207)</f>
        <v>0</v>
      </c>
      <c r="E205" s="214">
        <f t="shared" ref="E205" si="93">SUM(E206:E208)</f>
        <v>0</v>
      </c>
      <c r="F205" s="213">
        <f>SUM(F206:F207)</f>
        <v>93131000</v>
      </c>
      <c r="G205" s="214">
        <f t="shared" ref="G205" si="94">SUM(G206:G208)</f>
        <v>0</v>
      </c>
      <c r="H205" s="213">
        <f>SUM(H206:H207)</f>
        <v>100928000</v>
      </c>
      <c r="I205" s="214">
        <f t="shared" ref="I205:M205" si="95">SUM(I206:I208)</f>
        <v>0</v>
      </c>
      <c r="J205" s="213">
        <f t="shared" si="95"/>
        <v>104460480</v>
      </c>
      <c r="K205" s="311">
        <f t="shared" si="95"/>
        <v>0</v>
      </c>
      <c r="L205" s="215">
        <f>SUM(L206:L207)</f>
        <v>102837000</v>
      </c>
      <c r="M205" s="214">
        <f t="shared" si="95"/>
        <v>0</v>
      </c>
      <c r="N205" s="215">
        <f t="shared" si="68"/>
        <v>308225480</v>
      </c>
      <c r="O205" s="214">
        <f t="shared" si="68"/>
        <v>0</v>
      </c>
      <c r="P205" s="356"/>
      <c r="Q205" s="356"/>
      <c r="U205" s="10"/>
      <c r="V205" s="10"/>
      <c r="W205" s="10"/>
      <c r="X205" s="10"/>
      <c r="Y205" s="201"/>
      <c r="Z205" s="10"/>
      <c r="AA205" s="10"/>
      <c r="AB205" s="10"/>
      <c r="AC205" s="10"/>
      <c r="AD205" s="10"/>
      <c r="AE205" s="10"/>
      <c r="AF205" s="10"/>
      <c r="AG205" s="10"/>
      <c r="AH205" s="10"/>
      <c r="AI205" s="10"/>
      <c r="AJ205" s="10"/>
      <c r="AK205" s="10"/>
      <c r="AL205" s="10"/>
      <c r="AM205" s="10"/>
      <c r="AN205" s="10"/>
      <c r="AO205" s="10"/>
      <c r="AP205" s="10"/>
      <c r="AQ205" s="10"/>
    </row>
    <row r="206" spans="1:43" s="4" customFormat="1" ht="32.25" hidden="1" customHeight="1" x14ac:dyDescent="0.25">
      <c r="A206" s="238">
        <f t="shared" si="81"/>
        <v>152</v>
      </c>
      <c r="B206" s="208">
        <v>412111</v>
      </c>
      <c r="C206" s="366" t="s">
        <v>193</v>
      </c>
      <c r="D206" s="218"/>
      <c r="E206" s="217"/>
      <c r="F206" s="451">
        <v>62766000</v>
      </c>
      <c r="G206" s="452"/>
      <c r="H206" s="378">
        <v>68000000</v>
      </c>
      <c r="I206" s="229"/>
      <c r="J206" s="216">
        <f t="shared" ref="J206:J207" si="96">(H206*3.5)/100+H206</f>
        <v>70380000</v>
      </c>
      <c r="K206" s="420"/>
      <c r="L206" s="218">
        <v>69308000</v>
      </c>
      <c r="M206" s="217"/>
      <c r="N206" s="287">
        <f t="shared" si="68"/>
        <v>207688000</v>
      </c>
      <c r="O206" s="277">
        <f t="shared" si="68"/>
        <v>0</v>
      </c>
      <c r="P206" s="358"/>
      <c r="Q206" s="356"/>
      <c r="U206" s="10"/>
      <c r="V206" s="10"/>
      <c r="W206" s="10"/>
      <c r="X206" s="10"/>
      <c r="Y206" s="201"/>
      <c r="Z206" s="10"/>
      <c r="AA206" s="10"/>
      <c r="AB206" s="10"/>
      <c r="AC206" s="10"/>
      <c r="AD206" s="10"/>
      <c r="AE206" s="10"/>
      <c r="AF206" s="10"/>
      <c r="AG206" s="10"/>
      <c r="AH206" s="10"/>
      <c r="AI206" s="10"/>
      <c r="AJ206" s="10"/>
      <c r="AK206" s="10"/>
      <c r="AL206" s="10"/>
      <c r="AM206" s="10"/>
      <c r="AN206" s="10"/>
      <c r="AO206" s="10"/>
      <c r="AP206" s="10"/>
      <c r="AQ206" s="10"/>
    </row>
    <row r="207" spans="1:43" s="4" customFormat="1" ht="32.25" hidden="1" customHeight="1" x14ac:dyDescent="0.25">
      <c r="A207" s="238">
        <f t="shared" si="81"/>
        <v>153</v>
      </c>
      <c r="B207" s="208">
        <v>412211</v>
      </c>
      <c r="C207" s="366" t="s">
        <v>194</v>
      </c>
      <c r="D207" s="218"/>
      <c r="E207" s="217"/>
      <c r="F207" s="451">
        <v>30365000</v>
      </c>
      <c r="G207" s="452"/>
      <c r="H207" s="228">
        <v>32928000</v>
      </c>
      <c r="I207" s="229"/>
      <c r="J207" s="216">
        <f t="shared" si="96"/>
        <v>34080480</v>
      </c>
      <c r="K207" s="420"/>
      <c r="L207" s="218">
        <v>33529000</v>
      </c>
      <c r="M207" s="217"/>
      <c r="N207" s="287">
        <f t="shared" si="68"/>
        <v>100537480</v>
      </c>
      <c r="O207" s="277">
        <f t="shared" si="68"/>
        <v>0</v>
      </c>
      <c r="P207" s="358"/>
      <c r="Q207" s="356"/>
      <c r="U207" s="10"/>
      <c r="V207" s="10"/>
      <c r="W207" s="10"/>
      <c r="X207" s="10"/>
      <c r="Y207" s="201"/>
      <c r="Z207" s="10"/>
      <c r="AA207" s="10"/>
      <c r="AB207" s="10"/>
      <c r="AC207" s="10"/>
      <c r="AD207" s="10"/>
      <c r="AE207" s="10"/>
      <c r="AF207" s="10"/>
      <c r="AG207" s="10"/>
      <c r="AH207" s="10"/>
      <c r="AI207" s="10"/>
      <c r="AJ207" s="10"/>
      <c r="AK207" s="10"/>
      <c r="AL207" s="10"/>
      <c r="AM207" s="10"/>
      <c r="AN207" s="10"/>
      <c r="AO207" s="10"/>
      <c r="AP207" s="10"/>
      <c r="AQ207" s="10"/>
    </row>
    <row r="208" spans="1:43" s="4" customFormat="1" ht="32.25" hidden="1" customHeight="1" x14ac:dyDescent="0.25">
      <c r="A208" s="238">
        <f t="shared" si="81"/>
        <v>154</v>
      </c>
      <c r="B208" s="208">
        <v>412300</v>
      </c>
      <c r="C208" s="239" t="s">
        <v>195</v>
      </c>
      <c r="D208" s="218"/>
      <c r="E208" s="217"/>
      <c r="F208" s="228"/>
      <c r="G208" s="229"/>
      <c r="H208" s="228"/>
      <c r="I208" s="229"/>
      <c r="J208" s="216"/>
      <c r="K208" s="420"/>
      <c r="L208" s="218"/>
      <c r="M208" s="217"/>
      <c r="N208" s="287">
        <f t="shared" si="68"/>
        <v>0</v>
      </c>
      <c r="O208" s="277">
        <f t="shared" si="68"/>
        <v>0</v>
      </c>
      <c r="P208" s="356"/>
      <c r="Q208" s="356"/>
      <c r="U208" s="10"/>
      <c r="V208" s="10"/>
      <c r="W208" s="10"/>
      <c r="X208" s="10"/>
      <c r="Y208" s="201"/>
      <c r="Z208" s="10"/>
      <c r="AA208" s="10"/>
      <c r="AB208" s="10"/>
      <c r="AC208" s="10"/>
      <c r="AD208" s="10"/>
      <c r="AE208" s="10"/>
      <c r="AF208" s="10"/>
      <c r="AG208" s="10"/>
      <c r="AH208" s="10"/>
      <c r="AI208" s="10"/>
      <c r="AJ208" s="10"/>
      <c r="AK208" s="10"/>
      <c r="AL208" s="10"/>
      <c r="AM208" s="10"/>
      <c r="AN208" s="10"/>
      <c r="AO208" s="10"/>
      <c r="AP208" s="10"/>
      <c r="AQ208" s="10"/>
    </row>
    <row r="209" spans="1:43" s="4" customFormat="1" ht="32.25" customHeight="1" x14ac:dyDescent="0.25">
      <c r="A209" s="236">
        <f t="shared" si="81"/>
        <v>155</v>
      </c>
      <c r="B209" s="207">
        <v>413000</v>
      </c>
      <c r="C209" s="237" t="s">
        <v>850</v>
      </c>
      <c r="D209" s="213">
        <f>D210+D211</f>
        <v>0</v>
      </c>
      <c r="E209" s="214">
        <f t="shared" ref="E209:M209" si="97">E210</f>
        <v>0</v>
      </c>
      <c r="F209" s="213">
        <f>F210+F211</f>
        <v>4148000</v>
      </c>
      <c r="G209" s="214">
        <f t="shared" si="97"/>
        <v>0</v>
      </c>
      <c r="H209" s="213">
        <f>H210+H211</f>
        <v>4198000</v>
      </c>
      <c r="I209" s="214">
        <f t="shared" si="97"/>
        <v>0</v>
      </c>
      <c r="J209" s="213">
        <f>J210+J211</f>
        <v>4344930</v>
      </c>
      <c r="K209" s="311">
        <f>K210+K211</f>
        <v>0</v>
      </c>
      <c r="L209" s="215">
        <f>L210+L211</f>
        <v>4443000</v>
      </c>
      <c r="M209" s="214">
        <f t="shared" si="97"/>
        <v>0</v>
      </c>
      <c r="N209" s="215">
        <f t="shared" si="68"/>
        <v>12985930</v>
      </c>
      <c r="O209" s="214">
        <f t="shared" si="68"/>
        <v>0</v>
      </c>
      <c r="P209" s="356"/>
      <c r="Q209" s="356"/>
      <c r="U209" s="10"/>
      <c r="V209" s="10"/>
      <c r="W209" s="10"/>
      <c r="X209" s="10"/>
      <c r="Y209" s="201"/>
      <c r="Z209" s="10"/>
      <c r="AA209" s="10"/>
      <c r="AB209" s="10"/>
      <c r="AC209" s="10"/>
      <c r="AD209" s="10"/>
      <c r="AE209" s="10"/>
      <c r="AF209" s="10"/>
      <c r="AG209" s="10"/>
      <c r="AH209" s="10"/>
      <c r="AI209" s="10"/>
      <c r="AJ209" s="10"/>
      <c r="AK209" s="10"/>
      <c r="AL209" s="10"/>
      <c r="AM209" s="10"/>
      <c r="AN209" s="10"/>
      <c r="AO209" s="10"/>
      <c r="AP209" s="10"/>
      <c r="AQ209" s="10"/>
    </row>
    <row r="210" spans="1:43" s="4" customFormat="1" ht="32.25" hidden="1" customHeight="1" x14ac:dyDescent="0.25">
      <c r="A210" s="238">
        <f t="shared" si="81"/>
        <v>156</v>
      </c>
      <c r="B210" s="208">
        <v>413142</v>
      </c>
      <c r="C210" s="366" t="s">
        <v>1644</v>
      </c>
      <c r="D210" s="218"/>
      <c r="E210" s="217"/>
      <c r="F210" s="451">
        <v>1998000</v>
      </c>
      <c r="G210" s="452"/>
      <c r="H210" s="228">
        <v>1998000</v>
      </c>
      <c r="I210" s="229"/>
      <c r="J210" s="216">
        <f t="shared" ref="J210:J211" si="98">(H210*3.5)/100+H210</f>
        <v>2067930</v>
      </c>
      <c r="K210" s="420"/>
      <c r="L210" s="218">
        <v>2140000</v>
      </c>
      <c r="M210" s="217"/>
      <c r="N210" s="287">
        <f t="shared" si="68"/>
        <v>6205930</v>
      </c>
      <c r="O210" s="277">
        <f t="shared" si="68"/>
        <v>0</v>
      </c>
      <c r="P210" s="358"/>
      <c r="Q210" s="356"/>
      <c r="U210" s="10"/>
      <c r="V210" s="10"/>
      <c r="W210" s="10"/>
      <c r="X210" s="10"/>
      <c r="Y210" s="201"/>
      <c r="Z210" s="10"/>
      <c r="AA210" s="10"/>
      <c r="AB210" s="10"/>
      <c r="AC210" s="10"/>
      <c r="AD210" s="10"/>
      <c r="AE210" s="10"/>
      <c r="AF210" s="10"/>
      <c r="AG210" s="10"/>
      <c r="AH210" s="10"/>
      <c r="AI210" s="10"/>
      <c r="AJ210" s="10"/>
      <c r="AK210" s="10"/>
      <c r="AL210" s="10"/>
      <c r="AM210" s="10"/>
      <c r="AN210" s="10"/>
      <c r="AO210" s="10"/>
      <c r="AP210" s="10"/>
      <c r="AQ210" s="10"/>
    </row>
    <row r="211" spans="1:43" s="4" customFormat="1" ht="32.25" hidden="1" customHeight="1" x14ac:dyDescent="0.25">
      <c r="A211" s="238">
        <f t="shared" si="81"/>
        <v>157</v>
      </c>
      <c r="B211" s="208">
        <v>413151</v>
      </c>
      <c r="C211" s="366" t="s">
        <v>1645</v>
      </c>
      <c r="D211" s="218"/>
      <c r="E211" s="217"/>
      <c r="F211" s="451">
        <v>2150000</v>
      </c>
      <c r="G211" s="452"/>
      <c r="H211" s="228">
        <v>2200000</v>
      </c>
      <c r="I211" s="229"/>
      <c r="J211" s="216">
        <f t="shared" si="98"/>
        <v>2277000</v>
      </c>
      <c r="K211" s="420"/>
      <c r="L211" s="218">
        <v>2303000</v>
      </c>
      <c r="M211" s="217"/>
      <c r="N211" s="287">
        <f t="shared" si="68"/>
        <v>6780000</v>
      </c>
      <c r="O211" s="277"/>
      <c r="P211" s="358"/>
      <c r="Q211" s="356"/>
      <c r="U211" s="10"/>
      <c r="V211" s="10"/>
      <c r="W211" s="10"/>
      <c r="X211" s="10"/>
      <c r="Y211" s="201"/>
      <c r="Z211" s="10"/>
      <c r="AA211" s="10"/>
      <c r="AB211" s="10"/>
      <c r="AC211" s="10"/>
      <c r="AD211" s="10"/>
      <c r="AE211" s="10"/>
      <c r="AF211" s="10"/>
      <c r="AG211" s="10"/>
      <c r="AH211" s="10"/>
      <c r="AI211" s="10"/>
      <c r="AJ211" s="10"/>
      <c r="AK211" s="10"/>
      <c r="AL211" s="10"/>
      <c r="AM211" s="10"/>
      <c r="AN211" s="10"/>
      <c r="AO211" s="10"/>
      <c r="AP211" s="10"/>
      <c r="AQ211" s="10"/>
    </row>
    <row r="212" spans="1:43" s="4" customFormat="1" ht="32.25" customHeight="1" x14ac:dyDescent="0.25">
      <c r="A212" s="236">
        <f>A210+1</f>
        <v>157</v>
      </c>
      <c r="B212" s="207">
        <v>414000</v>
      </c>
      <c r="C212" s="237" t="s">
        <v>851</v>
      </c>
      <c r="D212" s="213">
        <f>SUM(D213:D219)</f>
        <v>0</v>
      </c>
      <c r="E212" s="214">
        <f t="shared" ref="E212" si="99">SUM(E213:E217)</f>
        <v>0</v>
      </c>
      <c r="F212" s="213">
        <f>SUM(F213:F219)</f>
        <v>10000000</v>
      </c>
      <c r="G212" s="214">
        <f t="shared" ref="G212" si="100">SUM(G213:G217)</f>
        <v>0</v>
      </c>
      <c r="H212" s="213">
        <f>SUM(H213:H219)</f>
        <v>11055000</v>
      </c>
      <c r="I212" s="214">
        <f t="shared" ref="I212:M212" si="101">SUM(I213:I217)</f>
        <v>0</v>
      </c>
      <c r="J212" s="213">
        <f>SUM(J215:J218)</f>
        <v>11441925</v>
      </c>
      <c r="K212" s="311">
        <f>SUM(K215:K218)</f>
        <v>0</v>
      </c>
      <c r="L212" s="215">
        <f>SUM(L215:L218)</f>
        <v>10712000</v>
      </c>
      <c r="M212" s="214">
        <f t="shared" si="101"/>
        <v>0</v>
      </c>
      <c r="N212" s="215">
        <f t="shared" si="68"/>
        <v>33208925</v>
      </c>
      <c r="O212" s="214">
        <f t="shared" si="68"/>
        <v>0</v>
      </c>
      <c r="P212" s="356"/>
      <c r="Q212" s="356"/>
      <c r="U212" s="10"/>
      <c r="V212" s="10"/>
      <c r="W212" s="10"/>
      <c r="X212" s="10"/>
      <c r="Y212" s="201"/>
      <c r="Z212" s="10"/>
      <c r="AA212" s="10"/>
      <c r="AB212" s="10"/>
      <c r="AC212" s="10"/>
      <c r="AD212" s="10"/>
      <c r="AE212" s="10"/>
      <c r="AF212" s="10"/>
      <c r="AG212" s="10"/>
      <c r="AH212" s="10"/>
      <c r="AI212" s="10"/>
      <c r="AJ212" s="10"/>
      <c r="AK212" s="10"/>
      <c r="AL212" s="10"/>
      <c r="AM212" s="10"/>
      <c r="AN212" s="10"/>
      <c r="AO212" s="10"/>
      <c r="AP212" s="10"/>
      <c r="AQ212" s="10"/>
    </row>
    <row r="213" spans="1:43" s="4" customFormat="1" ht="38.25" hidden="1" x14ac:dyDescent="0.25">
      <c r="A213" s="238">
        <f t="shared" si="81"/>
        <v>158</v>
      </c>
      <c r="B213" s="208">
        <v>414100</v>
      </c>
      <c r="C213" s="239" t="s">
        <v>196</v>
      </c>
      <c r="D213" s="218"/>
      <c r="E213" s="217"/>
      <c r="F213" s="228"/>
      <c r="G213" s="229"/>
      <c r="H213" s="228"/>
      <c r="I213" s="229"/>
      <c r="J213" s="216"/>
      <c r="K213" s="420"/>
      <c r="L213" s="218"/>
      <c r="M213" s="217"/>
      <c r="N213" s="287">
        <f t="shared" si="68"/>
        <v>0</v>
      </c>
      <c r="O213" s="277">
        <f t="shared" si="68"/>
        <v>0</v>
      </c>
      <c r="P213" s="356"/>
      <c r="Q213" s="356"/>
      <c r="U213" s="10"/>
      <c r="V213" s="10"/>
      <c r="W213" s="10"/>
      <c r="X213" s="10"/>
      <c r="Y213" s="201"/>
      <c r="Z213" s="10"/>
      <c r="AA213" s="10"/>
      <c r="AB213" s="10"/>
      <c r="AC213" s="10"/>
      <c r="AD213" s="10"/>
      <c r="AE213" s="10"/>
      <c r="AF213" s="10"/>
      <c r="AG213" s="10"/>
      <c r="AH213" s="10"/>
      <c r="AI213" s="10"/>
      <c r="AJ213" s="10"/>
      <c r="AK213" s="10"/>
      <c r="AL213" s="10"/>
      <c r="AM213" s="10"/>
      <c r="AN213" s="10"/>
      <c r="AO213" s="10"/>
      <c r="AP213" s="10"/>
      <c r="AQ213" s="10"/>
    </row>
    <row r="214" spans="1:43" s="4" customFormat="1" ht="32.25" hidden="1" customHeight="1" x14ac:dyDescent="0.25">
      <c r="A214" s="238">
        <f t="shared" si="81"/>
        <v>159</v>
      </c>
      <c r="B214" s="208">
        <v>414200</v>
      </c>
      <c r="C214" s="239" t="s">
        <v>197</v>
      </c>
      <c r="D214" s="218"/>
      <c r="E214" s="217"/>
      <c r="F214" s="228"/>
      <c r="G214" s="229"/>
      <c r="H214" s="228"/>
      <c r="I214" s="229"/>
      <c r="J214" s="216"/>
      <c r="K214" s="420"/>
      <c r="L214" s="218"/>
      <c r="M214" s="217"/>
      <c r="N214" s="287">
        <f t="shared" si="68"/>
        <v>0</v>
      </c>
      <c r="O214" s="277">
        <f t="shared" si="68"/>
        <v>0</v>
      </c>
      <c r="P214" s="356"/>
      <c r="Q214" s="356"/>
      <c r="U214" s="10"/>
      <c r="V214" s="10"/>
      <c r="W214" s="10"/>
      <c r="X214" s="10"/>
      <c r="Y214" s="201"/>
      <c r="Z214" s="10"/>
      <c r="AA214" s="10"/>
      <c r="AB214" s="10"/>
      <c r="AC214" s="10"/>
      <c r="AD214" s="10"/>
      <c r="AE214" s="10"/>
      <c r="AF214" s="10"/>
      <c r="AG214" s="10"/>
      <c r="AH214" s="10"/>
      <c r="AI214" s="10"/>
      <c r="AJ214" s="10"/>
      <c r="AK214" s="10"/>
      <c r="AL214" s="10"/>
      <c r="AM214" s="10"/>
      <c r="AN214" s="10"/>
      <c r="AO214" s="10"/>
      <c r="AP214" s="10"/>
      <c r="AQ214" s="10"/>
    </row>
    <row r="215" spans="1:43" s="4" customFormat="1" ht="32.25" hidden="1" customHeight="1" x14ac:dyDescent="0.25">
      <c r="A215" s="238">
        <f t="shared" si="81"/>
        <v>160</v>
      </c>
      <c r="B215" s="208">
        <v>414311</v>
      </c>
      <c r="C215" s="366" t="s">
        <v>1646</v>
      </c>
      <c r="D215" s="218"/>
      <c r="E215" s="217"/>
      <c r="F215" s="451">
        <v>8400000</v>
      </c>
      <c r="G215" s="452"/>
      <c r="H215" s="228">
        <v>9395000</v>
      </c>
      <c r="I215" s="229"/>
      <c r="J215" s="216">
        <f t="shared" ref="J215:J218" si="102">(H215*3.5)/100+H215</f>
        <v>9723825</v>
      </c>
      <c r="K215" s="420"/>
      <c r="L215" s="218">
        <v>8998000</v>
      </c>
      <c r="M215" s="217"/>
      <c r="N215" s="287">
        <f t="shared" si="68"/>
        <v>28116825</v>
      </c>
      <c r="O215" s="277">
        <f t="shared" si="68"/>
        <v>0</v>
      </c>
      <c r="P215" s="358"/>
      <c r="Q215" s="356"/>
      <c r="U215" s="10"/>
      <c r="V215" s="10"/>
      <c r="W215" s="10"/>
      <c r="X215" s="10"/>
      <c r="Y215" s="201"/>
      <c r="Z215" s="10"/>
      <c r="AA215" s="10"/>
      <c r="AB215" s="10"/>
      <c r="AC215" s="10"/>
      <c r="AD215" s="10"/>
      <c r="AE215" s="10"/>
      <c r="AF215" s="10"/>
      <c r="AG215" s="10"/>
      <c r="AH215" s="10"/>
      <c r="AI215" s="10"/>
      <c r="AJ215" s="10"/>
      <c r="AK215" s="10"/>
      <c r="AL215" s="10"/>
      <c r="AM215" s="10"/>
      <c r="AN215" s="10"/>
      <c r="AO215" s="10"/>
      <c r="AP215" s="10"/>
      <c r="AQ215" s="10"/>
    </row>
    <row r="216" spans="1:43" s="4" customFormat="1" ht="32.25" hidden="1" customHeight="1" x14ac:dyDescent="0.25">
      <c r="A216" s="238">
        <v>161</v>
      </c>
      <c r="B216" s="208">
        <v>414312</v>
      </c>
      <c r="C216" s="366" t="s">
        <v>1766</v>
      </c>
      <c r="D216" s="218"/>
      <c r="E216" s="217"/>
      <c r="F216" s="451">
        <v>500000</v>
      </c>
      <c r="G216" s="452"/>
      <c r="H216" s="228">
        <v>500000</v>
      </c>
      <c r="I216" s="229"/>
      <c r="J216" s="216">
        <f t="shared" si="102"/>
        <v>517500</v>
      </c>
      <c r="K216" s="420"/>
      <c r="L216" s="218">
        <v>536000</v>
      </c>
      <c r="M216" s="217"/>
      <c r="N216" s="287"/>
      <c r="O216" s="277"/>
      <c r="P216" s="358"/>
      <c r="Q216" s="356"/>
      <c r="U216" s="10"/>
      <c r="V216" s="10"/>
      <c r="W216" s="10"/>
      <c r="X216" s="10"/>
      <c r="Y216" s="201"/>
      <c r="Z216" s="10"/>
      <c r="AA216" s="10"/>
      <c r="AB216" s="10"/>
      <c r="AC216" s="10"/>
      <c r="AD216" s="10"/>
      <c r="AE216" s="10"/>
      <c r="AF216" s="10"/>
      <c r="AG216" s="10"/>
      <c r="AH216" s="10"/>
      <c r="AI216" s="10"/>
      <c r="AJ216" s="10"/>
      <c r="AK216" s="10"/>
      <c r="AL216" s="10"/>
      <c r="AM216" s="10"/>
      <c r="AN216" s="10"/>
      <c r="AO216" s="10"/>
      <c r="AP216" s="10"/>
      <c r="AQ216" s="10"/>
    </row>
    <row r="217" spans="1:43" s="4" customFormat="1" ht="38.25" hidden="1" x14ac:dyDescent="0.25">
      <c r="A217" s="238">
        <v>162</v>
      </c>
      <c r="B217" s="208">
        <v>414314</v>
      </c>
      <c r="C217" s="366" t="s">
        <v>1647</v>
      </c>
      <c r="D217" s="218"/>
      <c r="E217" s="217"/>
      <c r="F217" s="451">
        <v>300000</v>
      </c>
      <c r="G217" s="452"/>
      <c r="H217" s="228">
        <f>360000+387000</f>
        <v>747000</v>
      </c>
      <c r="I217" s="229"/>
      <c r="J217" s="216">
        <f t="shared" si="102"/>
        <v>773145</v>
      </c>
      <c r="K217" s="420"/>
      <c r="L217" s="218">
        <v>321000</v>
      </c>
      <c r="M217" s="217"/>
      <c r="N217" s="287">
        <f t="shared" si="68"/>
        <v>1841145</v>
      </c>
      <c r="O217" s="277">
        <f t="shared" si="68"/>
        <v>0</v>
      </c>
      <c r="P217" s="358"/>
      <c r="Q217" s="356"/>
      <c r="U217" s="10"/>
      <c r="V217" s="10"/>
      <c r="W217" s="10"/>
      <c r="X217" s="10"/>
      <c r="Y217" s="201"/>
      <c r="Z217" s="10"/>
      <c r="AA217" s="10"/>
      <c r="AB217" s="10"/>
      <c r="AC217" s="10"/>
      <c r="AD217" s="10"/>
      <c r="AE217" s="10"/>
      <c r="AF217" s="10"/>
      <c r="AG217" s="10"/>
      <c r="AH217" s="10"/>
      <c r="AI217" s="10"/>
      <c r="AJ217" s="10"/>
      <c r="AK217" s="10"/>
      <c r="AL217" s="10"/>
      <c r="AM217" s="10"/>
      <c r="AN217" s="10"/>
      <c r="AO217" s="10"/>
      <c r="AP217" s="10"/>
      <c r="AQ217" s="10"/>
    </row>
    <row r="218" spans="1:43" s="4" customFormat="1" ht="38.25" hidden="1" x14ac:dyDescent="0.25">
      <c r="A218" s="238">
        <v>163</v>
      </c>
      <c r="B218" s="208">
        <v>414411</v>
      </c>
      <c r="C218" s="366" t="s">
        <v>1648</v>
      </c>
      <c r="D218" s="218"/>
      <c r="E218" s="217"/>
      <c r="F218" s="451">
        <v>800000</v>
      </c>
      <c r="G218" s="452"/>
      <c r="H218" s="228">
        <f>800000-387000</f>
        <v>413000</v>
      </c>
      <c r="I218" s="229"/>
      <c r="J218" s="216">
        <f t="shared" si="102"/>
        <v>427455</v>
      </c>
      <c r="K218" s="420"/>
      <c r="L218" s="218">
        <v>857000</v>
      </c>
      <c r="M218" s="217"/>
      <c r="N218" s="287">
        <f t="shared" si="68"/>
        <v>1697455</v>
      </c>
      <c r="O218" s="277"/>
      <c r="P218" s="358"/>
      <c r="Q218" s="356"/>
      <c r="U218" s="10"/>
      <c r="V218" s="10"/>
      <c r="W218" s="10"/>
      <c r="X218" s="10"/>
      <c r="Y218" s="201"/>
      <c r="Z218" s="10"/>
      <c r="AA218" s="10"/>
      <c r="AB218" s="10"/>
      <c r="AC218" s="10"/>
      <c r="AD218" s="10"/>
      <c r="AE218" s="10"/>
      <c r="AF218" s="10"/>
      <c r="AG218" s="10"/>
      <c r="AH218" s="10"/>
      <c r="AI218" s="10"/>
      <c r="AJ218" s="10"/>
      <c r="AK218" s="10"/>
      <c r="AL218" s="10"/>
      <c r="AM218" s="10"/>
      <c r="AN218" s="10"/>
      <c r="AO218" s="10"/>
      <c r="AP218" s="10"/>
      <c r="AQ218" s="10"/>
    </row>
    <row r="219" spans="1:43" s="4" customFormat="1" ht="26.25" hidden="1" customHeight="1" x14ac:dyDescent="0.25">
      <c r="A219" s="238">
        <v>164</v>
      </c>
      <c r="B219" s="208">
        <v>414419</v>
      </c>
      <c r="C219" s="366" t="s">
        <v>1747</v>
      </c>
      <c r="D219" s="218"/>
      <c r="E219" s="217"/>
      <c r="F219" s="451"/>
      <c r="G219" s="452"/>
      <c r="H219" s="228"/>
      <c r="I219" s="229"/>
      <c r="J219" s="216"/>
      <c r="K219" s="420"/>
      <c r="L219" s="218"/>
      <c r="M219" s="217"/>
      <c r="N219" s="287"/>
      <c r="O219" s="277"/>
      <c r="P219" s="358"/>
      <c r="Q219" s="356"/>
      <c r="U219" s="10"/>
      <c r="V219" s="10"/>
      <c r="W219" s="10"/>
      <c r="X219" s="10"/>
      <c r="Y219" s="201"/>
      <c r="Z219" s="10"/>
      <c r="AA219" s="10"/>
      <c r="AB219" s="10"/>
      <c r="AC219" s="10"/>
      <c r="AD219" s="10"/>
      <c r="AE219" s="10"/>
      <c r="AF219" s="10"/>
      <c r="AG219" s="10"/>
      <c r="AH219" s="10"/>
      <c r="AI219" s="10"/>
      <c r="AJ219" s="10"/>
      <c r="AK219" s="10"/>
      <c r="AL219" s="10"/>
      <c r="AM219" s="10"/>
      <c r="AN219" s="10"/>
      <c r="AO219" s="10"/>
      <c r="AP219" s="10"/>
      <c r="AQ219" s="10"/>
    </row>
    <row r="220" spans="1:43" s="4" customFormat="1" ht="32.25" customHeight="1" x14ac:dyDescent="0.25">
      <c r="A220" s="236">
        <f>A217+1</f>
        <v>163</v>
      </c>
      <c r="B220" s="207">
        <v>415000</v>
      </c>
      <c r="C220" s="237" t="s">
        <v>852</v>
      </c>
      <c r="D220" s="213">
        <f t="shared" ref="D220:M220" si="103">D221</f>
        <v>0</v>
      </c>
      <c r="E220" s="214">
        <f t="shared" si="103"/>
        <v>0</v>
      </c>
      <c r="F220" s="213">
        <f t="shared" si="103"/>
        <v>22800000</v>
      </c>
      <c r="G220" s="214">
        <f t="shared" si="103"/>
        <v>0</v>
      </c>
      <c r="H220" s="213">
        <f t="shared" si="103"/>
        <v>18460000</v>
      </c>
      <c r="I220" s="214">
        <f t="shared" si="103"/>
        <v>0</v>
      </c>
      <c r="J220" s="213">
        <f t="shared" si="103"/>
        <v>19106100</v>
      </c>
      <c r="K220" s="311">
        <f t="shared" si="103"/>
        <v>0</v>
      </c>
      <c r="L220" s="215">
        <f t="shared" si="103"/>
        <v>24424000</v>
      </c>
      <c r="M220" s="214">
        <f t="shared" si="103"/>
        <v>0</v>
      </c>
      <c r="N220" s="215">
        <f t="shared" si="68"/>
        <v>61990100</v>
      </c>
      <c r="O220" s="214">
        <f t="shared" si="68"/>
        <v>0</v>
      </c>
      <c r="P220" s="356"/>
      <c r="Q220" s="356"/>
      <c r="U220" s="10"/>
      <c r="V220" s="10"/>
      <c r="W220" s="10"/>
      <c r="X220" s="10"/>
      <c r="Y220" s="201"/>
      <c r="Z220" s="10"/>
      <c r="AA220" s="10"/>
      <c r="AB220" s="10"/>
      <c r="AC220" s="10"/>
      <c r="AD220" s="10"/>
      <c r="AE220" s="10"/>
      <c r="AF220" s="10"/>
      <c r="AG220" s="10"/>
      <c r="AH220" s="10"/>
      <c r="AI220" s="10"/>
      <c r="AJ220" s="10"/>
      <c r="AK220" s="10"/>
      <c r="AL220" s="10"/>
      <c r="AM220" s="10"/>
      <c r="AN220" s="10"/>
      <c r="AO220" s="10"/>
      <c r="AP220" s="10"/>
      <c r="AQ220" s="10"/>
    </row>
    <row r="221" spans="1:43" s="4" customFormat="1" ht="32.25" hidden="1" customHeight="1" x14ac:dyDescent="0.25">
      <c r="A221" s="238">
        <v>165</v>
      </c>
      <c r="B221" s="208">
        <v>415112</v>
      </c>
      <c r="C221" s="365" t="s">
        <v>1649</v>
      </c>
      <c r="D221" s="218"/>
      <c r="E221" s="217"/>
      <c r="F221" s="451">
        <v>22800000</v>
      </c>
      <c r="G221" s="452"/>
      <c r="H221" s="228">
        <v>18460000</v>
      </c>
      <c r="I221" s="229"/>
      <c r="J221" s="216">
        <f>(H221*3.5)/100+H221</f>
        <v>19106100</v>
      </c>
      <c r="K221" s="420"/>
      <c r="L221" s="218">
        <v>24424000</v>
      </c>
      <c r="M221" s="217"/>
      <c r="N221" s="287">
        <f t="shared" si="68"/>
        <v>61990100</v>
      </c>
      <c r="O221" s="277">
        <f t="shared" si="68"/>
        <v>0</v>
      </c>
      <c r="P221" s="358"/>
      <c r="Q221" s="356"/>
      <c r="U221" s="10"/>
      <c r="V221" s="10"/>
      <c r="W221" s="10"/>
      <c r="X221" s="10"/>
      <c r="Y221" s="201"/>
      <c r="Z221" s="10"/>
      <c r="AA221" s="10"/>
      <c r="AB221" s="10"/>
      <c r="AC221" s="10"/>
      <c r="AD221" s="10"/>
      <c r="AE221" s="10"/>
      <c r="AF221" s="10"/>
      <c r="AG221" s="10"/>
      <c r="AH221" s="10"/>
      <c r="AI221" s="10"/>
      <c r="AJ221" s="10"/>
      <c r="AK221" s="10"/>
      <c r="AL221" s="10"/>
      <c r="AM221" s="10"/>
      <c r="AN221" s="10"/>
      <c r="AO221" s="10"/>
      <c r="AP221" s="10"/>
      <c r="AQ221" s="10"/>
    </row>
    <row r="222" spans="1:43" s="4" customFormat="1" ht="32.25" customHeight="1" x14ac:dyDescent="0.25">
      <c r="A222" s="236">
        <f t="shared" si="81"/>
        <v>166</v>
      </c>
      <c r="B222" s="207">
        <v>416000</v>
      </c>
      <c r="C222" s="237" t="s">
        <v>853</v>
      </c>
      <c r="D222" s="213">
        <f t="shared" ref="D222:M222" si="104">D223</f>
        <v>0</v>
      </c>
      <c r="E222" s="214">
        <f t="shared" si="104"/>
        <v>0</v>
      </c>
      <c r="F222" s="213">
        <f t="shared" si="104"/>
        <v>10375000</v>
      </c>
      <c r="G222" s="214">
        <f t="shared" si="104"/>
        <v>0</v>
      </c>
      <c r="H222" s="213">
        <f t="shared" si="104"/>
        <v>10705000</v>
      </c>
      <c r="I222" s="214">
        <f t="shared" si="104"/>
        <v>0</v>
      </c>
      <c r="J222" s="213">
        <f t="shared" si="104"/>
        <v>11079675</v>
      </c>
      <c r="K222" s="311">
        <f t="shared" si="104"/>
        <v>0</v>
      </c>
      <c r="L222" s="215">
        <f t="shared" si="104"/>
        <v>11114000</v>
      </c>
      <c r="M222" s="214">
        <f t="shared" si="104"/>
        <v>0</v>
      </c>
      <c r="N222" s="215">
        <f t="shared" si="68"/>
        <v>32898675</v>
      </c>
      <c r="O222" s="214">
        <f t="shared" si="68"/>
        <v>0</v>
      </c>
      <c r="P222" s="356"/>
      <c r="Q222" s="356"/>
      <c r="U222" s="10"/>
      <c r="V222" s="10"/>
      <c r="W222" s="10"/>
      <c r="X222" s="10"/>
      <c r="Y222" s="201"/>
      <c r="Z222" s="10"/>
      <c r="AA222" s="10"/>
      <c r="AB222" s="10"/>
      <c r="AC222" s="10"/>
      <c r="AD222" s="10"/>
      <c r="AE222" s="10"/>
      <c r="AF222" s="10"/>
      <c r="AG222" s="10"/>
      <c r="AH222" s="10"/>
      <c r="AI222" s="10"/>
      <c r="AJ222" s="10"/>
      <c r="AK222" s="10"/>
      <c r="AL222" s="10"/>
      <c r="AM222" s="10"/>
      <c r="AN222" s="10"/>
      <c r="AO222" s="10"/>
      <c r="AP222" s="10"/>
      <c r="AQ222" s="10"/>
    </row>
    <row r="223" spans="1:43" s="4" customFormat="1" ht="32.25" hidden="1" customHeight="1" x14ac:dyDescent="0.25">
      <c r="A223" s="238">
        <f t="shared" si="81"/>
        <v>167</v>
      </c>
      <c r="B223" s="208">
        <v>416111</v>
      </c>
      <c r="C223" s="365" t="s">
        <v>1650</v>
      </c>
      <c r="D223" s="218"/>
      <c r="E223" s="217"/>
      <c r="F223" s="451">
        <v>10375000</v>
      </c>
      <c r="G223" s="452"/>
      <c r="H223" s="228">
        <v>10705000</v>
      </c>
      <c r="I223" s="229"/>
      <c r="J223" s="216">
        <f>(H223*3.5)/100+H223</f>
        <v>11079675</v>
      </c>
      <c r="K223" s="420"/>
      <c r="L223" s="218">
        <v>11114000</v>
      </c>
      <c r="M223" s="217"/>
      <c r="N223" s="287">
        <f t="shared" si="68"/>
        <v>32898675</v>
      </c>
      <c r="O223" s="277">
        <f t="shared" si="68"/>
        <v>0</v>
      </c>
      <c r="P223" s="358"/>
      <c r="Q223" s="356"/>
      <c r="U223" s="10"/>
      <c r="V223" s="10"/>
      <c r="W223" s="10"/>
      <c r="X223" s="10"/>
      <c r="Y223" s="201"/>
      <c r="Z223" s="10"/>
      <c r="AA223" s="10"/>
      <c r="AB223" s="10"/>
      <c r="AC223" s="10"/>
      <c r="AD223" s="10"/>
      <c r="AE223" s="10"/>
      <c r="AF223" s="10"/>
      <c r="AG223" s="10"/>
      <c r="AH223" s="10"/>
      <c r="AI223" s="10"/>
      <c r="AJ223" s="10"/>
      <c r="AK223" s="10"/>
      <c r="AL223" s="10"/>
      <c r="AM223" s="10"/>
      <c r="AN223" s="10"/>
      <c r="AO223" s="10"/>
      <c r="AP223" s="10"/>
      <c r="AQ223" s="10"/>
    </row>
    <row r="224" spans="1:43" s="4" customFormat="1" ht="32.25" customHeight="1" x14ac:dyDescent="0.25">
      <c r="A224" s="236">
        <f t="shared" si="81"/>
        <v>168</v>
      </c>
      <c r="B224" s="207">
        <v>420000</v>
      </c>
      <c r="C224" s="237" t="s">
        <v>854</v>
      </c>
      <c r="D224" s="213">
        <f>D225+D250+D260+D278+D286+D302</f>
        <v>0</v>
      </c>
      <c r="E224" s="214">
        <f>E225+E250+E260+E278+E286+E302</f>
        <v>0</v>
      </c>
      <c r="F224" s="438">
        <f t="shared" ref="F224:G224" si="105">F225+F250+F260+F278+F286+F302</f>
        <v>499102095.93000001</v>
      </c>
      <c r="G224" s="450">
        <f t="shared" si="105"/>
        <v>11296904.07</v>
      </c>
      <c r="H224" s="438">
        <f t="shared" ref="H224:M224" si="106">H225+H250+H260+H278+H286+H302</f>
        <v>540156061.81999993</v>
      </c>
      <c r="I224" s="437">
        <f t="shared" si="106"/>
        <v>7688938.1799999997</v>
      </c>
      <c r="J224" s="213">
        <f t="shared" si="106"/>
        <v>559061523.98370004</v>
      </c>
      <c r="K224" s="311">
        <f t="shared" si="106"/>
        <v>7860761.0163000003</v>
      </c>
      <c r="L224" s="215">
        <f t="shared" si="106"/>
        <v>642045000</v>
      </c>
      <c r="M224" s="214">
        <f t="shared" si="106"/>
        <v>6330000</v>
      </c>
      <c r="N224" s="215">
        <f t="shared" ref="N224:O339" si="107">SUM(H224,J224,L224)</f>
        <v>1741262585.8037</v>
      </c>
      <c r="O224" s="214">
        <f t="shared" si="107"/>
        <v>21879699.1963</v>
      </c>
      <c r="P224" s="356"/>
      <c r="Q224" s="356"/>
      <c r="U224" s="10"/>
      <c r="V224" s="10"/>
      <c r="W224" s="10"/>
      <c r="X224" s="10"/>
      <c r="Y224" s="201"/>
      <c r="Z224" s="10"/>
      <c r="AA224" s="10"/>
      <c r="AB224" s="10"/>
      <c r="AC224" s="10"/>
      <c r="AD224" s="10"/>
      <c r="AE224" s="10"/>
      <c r="AF224" s="10"/>
      <c r="AG224" s="10"/>
      <c r="AH224" s="10"/>
      <c r="AI224" s="10"/>
      <c r="AJ224" s="10"/>
      <c r="AK224" s="10"/>
      <c r="AL224" s="10"/>
      <c r="AM224" s="10"/>
      <c r="AN224" s="10"/>
      <c r="AO224" s="10"/>
      <c r="AP224" s="10"/>
      <c r="AQ224" s="10"/>
    </row>
    <row r="225" spans="1:43" s="4" customFormat="1" ht="32.25" customHeight="1" x14ac:dyDescent="0.25">
      <c r="A225" s="236">
        <f t="shared" si="81"/>
        <v>169</v>
      </c>
      <c r="B225" s="207">
        <v>421000</v>
      </c>
      <c r="C225" s="237" t="s">
        <v>855</v>
      </c>
      <c r="D225" s="213">
        <f>SUM(D226:D249)</f>
        <v>0</v>
      </c>
      <c r="E225" s="214">
        <f>SUM(E226:E249)</f>
        <v>0</v>
      </c>
      <c r="F225" s="438">
        <f>SUM(F226:F249)</f>
        <v>60247805.93</v>
      </c>
      <c r="G225" s="437">
        <f t="shared" ref="G225" si="108">SUM(G226:G249)</f>
        <v>70194.069999999992</v>
      </c>
      <c r="H225" s="438">
        <f>SUM(H226:H249)</f>
        <v>57005261.82</v>
      </c>
      <c r="I225" s="437">
        <f t="shared" ref="I225:M225" si="109">SUM(I226:I249)</f>
        <v>55738.180000000008</v>
      </c>
      <c r="J225" s="213">
        <f t="shared" si="109"/>
        <v>59000445.9837</v>
      </c>
      <c r="K225" s="311">
        <f t="shared" si="109"/>
        <v>57689.01630000001</v>
      </c>
      <c r="L225" s="215">
        <f t="shared" si="109"/>
        <v>73955000</v>
      </c>
      <c r="M225" s="214">
        <f t="shared" si="109"/>
        <v>64000</v>
      </c>
      <c r="N225" s="215">
        <f t="shared" si="107"/>
        <v>189960707.8037</v>
      </c>
      <c r="O225" s="214">
        <f t="shared" si="107"/>
        <v>177427.19630000001</v>
      </c>
      <c r="P225" s="356"/>
      <c r="Q225" s="356"/>
      <c r="U225" s="10"/>
      <c r="V225" s="10"/>
      <c r="W225" s="10"/>
      <c r="X225" s="10"/>
      <c r="Y225" s="201"/>
      <c r="Z225" s="10"/>
      <c r="AA225" s="10"/>
      <c r="AB225" s="10"/>
      <c r="AC225" s="10"/>
      <c r="AD225" s="10"/>
      <c r="AE225" s="10"/>
      <c r="AF225" s="10"/>
      <c r="AG225" s="10"/>
      <c r="AH225" s="10"/>
      <c r="AI225" s="10"/>
      <c r="AJ225" s="10"/>
      <c r="AK225" s="10"/>
      <c r="AL225" s="10"/>
      <c r="AM225" s="10"/>
      <c r="AN225" s="10"/>
      <c r="AO225" s="10"/>
      <c r="AP225" s="10"/>
      <c r="AQ225" s="10"/>
    </row>
    <row r="226" spans="1:43" s="4" customFormat="1" ht="32.25" hidden="1" customHeight="1" x14ac:dyDescent="0.25">
      <c r="A226" s="238">
        <f t="shared" si="81"/>
        <v>170</v>
      </c>
      <c r="B226" s="208">
        <v>421111</v>
      </c>
      <c r="C226" s="366" t="s">
        <v>1651</v>
      </c>
      <c r="D226" s="218"/>
      <c r="E226" s="217"/>
      <c r="F226" s="455">
        <f>1201000+632.19+834.55+339.19</f>
        <v>1202805.93</v>
      </c>
      <c r="G226" s="456">
        <f>20000+39000+8000+5000-632.19-834.55-339.19</f>
        <v>70194.069999999992</v>
      </c>
      <c r="H226" s="462">
        <f>1380000+3776.03+818.27+667.52-150000</f>
        <v>1235261.82</v>
      </c>
      <c r="I226" s="460">
        <f>10000+38000+8000+5000-3776.03-818.27-667.52</f>
        <v>55738.180000000008</v>
      </c>
      <c r="J226" s="216">
        <f t="shared" ref="J226:J236" si="110">(H226*3.5)/100+H226</f>
        <v>1278495.9837</v>
      </c>
      <c r="K226" s="420">
        <f>(I226*3.5)/100+I226</f>
        <v>57689.01630000001</v>
      </c>
      <c r="L226" s="218">
        <v>1286000</v>
      </c>
      <c r="M226" s="217">
        <v>64000</v>
      </c>
      <c r="N226" s="287">
        <f t="shared" si="107"/>
        <v>3799757.8037</v>
      </c>
      <c r="O226" s="277">
        <f t="shared" si="107"/>
        <v>177427.19630000001</v>
      </c>
      <c r="P226" s="358"/>
      <c r="Q226" s="356"/>
      <c r="U226" s="10"/>
      <c r="V226" s="10"/>
      <c r="W226" s="10"/>
      <c r="X226" s="10"/>
      <c r="Y226" s="201"/>
      <c r="Z226" s="10"/>
      <c r="AA226" s="10"/>
      <c r="AB226" s="10"/>
      <c r="AC226" s="10"/>
      <c r="AD226" s="10"/>
      <c r="AE226" s="10"/>
      <c r="AF226" s="10"/>
      <c r="AG226" s="10"/>
      <c r="AH226" s="10"/>
      <c r="AI226" s="10"/>
      <c r="AJ226" s="10"/>
      <c r="AK226" s="10"/>
      <c r="AL226" s="10"/>
      <c r="AM226" s="10"/>
      <c r="AN226" s="10"/>
      <c r="AO226" s="10"/>
      <c r="AP226" s="10"/>
      <c r="AQ226" s="10"/>
    </row>
    <row r="227" spans="1:43" s="4" customFormat="1" ht="32.25" hidden="1" customHeight="1" x14ac:dyDescent="0.25">
      <c r="A227" s="238">
        <f t="shared" si="81"/>
        <v>171</v>
      </c>
      <c r="B227" s="208">
        <v>421211</v>
      </c>
      <c r="C227" s="366" t="s">
        <v>1652</v>
      </c>
      <c r="D227" s="218"/>
      <c r="E227" s="217"/>
      <c r="F227" s="451">
        <v>9600000</v>
      </c>
      <c r="G227" s="452"/>
      <c r="H227" s="378">
        <f>6515000+400000+150000</f>
        <v>7065000</v>
      </c>
      <c r="I227" s="229"/>
      <c r="J227" s="216">
        <f t="shared" si="110"/>
        <v>7312275</v>
      </c>
      <c r="K227" s="420"/>
      <c r="L227" s="218">
        <v>16000000</v>
      </c>
      <c r="M227" s="217"/>
      <c r="N227" s="287">
        <f t="shared" si="107"/>
        <v>30377275</v>
      </c>
      <c r="O227" s="277">
        <f t="shared" si="107"/>
        <v>0</v>
      </c>
      <c r="P227" s="358"/>
      <c r="Q227" s="356"/>
      <c r="U227" s="10"/>
      <c r="V227" s="10"/>
      <c r="W227" s="10"/>
      <c r="X227" s="10"/>
      <c r="Y227" s="201"/>
      <c r="Z227" s="10"/>
      <c r="AA227" s="10"/>
      <c r="AB227" s="10"/>
      <c r="AC227" s="10"/>
      <c r="AD227" s="10"/>
      <c r="AE227" s="10"/>
      <c r="AF227" s="10"/>
      <c r="AG227" s="10"/>
      <c r="AH227" s="10"/>
      <c r="AI227" s="10"/>
      <c r="AJ227" s="10"/>
      <c r="AK227" s="10"/>
      <c r="AL227" s="10"/>
      <c r="AM227" s="10"/>
      <c r="AN227" s="10"/>
      <c r="AO227" s="10"/>
      <c r="AP227" s="10"/>
      <c r="AQ227" s="10"/>
    </row>
    <row r="228" spans="1:43" s="4" customFormat="1" ht="32.25" hidden="1" customHeight="1" x14ac:dyDescent="0.25">
      <c r="A228" s="238">
        <f t="shared" si="81"/>
        <v>172</v>
      </c>
      <c r="B228" s="208">
        <v>421221</v>
      </c>
      <c r="C228" s="366" t="s">
        <v>1653</v>
      </c>
      <c r="D228" s="218"/>
      <c r="E228" s="217"/>
      <c r="F228" s="451">
        <f>9600000+3500000</f>
        <v>13100000</v>
      </c>
      <c r="G228" s="452"/>
      <c r="H228" s="378">
        <f>12450000-500000</f>
        <v>11950000</v>
      </c>
      <c r="I228" s="229"/>
      <c r="J228" s="216">
        <f t="shared" si="110"/>
        <v>12368250</v>
      </c>
      <c r="K228" s="420"/>
      <c r="L228" s="218">
        <v>16000000</v>
      </c>
      <c r="M228" s="217"/>
      <c r="N228" s="287">
        <f t="shared" si="107"/>
        <v>40318250</v>
      </c>
      <c r="O228" s="277">
        <f t="shared" si="107"/>
        <v>0</v>
      </c>
      <c r="P228" s="358"/>
      <c r="Q228" s="356"/>
      <c r="U228" s="10"/>
      <c r="V228" s="10"/>
      <c r="W228" s="10"/>
      <c r="X228" s="10"/>
      <c r="Y228" s="201"/>
      <c r="Z228" s="10"/>
      <c r="AA228" s="10"/>
      <c r="AB228" s="10"/>
      <c r="AC228" s="10"/>
      <c r="AD228" s="10"/>
      <c r="AE228" s="10"/>
      <c r="AF228" s="10"/>
      <c r="AG228" s="10"/>
      <c r="AH228" s="10"/>
      <c r="AI228" s="10"/>
      <c r="AJ228" s="10"/>
      <c r="AK228" s="10"/>
      <c r="AL228" s="10"/>
      <c r="AM228" s="10"/>
      <c r="AN228" s="10"/>
      <c r="AO228" s="10"/>
      <c r="AP228" s="10"/>
      <c r="AQ228" s="10"/>
    </row>
    <row r="229" spans="1:43" s="4" customFormat="1" ht="32.25" hidden="1" customHeight="1" x14ac:dyDescent="0.25">
      <c r="A229" s="238">
        <f t="shared" si="81"/>
        <v>173</v>
      </c>
      <c r="B229" s="208">
        <v>421223</v>
      </c>
      <c r="C229" s="366" t="s">
        <v>1654</v>
      </c>
      <c r="D229" s="218"/>
      <c r="E229" s="217"/>
      <c r="F229" s="451">
        <f>90000+80000+80000</f>
        <v>250000</v>
      </c>
      <c r="G229" s="452"/>
      <c r="H229" s="378">
        <v>300000</v>
      </c>
      <c r="I229" s="229"/>
      <c r="J229" s="216">
        <f t="shared" si="110"/>
        <v>310500</v>
      </c>
      <c r="K229" s="420"/>
      <c r="L229" s="218">
        <v>161000</v>
      </c>
      <c r="M229" s="217"/>
      <c r="N229" s="287">
        <f t="shared" si="107"/>
        <v>771500</v>
      </c>
      <c r="O229" s="277">
        <f t="shared" si="107"/>
        <v>0</v>
      </c>
      <c r="P229" s="358"/>
      <c r="Q229" s="356"/>
      <c r="U229" s="10"/>
      <c r="V229" s="10"/>
      <c r="W229" s="10"/>
      <c r="X229" s="10"/>
      <c r="Y229" s="201"/>
      <c r="Z229" s="10"/>
      <c r="AA229" s="10"/>
      <c r="AB229" s="10"/>
      <c r="AC229" s="10"/>
      <c r="AD229" s="10"/>
      <c r="AE229" s="10"/>
      <c r="AF229" s="10"/>
      <c r="AG229" s="10"/>
      <c r="AH229" s="10"/>
      <c r="AI229" s="10"/>
      <c r="AJ229" s="10"/>
      <c r="AK229" s="10"/>
      <c r="AL229" s="10"/>
      <c r="AM229" s="10"/>
      <c r="AN229" s="10"/>
      <c r="AO229" s="10"/>
      <c r="AP229" s="10"/>
      <c r="AQ229" s="10"/>
    </row>
    <row r="230" spans="1:43" s="4" customFormat="1" ht="32.25" hidden="1" customHeight="1" x14ac:dyDescent="0.25">
      <c r="A230" s="238">
        <f t="shared" si="81"/>
        <v>174</v>
      </c>
      <c r="B230" s="208">
        <v>421224</v>
      </c>
      <c r="C230" s="366" t="s">
        <v>1655</v>
      </c>
      <c r="D230" s="218"/>
      <c r="E230" s="217"/>
      <c r="F230" s="451">
        <v>3000000</v>
      </c>
      <c r="G230" s="452"/>
      <c r="H230" s="378">
        <v>2000000</v>
      </c>
      <c r="I230" s="229"/>
      <c r="J230" s="216">
        <f t="shared" si="110"/>
        <v>2070000</v>
      </c>
      <c r="K230" s="420"/>
      <c r="L230" s="218">
        <v>3749000</v>
      </c>
      <c r="M230" s="217"/>
      <c r="N230" s="287">
        <f t="shared" si="107"/>
        <v>7819000</v>
      </c>
      <c r="O230" s="277">
        <f t="shared" si="107"/>
        <v>0</v>
      </c>
      <c r="P230" s="358"/>
      <c r="Q230" s="356"/>
      <c r="U230" s="10"/>
      <c r="V230" s="10"/>
      <c r="W230" s="10"/>
      <c r="X230" s="10"/>
      <c r="Y230" s="201"/>
      <c r="Z230" s="10"/>
      <c r="AA230" s="10"/>
      <c r="AB230" s="10"/>
      <c r="AC230" s="10"/>
      <c r="AD230" s="10"/>
      <c r="AE230" s="10"/>
      <c r="AF230" s="10"/>
      <c r="AG230" s="10"/>
      <c r="AH230" s="10"/>
      <c r="AI230" s="10"/>
      <c r="AJ230" s="10"/>
      <c r="AK230" s="10"/>
      <c r="AL230" s="10"/>
      <c r="AM230" s="10"/>
      <c r="AN230" s="10"/>
      <c r="AO230" s="10"/>
      <c r="AP230" s="10"/>
      <c r="AQ230" s="10"/>
    </row>
    <row r="231" spans="1:43" s="4" customFormat="1" ht="32.25" hidden="1" customHeight="1" x14ac:dyDescent="0.25">
      <c r="A231" s="238">
        <f t="shared" si="81"/>
        <v>175</v>
      </c>
      <c r="B231" s="208">
        <v>421225</v>
      </c>
      <c r="C231" s="366" t="s">
        <v>1656</v>
      </c>
      <c r="D231" s="218"/>
      <c r="E231" s="217"/>
      <c r="F231" s="451">
        <v>6900000</v>
      </c>
      <c r="G231" s="452"/>
      <c r="H231" s="378">
        <v>7500000</v>
      </c>
      <c r="I231" s="229"/>
      <c r="J231" s="216">
        <f t="shared" si="110"/>
        <v>7762500</v>
      </c>
      <c r="K231" s="420"/>
      <c r="L231" s="218">
        <v>8141000</v>
      </c>
      <c r="M231" s="217"/>
      <c r="N231" s="287">
        <f t="shared" si="107"/>
        <v>23403500</v>
      </c>
      <c r="O231" s="277"/>
      <c r="P231" s="358"/>
      <c r="Q231" s="356"/>
      <c r="U231" s="10"/>
      <c r="V231" s="10"/>
      <c r="W231" s="10"/>
      <c r="X231" s="10"/>
      <c r="Y231" s="201"/>
      <c r="Z231" s="10"/>
      <c r="AA231" s="10"/>
      <c r="AB231" s="10"/>
      <c r="AC231" s="10"/>
      <c r="AD231" s="10"/>
      <c r="AE231" s="10"/>
      <c r="AF231" s="10"/>
      <c r="AG231" s="10"/>
      <c r="AH231" s="10"/>
      <c r="AI231" s="10"/>
      <c r="AJ231" s="10"/>
      <c r="AK231" s="10"/>
      <c r="AL231" s="10"/>
      <c r="AM231" s="10"/>
      <c r="AN231" s="10"/>
      <c r="AO231" s="10"/>
      <c r="AP231" s="10"/>
      <c r="AQ231" s="10"/>
    </row>
    <row r="232" spans="1:43" s="4" customFormat="1" ht="32.25" hidden="1" customHeight="1" x14ac:dyDescent="0.25">
      <c r="A232" s="238">
        <f t="shared" si="81"/>
        <v>176</v>
      </c>
      <c r="B232" s="208">
        <v>421311</v>
      </c>
      <c r="C232" s="366" t="s">
        <v>1657</v>
      </c>
      <c r="D232" s="218"/>
      <c r="E232" s="217"/>
      <c r="F232" s="451">
        <v>3200000</v>
      </c>
      <c r="G232" s="452"/>
      <c r="H232" s="228">
        <f>3425000+350000</f>
        <v>3775000</v>
      </c>
      <c r="I232" s="229"/>
      <c r="J232" s="216">
        <f t="shared" si="110"/>
        <v>3907125</v>
      </c>
      <c r="K232" s="420"/>
      <c r="L232" s="218">
        <v>3964000</v>
      </c>
      <c r="M232" s="217"/>
      <c r="N232" s="287">
        <f t="shared" si="107"/>
        <v>11646125</v>
      </c>
      <c r="O232" s="277"/>
      <c r="P232" s="358"/>
      <c r="Q232" s="356"/>
      <c r="U232" s="10"/>
      <c r="V232" s="10"/>
      <c r="W232" s="10"/>
      <c r="X232" s="10"/>
      <c r="Y232" s="201"/>
      <c r="Z232" s="10"/>
      <c r="AA232" s="10"/>
      <c r="AB232" s="10"/>
      <c r="AC232" s="10"/>
      <c r="AD232" s="10"/>
      <c r="AE232" s="10"/>
      <c r="AF232" s="10"/>
      <c r="AG232" s="10"/>
      <c r="AH232" s="10"/>
      <c r="AI232" s="10"/>
      <c r="AJ232" s="10"/>
      <c r="AK232" s="10"/>
      <c r="AL232" s="10"/>
      <c r="AM232" s="10"/>
      <c r="AN232" s="10"/>
      <c r="AO232" s="10"/>
      <c r="AP232" s="10"/>
      <c r="AQ232" s="10"/>
    </row>
    <row r="233" spans="1:43" s="4" customFormat="1" ht="32.25" hidden="1" customHeight="1" x14ac:dyDescent="0.25">
      <c r="A233" s="238">
        <f t="shared" si="81"/>
        <v>177</v>
      </c>
      <c r="B233" s="208">
        <v>421321</v>
      </c>
      <c r="C233" s="366" t="s">
        <v>1658</v>
      </c>
      <c r="D233" s="218"/>
      <c r="E233" s="217"/>
      <c r="F233" s="451">
        <v>2500000</v>
      </c>
      <c r="G233" s="452"/>
      <c r="H233" s="228">
        <v>3040000</v>
      </c>
      <c r="I233" s="229"/>
      <c r="J233" s="216">
        <f t="shared" si="110"/>
        <v>3146400</v>
      </c>
      <c r="K233" s="420"/>
      <c r="L233" s="218">
        <v>2678000</v>
      </c>
      <c r="M233" s="217"/>
      <c r="N233" s="287">
        <f t="shared" si="107"/>
        <v>8864400</v>
      </c>
      <c r="O233" s="277"/>
      <c r="P233" s="358"/>
      <c r="Q233" s="356"/>
      <c r="U233" s="10"/>
      <c r="V233" s="10"/>
      <c r="W233" s="10"/>
      <c r="X233" s="10"/>
      <c r="Y233" s="201"/>
      <c r="Z233" s="10"/>
      <c r="AA233" s="10"/>
      <c r="AB233" s="10"/>
      <c r="AC233" s="10"/>
      <c r="AD233" s="10"/>
      <c r="AE233" s="10"/>
      <c r="AF233" s="10"/>
      <c r="AG233" s="10"/>
      <c r="AH233" s="10"/>
      <c r="AI233" s="10"/>
      <c r="AJ233" s="10"/>
      <c r="AK233" s="10"/>
      <c r="AL233" s="10"/>
      <c r="AM233" s="10"/>
      <c r="AN233" s="10"/>
      <c r="AO233" s="10"/>
      <c r="AP233" s="10"/>
      <c r="AQ233" s="10"/>
    </row>
    <row r="234" spans="1:43" s="4" customFormat="1" ht="32.25" hidden="1" customHeight="1" x14ac:dyDescent="0.25">
      <c r="A234" s="238">
        <f t="shared" si="81"/>
        <v>178</v>
      </c>
      <c r="B234" s="208">
        <v>421322</v>
      </c>
      <c r="C234" s="366" t="s">
        <v>1659</v>
      </c>
      <c r="D234" s="218"/>
      <c r="E234" s="217"/>
      <c r="F234" s="451">
        <f>510000+20000</f>
        <v>530000</v>
      </c>
      <c r="G234" s="452"/>
      <c r="H234" s="228">
        <v>530000</v>
      </c>
      <c r="I234" s="229"/>
      <c r="J234" s="216">
        <f t="shared" si="110"/>
        <v>548550</v>
      </c>
      <c r="K234" s="420"/>
      <c r="L234" s="218">
        <v>675000</v>
      </c>
      <c r="M234" s="217"/>
      <c r="N234" s="287">
        <f t="shared" si="107"/>
        <v>1753550</v>
      </c>
      <c r="O234" s="277"/>
      <c r="P234" s="358"/>
      <c r="Q234" s="356"/>
      <c r="U234" s="10"/>
      <c r="V234" s="10"/>
      <c r="W234" s="10"/>
      <c r="X234" s="10"/>
      <c r="Y234" s="201"/>
      <c r="Z234" s="10"/>
      <c r="AA234" s="10"/>
      <c r="AB234" s="10"/>
      <c r="AC234" s="10"/>
      <c r="AD234" s="10"/>
      <c r="AE234" s="10"/>
      <c r="AF234" s="10"/>
      <c r="AG234" s="10"/>
      <c r="AH234" s="10"/>
      <c r="AI234" s="10"/>
      <c r="AJ234" s="10"/>
      <c r="AK234" s="10"/>
      <c r="AL234" s="10"/>
      <c r="AM234" s="10"/>
      <c r="AN234" s="10"/>
      <c r="AO234" s="10"/>
      <c r="AP234" s="10"/>
      <c r="AQ234" s="10"/>
    </row>
    <row r="235" spans="1:43" s="4" customFormat="1" ht="32.25" hidden="1" customHeight="1" x14ac:dyDescent="0.25">
      <c r="A235" s="238">
        <f t="shared" si="81"/>
        <v>179</v>
      </c>
      <c r="B235" s="208">
        <v>421323</v>
      </c>
      <c r="C235" s="366" t="s">
        <v>1660</v>
      </c>
      <c r="D235" s="218"/>
      <c r="E235" s="217"/>
      <c r="F235" s="451">
        <f>1060000-80000</f>
        <v>980000</v>
      </c>
      <c r="G235" s="452"/>
      <c r="H235" s="228">
        <v>450000</v>
      </c>
      <c r="I235" s="229"/>
      <c r="J235" s="216">
        <f t="shared" si="110"/>
        <v>465750</v>
      </c>
      <c r="K235" s="420"/>
      <c r="L235" s="218">
        <v>1928000</v>
      </c>
      <c r="M235" s="217"/>
      <c r="N235" s="287">
        <f t="shared" si="107"/>
        <v>2843750</v>
      </c>
      <c r="O235" s="277"/>
      <c r="P235" s="358"/>
      <c r="Q235" s="356"/>
      <c r="U235" s="10"/>
      <c r="V235" s="10"/>
      <c r="W235" s="10"/>
      <c r="X235" s="10"/>
      <c r="Y235" s="201"/>
      <c r="Z235" s="10"/>
      <c r="AA235" s="10"/>
      <c r="AB235" s="10"/>
      <c r="AC235" s="10"/>
      <c r="AD235" s="10"/>
      <c r="AE235" s="10"/>
      <c r="AF235" s="10"/>
      <c r="AG235" s="10"/>
      <c r="AH235" s="10"/>
      <c r="AI235" s="10"/>
      <c r="AJ235" s="10"/>
      <c r="AK235" s="10"/>
      <c r="AL235" s="10"/>
      <c r="AM235" s="10"/>
      <c r="AN235" s="10"/>
      <c r="AO235" s="10"/>
      <c r="AP235" s="10"/>
      <c r="AQ235" s="10"/>
    </row>
    <row r="236" spans="1:43" s="4" customFormat="1" ht="32.25" hidden="1" customHeight="1" x14ac:dyDescent="0.25">
      <c r="A236" s="238">
        <f t="shared" si="81"/>
        <v>180</v>
      </c>
      <c r="B236" s="208">
        <v>421324</v>
      </c>
      <c r="C236" s="366" t="s">
        <v>1661</v>
      </c>
      <c r="D236" s="218"/>
      <c r="E236" s="217"/>
      <c r="F236" s="451">
        <v>1830000</v>
      </c>
      <c r="G236" s="452"/>
      <c r="H236" s="228">
        <f>1930000+550000</f>
        <v>2480000</v>
      </c>
      <c r="I236" s="229"/>
      <c r="J236" s="216">
        <f t="shared" si="110"/>
        <v>2566800</v>
      </c>
      <c r="K236" s="420"/>
      <c r="L236" s="218">
        <v>2142000</v>
      </c>
      <c r="M236" s="217"/>
      <c r="N236" s="287">
        <f t="shared" si="107"/>
        <v>7188800</v>
      </c>
      <c r="O236" s="277"/>
      <c r="P236" s="358"/>
      <c r="Q236" s="356"/>
      <c r="U236" s="10"/>
      <c r="V236" s="10"/>
      <c r="W236" s="10"/>
      <c r="X236" s="10"/>
      <c r="Y236" s="201"/>
      <c r="Z236" s="10"/>
      <c r="AA236" s="10"/>
      <c r="AB236" s="10"/>
      <c r="AC236" s="10"/>
      <c r="AD236" s="10"/>
      <c r="AE236" s="10"/>
      <c r="AF236" s="10"/>
      <c r="AG236" s="10"/>
      <c r="AH236" s="10"/>
      <c r="AI236" s="10"/>
      <c r="AJ236" s="10"/>
      <c r="AK236" s="10"/>
      <c r="AL236" s="10"/>
      <c r="AM236" s="10"/>
      <c r="AN236" s="10"/>
      <c r="AO236" s="10"/>
      <c r="AP236" s="10"/>
      <c r="AQ236" s="10"/>
    </row>
    <row r="237" spans="1:43" s="4" customFormat="1" ht="32.25" hidden="1" customHeight="1" x14ac:dyDescent="0.25">
      <c r="A237" s="238">
        <f t="shared" si="81"/>
        <v>181</v>
      </c>
      <c r="B237" s="208">
        <v>421325</v>
      </c>
      <c r="C237" s="366" t="s">
        <v>1662</v>
      </c>
      <c r="D237" s="218"/>
      <c r="E237" s="217"/>
      <c r="F237" s="451"/>
      <c r="G237" s="452"/>
      <c r="H237" s="378"/>
      <c r="I237" s="229"/>
      <c r="J237" s="216"/>
      <c r="K237" s="420"/>
      <c r="L237" s="218"/>
      <c r="M237" s="217"/>
      <c r="N237" s="287">
        <f t="shared" si="107"/>
        <v>0</v>
      </c>
      <c r="O237" s="277"/>
      <c r="P237" s="358"/>
      <c r="Q237" s="356"/>
      <c r="U237" s="10"/>
      <c r="V237" s="10"/>
      <c r="W237" s="10"/>
      <c r="X237" s="10"/>
      <c r="Y237" s="201"/>
      <c r="Z237" s="10"/>
      <c r="AA237" s="10"/>
      <c r="AB237" s="10"/>
      <c r="AC237" s="10"/>
      <c r="AD237" s="10"/>
      <c r="AE237" s="10"/>
      <c r="AF237" s="10"/>
      <c r="AG237" s="10"/>
      <c r="AH237" s="10"/>
      <c r="AI237" s="10"/>
      <c r="AJ237" s="10"/>
      <c r="AK237" s="10"/>
      <c r="AL237" s="10"/>
      <c r="AM237" s="10"/>
      <c r="AN237" s="10"/>
      <c r="AO237" s="10"/>
      <c r="AP237" s="10"/>
      <c r="AQ237" s="10"/>
    </row>
    <row r="238" spans="1:43" s="4" customFormat="1" ht="32.25" hidden="1" customHeight="1" x14ac:dyDescent="0.25">
      <c r="A238" s="238">
        <f t="shared" si="81"/>
        <v>182</v>
      </c>
      <c r="B238" s="208">
        <v>421411</v>
      </c>
      <c r="C238" s="366" t="s">
        <v>1663</v>
      </c>
      <c r="D238" s="218"/>
      <c r="E238" s="217"/>
      <c r="F238" s="451">
        <v>800000</v>
      </c>
      <c r="G238" s="452"/>
      <c r="H238" s="228">
        <v>750000</v>
      </c>
      <c r="I238" s="229"/>
      <c r="J238" s="216">
        <f t="shared" ref="J238:J249" si="111">(H238*3.5)/100+H238</f>
        <v>776250</v>
      </c>
      <c r="K238" s="420"/>
      <c r="L238" s="218">
        <v>857000</v>
      </c>
      <c r="M238" s="217"/>
      <c r="N238" s="287">
        <f t="shared" si="107"/>
        <v>2383250</v>
      </c>
      <c r="O238" s="277"/>
      <c r="P238" s="358"/>
      <c r="Q238" s="356"/>
      <c r="U238" s="10"/>
      <c r="V238" s="10"/>
      <c r="W238" s="10"/>
      <c r="X238" s="10"/>
      <c r="Y238" s="201"/>
      <c r="Z238" s="10"/>
      <c r="AA238" s="10"/>
      <c r="AB238" s="10"/>
      <c r="AC238" s="10"/>
      <c r="AD238" s="10"/>
      <c r="AE238" s="10"/>
      <c r="AF238" s="10"/>
      <c r="AG238" s="10"/>
      <c r="AH238" s="10"/>
      <c r="AI238" s="10"/>
      <c r="AJ238" s="10"/>
      <c r="AK238" s="10"/>
      <c r="AL238" s="10"/>
      <c r="AM238" s="10"/>
      <c r="AN238" s="10"/>
      <c r="AO238" s="10"/>
      <c r="AP238" s="10"/>
      <c r="AQ238" s="10"/>
    </row>
    <row r="239" spans="1:43" s="4" customFormat="1" ht="32.25" hidden="1" customHeight="1" x14ac:dyDescent="0.25">
      <c r="A239" s="238">
        <f t="shared" si="81"/>
        <v>183</v>
      </c>
      <c r="B239" s="208">
        <v>421412</v>
      </c>
      <c r="C239" s="366" t="s">
        <v>1664</v>
      </c>
      <c r="D239" s="218"/>
      <c r="E239" s="217"/>
      <c r="F239" s="451">
        <f>1080000+30000</f>
        <v>1110000</v>
      </c>
      <c r="G239" s="452"/>
      <c r="H239" s="378">
        <v>1070000</v>
      </c>
      <c r="I239" s="229"/>
      <c r="J239" s="216">
        <f t="shared" si="111"/>
        <v>1107450</v>
      </c>
      <c r="K239" s="420"/>
      <c r="L239" s="218">
        <v>1061000</v>
      </c>
      <c r="M239" s="217"/>
      <c r="N239" s="287">
        <f t="shared" si="107"/>
        <v>3238450</v>
      </c>
      <c r="O239" s="277"/>
      <c r="P239" s="358"/>
      <c r="Q239" s="356"/>
      <c r="U239" s="10"/>
      <c r="V239" s="10"/>
      <c r="W239" s="10"/>
      <c r="X239" s="10"/>
      <c r="Y239" s="201"/>
      <c r="Z239" s="10"/>
      <c r="AA239" s="10"/>
      <c r="AB239" s="10"/>
      <c r="AC239" s="10"/>
      <c r="AD239" s="10"/>
      <c r="AE239" s="10"/>
      <c r="AF239" s="10"/>
      <c r="AG239" s="10"/>
      <c r="AH239" s="10"/>
      <c r="AI239" s="10"/>
      <c r="AJ239" s="10"/>
      <c r="AK239" s="10"/>
      <c r="AL239" s="10"/>
      <c r="AM239" s="10"/>
      <c r="AN239" s="10"/>
      <c r="AO239" s="10"/>
      <c r="AP239" s="10"/>
      <c r="AQ239" s="10"/>
    </row>
    <row r="240" spans="1:43" s="4" customFormat="1" ht="32.25" hidden="1" customHeight="1" x14ac:dyDescent="0.25">
      <c r="A240" s="238">
        <f t="shared" si="81"/>
        <v>184</v>
      </c>
      <c r="B240" s="208">
        <v>421414</v>
      </c>
      <c r="C240" s="366" t="s">
        <v>1665</v>
      </c>
      <c r="D240" s="218"/>
      <c r="E240" s="217"/>
      <c r="F240" s="451">
        <f>1200000+50000+65000</f>
        <v>1315000</v>
      </c>
      <c r="G240" s="452"/>
      <c r="H240" s="228">
        <v>1200000</v>
      </c>
      <c r="I240" s="229"/>
      <c r="J240" s="216">
        <f t="shared" si="111"/>
        <v>1242000</v>
      </c>
      <c r="K240" s="420"/>
      <c r="L240" s="218">
        <v>1393000</v>
      </c>
      <c r="M240" s="217"/>
      <c r="N240" s="287">
        <f t="shared" si="107"/>
        <v>3835000</v>
      </c>
      <c r="O240" s="277"/>
      <c r="P240" s="358"/>
      <c r="Q240" s="356"/>
      <c r="U240" s="10"/>
      <c r="V240" s="10"/>
      <c r="W240" s="10"/>
      <c r="X240" s="10"/>
      <c r="Y240" s="201"/>
      <c r="Z240" s="10"/>
      <c r="AA240" s="10"/>
      <c r="AB240" s="10"/>
      <c r="AC240" s="10"/>
      <c r="AD240" s="10"/>
      <c r="AE240" s="10"/>
      <c r="AF240" s="10"/>
      <c r="AG240" s="10"/>
      <c r="AH240" s="10"/>
      <c r="AI240" s="10"/>
      <c r="AJ240" s="10"/>
      <c r="AK240" s="10"/>
      <c r="AL240" s="10"/>
      <c r="AM240" s="10"/>
      <c r="AN240" s="10"/>
      <c r="AO240" s="10"/>
      <c r="AP240" s="10"/>
      <c r="AQ240" s="10"/>
    </row>
    <row r="241" spans="1:43" s="4" customFormat="1" ht="32.25" hidden="1" customHeight="1" x14ac:dyDescent="0.25">
      <c r="A241" s="238">
        <f t="shared" si="81"/>
        <v>185</v>
      </c>
      <c r="B241" s="208">
        <v>421421</v>
      </c>
      <c r="C241" s="366" t="s">
        <v>1666</v>
      </c>
      <c r="D241" s="218"/>
      <c r="E241" s="217"/>
      <c r="F241" s="451">
        <v>125000</v>
      </c>
      <c r="G241" s="452"/>
      <c r="H241" s="228">
        <v>125000</v>
      </c>
      <c r="I241" s="229"/>
      <c r="J241" s="216">
        <f t="shared" si="111"/>
        <v>129375</v>
      </c>
      <c r="K241" s="420"/>
      <c r="L241" s="218">
        <v>161000</v>
      </c>
      <c r="M241" s="217"/>
      <c r="N241" s="287">
        <f t="shared" si="107"/>
        <v>415375</v>
      </c>
      <c r="O241" s="277"/>
      <c r="P241" s="358"/>
      <c r="Q241" s="356"/>
      <c r="U241" s="10"/>
      <c r="V241" s="10"/>
      <c r="W241" s="10"/>
      <c r="X241" s="10"/>
      <c r="Y241" s="201"/>
      <c r="Z241" s="10"/>
      <c r="AA241" s="10"/>
      <c r="AB241" s="10"/>
      <c r="AC241" s="10"/>
      <c r="AD241" s="10"/>
      <c r="AE241" s="10"/>
      <c r="AF241" s="10"/>
      <c r="AG241" s="10"/>
      <c r="AH241" s="10"/>
      <c r="AI241" s="10"/>
      <c r="AJ241" s="10"/>
      <c r="AK241" s="10"/>
      <c r="AL241" s="10"/>
      <c r="AM241" s="10"/>
      <c r="AN241" s="10"/>
      <c r="AO241" s="10"/>
      <c r="AP241" s="10"/>
      <c r="AQ241" s="10"/>
    </row>
    <row r="242" spans="1:43" s="4" customFormat="1" ht="32.25" hidden="1" customHeight="1" x14ac:dyDescent="0.25">
      <c r="A242" s="238">
        <f t="shared" si="81"/>
        <v>186</v>
      </c>
      <c r="B242" s="208">
        <v>421422</v>
      </c>
      <c r="C242" s="366" t="s">
        <v>1667</v>
      </c>
      <c r="D242" s="218"/>
      <c r="E242" s="217"/>
      <c r="F242" s="451">
        <v>5000</v>
      </c>
      <c r="G242" s="452"/>
      <c r="H242" s="228">
        <v>5000</v>
      </c>
      <c r="I242" s="229"/>
      <c r="J242" s="216">
        <f t="shared" si="111"/>
        <v>5175</v>
      </c>
      <c r="K242" s="420"/>
      <c r="L242" s="218">
        <v>6000</v>
      </c>
      <c r="M242" s="217"/>
      <c r="N242" s="287">
        <f t="shared" si="107"/>
        <v>16175</v>
      </c>
      <c r="O242" s="277"/>
      <c r="P242" s="358"/>
      <c r="Q242" s="356"/>
      <c r="U242" s="10"/>
      <c r="V242" s="10"/>
      <c r="W242" s="10"/>
      <c r="X242" s="10"/>
      <c r="Y242" s="201"/>
      <c r="Z242" s="10"/>
      <c r="AA242" s="10"/>
      <c r="AB242" s="10"/>
      <c r="AC242" s="10"/>
      <c r="AD242" s="10"/>
      <c r="AE242" s="10"/>
      <c r="AF242" s="10"/>
      <c r="AG242" s="10"/>
      <c r="AH242" s="10"/>
      <c r="AI242" s="10"/>
      <c r="AJ242" s="10"/>
      <c r="AK242" s="10"/>
      <c r="AL242" s="10"/>
      <c r="AM242" s="10"/>
      <c r="AN242" s="10"/>
      <c r="AO242" s="10"/>
      <c r="AP242" s="10"/>
      <c r="AQ242" s="10"/>
    </row>
    <row r="243" spans="1:43" s="4" customFormat="1" ht="32.25" hidden="1" customHeight="1" x14ac:dyDescent="0.25">
      <c r="A243" s="238">
        <f t="shared" si="81"/>
        <v>187</v>
      </c>
      <c r="B243" s="208">
        <v>421511</v>
      </c>
      <c r="C243" s="366" t="s">
        <v>1668</v>
      </c>
      <c r="D243" s="218"/>
      <c r="E243" s="217"/>
      <c r="F243" s="451">
        <v>800000</v>
      </c>
      <c r="G243" s="452"/>
      <c r="H243" s="228">
        <v>600000</v>
      </c>
      <c r="I243" s="229"/>
      <c r="J243" s="216">
        <f t="shared" si="111"/>
        <v>621000</v>
      </c>
      <c r="K243" s="420"/>
      <c r="L243" s="218">
        <v>878000</v>
      </c>
      <c r="M243" s="217"/>
      <c r="N243" s="287">
        <f t="shared" si="107"/>
        <v>2099000</v>
      </c>
      <c r="O243" s="277"/>
      <c r="P243" s="358"/>
      <c r="Q243" s="356"/>
      <c r="U243" s="10"/>
      <c r="V243" s="10"/>
      <c r="W243" s="10"/>
      <c r="X243" s="10"/>
      <c r="Y243" s="201"/>
      <c r="Z243" s="10"/>
      <c r="AA243" s="10"/>
      <c r="AB243" s="10"/>
      <c r="AC243" s="10"/>
      <c r="AD243" s="10"/>
      <c r="AE243" s="10"/>
      <c r="AF243" s="10"/>
      <c r="AG243" s="10"/>
      <c r="AH243" s="10"/>
      <c r="AI243" s="10"/>
      <c r="AJ243" s="10"/>
      <c r="AK243" s="10"/>
      <c r="AL243" s="10"/>
      <c r="AM243" s="10"/>
      <c r="AN243" s="10"/>
      <c r="AO243" s="10"/>
      <c r="AP243" s="10"/>
      <c r="AQ243" s="10"/>
    </row>
    <row r="244" spans="1:43" s="4" customFormat="1" ht="32.25" hidden="1" customHeight="1" x14ac:dyDescent="0.25">
      <c r="A244" s="238">
        <f t="shared" si="81"/>
        <v>188</v>
      </c>
      <c r="B244" s="208">
        <v>421512</v>
      </c>
      <c r="C244" s="366" t="s">
        <v>1669</v>
      </c>
      <c r="D244" s="218"/>
      <c r="E244" s="217"/>
      <c r="F244" s="451">
        <v>50000</v>
      </c>
      <c r="G244" s="452"/>
      <c r="H244" s="228">
        <v>170000</v>
      </c>
      <c r="I244" s="229"/>
      <c r="J244" s="216">
        <f t="shared" si="111"/>
        <v>175950</v>
      </c>
      <c r="K244" s="420"/>
      <c r="L244" s="218">
        <v>482000</v>
      </c>
      <c r="M244" s="217"/>
      <c r="N244" s="287">
        <f t="shared" si="107"/>
        <v>827950</v>
      </c>
      <c r="O244" s="277"/>
      <c r="P244" s="358"/>
      <c r="Q244" s="356"/>
      <c r="U244" s="10"/>
      <c r="V244" s="10"/>
      <c r="W244" s="10"/>
      <c r="X244" s="10"/>
      <c r="Y244" s="201"/>
      <c r="Z244" s="10"/>
      <c r="AA244" s="10"/>
      <c r="AB244" s="10"/>
      <c r="AC244" s="10"/>
      <c r="AD244" s="10"/>
      <c r="AE244" s="10"/>
      <c r="AF244" s="10"/>
      <c r="AG244" s="10"/>
      <c r="AH244" s="10"/>
      <c r="AI244" s="10"/>
      <c r="AJ244" s="10"/>
      <c r="AK244" s="10"/>
      <c r="AL244" s="10"/>
      <c r="AM244" s="10"/>
      <c r="AN244" s="10"/>
      <c r="AO244" s="10"/>
      <c r="AP244" s="10"/>
      <c r="AQ244" s="10"/>
    </row>
    <row r="245" spans="1:43" s="4" customFormat="1" ht="32.25" hidden="1" customHeight="1" x14ac:dyDescent="0.25">
      <c r="A245" s="238">
        <f t="shared" si="81"/>
        <v>189</v>
      </c>
      <c r="B245" s="208">
        <v>421513</v>
      </c>
      <c r="C245" s="366" t="s">
        <v>1670</v>
      </c>
      <c r="D245" s="218"/>
      <c r="E245" s="217"/>
      <c r="F245" s="451">
        <v>750000</v>
      </c>
      <c r="G245" s="452"/>
      <c r="H245" s="228">
        <v>420000</v>
      </c>
      <c r="I245" s="229"/>
      <c r="J245" s="216">
        <f t="shared" si="111"/>
        <v>434700</v>
      </c>
      <c r="K245" s="420"/>
      <c r="L245" s="218">
        <v>846000</v>
      </c>
      <c r="M245" s="217"/>
      <c r="N245" s="287">
        <f t="shared" si="107"/>
        <v>1700700</v>
      </c>
      <c r="O245" s="277"/>
      <c r="P245" s="358"/>
      <c r="Q245" s="356"/>
      <c r="U245" s="10"/>
      <c r="V245" s="10"/>
      <c r="W245" s="10"/>
      <c r="X245" s="10"/>
      <c r="Y245" s="201"/>
      <c r="Z245" s="10"/>
      <c r="AA245" s="10"/>
      <c r="AB245" s="10"/>
      <c r="AC245" s="10"/>
      <c r="AD245" s="10"/>
      <c r="AE245" s="10"/>
      <c r="AF245" s="10"/>
      <c r="AG245" s="10"/>
      <c r="AH245" s="10"/>
      <c r="AI245" s="10"/>
      <c r="AJ245" s="10"/>
      <c r="AK245" s="10"/>
      <c r="AL245" s="10"/>
      <c r="AM245" s="10"/>
      <c r="AN245" s="10"/>
      <c r="AO245" s="10"/>
      <c r="AP245" s="10"/>
      <c r="AQ245" s="10"/>
    </row>
    <row r="246" spans="1:43" s="4" customFormat="1" ht="32.25" hidden="1" customHeight="1" x14ac:dyDescent="0.25">
      <c r="A246" s="238">
        <f t="shared" si="81"/>
        <v>190</v>
      </c>
      <c r="B246" s="208">
        <v>421521</v>
      </c>
      <c r="C246" s="366" t="s">
        <v>1671</v>
      </c>
      <c r="D246" s="218"/>
      <c r="E246" s="217"/>
      <c r="F246" s="451">
        <f>450000+700000</f>
        <v>1150000</v>
      </c>
      <c r="G246" s="452"/>
      <c r="H246" s="228">
        <f>1380000+680000</f>
        <v>2060000</v>
      </c>
      <c r="I246" s="229"/>
      <c r="J246" s="216">
        <f t="shared" si="111"/>
        <v>2132100</v>
      </c>
      <c r="K246" s="420"/>
      <c r="L246" s="218">
        <v>1328000</v>
      </c>
      <c r="M246" s="217"/>
      <c r="N246" s="287">
        <f t="shared" si="107"/>
        <v>5520100</v>
      </c>
      <c r="O246" s="277"/>
      <c r="P246" s="358"/>
      <c r="Q246" s="356"/>
      <c r="U246" s="10"/>
      <c r="V246" s="10"/>
      <c r="W246" s="10"/>
      <c r="X246" s="10"/>
      <c r="Y246" s="201"/>
      <c r="Z246" s="10"/>
      <c r="AA246" s="10"/>
      <c r="AB246" s="10"/>
      <c r="AC246" s="10"/>
      <c r="AD246" s="10"/>
      <c r="AE246" s="10"/>
      <c r="AF246" s="10"/>
      <c r="AG246" s="10"/>
      <c r="AH246" s="10"/>
      <c r="AI246" s="10"/>
      <c r="AJ246" s="10"/>
      <c r="AK246" s="10"/>
      <c r="AL246" s="10"/>
      <c r="AM246" s="10"/>
      <c r="AN246" s="10"/>
      <c r="AO246" s="10"/>
      <c r="AP246" s="10"/>
      <c r="AQ246" s="10"/>
    </row>
    <row r="247" spans="1:43" s="4" customFormat="1" ht="32.25" hidden="1" customHeight="1" x14ac:dyDescent="0.25">
      <c r="A247" s="238">
        <f t="shared" si="81"/>
        <v>191</v>
      </c>
      <c r="B247" s="208">
        <v>421523</v>
      </c>
      <c r="C247" s="366" t="s">
        <v>1672</v>
      </c>
      <c r="D247" s="218"/>
      <c r="E247" s="217"/>
      <c r="F247" s="451">
        <v>500000</v>
      </c>
      <c r="G247" s="452"/>
      <c r="H247" s="228">
        <v>420000</v>
      </c>
      <c r="I247" s="229"/>
      <c r="J247" s="216">
        <f t="shared" si="111"/>
        <v>434700</v>
      </c>
      <c r="K247" s="420"/>
      <c r="L247" s="218">
        <v>589000</v>
      </c>
      <c r="M247" s="217"/>
      <c r="N247" s="287">
        <f t="shared" si="107"/>
        <v>1443700</v>
      </c>
      <c r="O247" s="277"/>
      <c r="P247" s="358"/>
      <c r="Q247" s="356"/>
      <c r="U247" s="10"/>
      <c r="V247" s="10"/>
      <c r="W247" s="10"/>
      <c r="X247" s="10"/>
      <c r="Y247" s="201"/>
      <c r="Z247" s="10"/>
      <c r="AA247" s="10"/>
      <c r="AB247" s="10"/>
      <c r="AC247" s="10"/>
      <c r="AD247" s="10"/>
      <c r="AE247" s="10"/>
      <c r="AF247" s="10"/>
      <c r="AG247" s="10"/>
      <c r="AH247" s="10"/>
      <c r="AI247" s="10"/>
      <c r="AJ247" s="10"/>
      <c r="AK247" s="10"/>
      <c r="AL247" s="10"/>
      <c r="AM247" s="10"/>
      <c r="AN247" s="10"/>
      <c r="AO247" s="10"/>
      <c r="AP247" s="10"/>
      <c r="AQ247" s="10"/>
    </row>
    <row r="248" spans="1:43" s="4" customFormat="1" ht="32.25" hidden="1" customHeight="1" x14ac:dyDescent="0.25">
      <c r="A248" s="238">
        <f t="shared" si="81"/>
        <v>192</v>
      </c>
      <c r="B248" s="208">
        <v>421612</v>
      </c>
      <c r="C248" s="366" t="s">
        <v>1673</v>
      </c>
      <c r="D248" s="218"/>
      <c r="E248" s="217"/>
      <c r="F248" s="451">
        <f>9990000+500000</f>
        <v>10490000</v>
      </c>
      <c r="G248" s="452"/>
      <c r="H248" s="228">
        <f>10600000-800000</f>
        <v>9800000</v>
      </c>
      <c r="I248" s="229"/>
      <c r="J248" s="216">
        <f t="shared" si="111"/>
        <v>10143000</v>
      </c>
      <c r="K248" s="420"/>
      <c r="L248" s="218">
        <v>9534000</v>
      </c>
      <c r="M248" s="217"/>
      <c r="N248" s="287">
        <f t="shared" si="107"/>
        <v>29477000</v>
      </c>
      <c r="O248" s="277"/>
      <c r="P248" s="358"/>
      <c r="Q248" s="356"/>
      <c r="U248" s="10"/>
      <c r="V248" s="10"/>
      <c r="W248" s="10"/>
      <c r="X248" s="10"/>
      <c r="Y248" s="201"/>
      <c r="Z248" s="10"/>
      <c r="AA248" s="10"/>
      <c r="AB248" s="10"/>
      <c r="AC248" s="10"/>
      <c r="AD248" s="10"/>
      <c r="AE248" s="10"/>
      <c r="AF248" s="10"/>
      <c r="AG248" s="10"/>
      <c r="AH248" s="10"/>
      <c r="AI248" s="10"/>
      <c r="AJ248" s="10"/>
      <c r="AK248" s="10"/>
      <c r="AL248" s="10"/>
      <c r="AM248" s="10"/>
      <c r="AN248" s="10"/>
      <c r="AO248" s="10"/>
      <c r="AP248" s="10"/>
      <c r="AQ248" s="10"/>
    </row>
    <row r="249" spans="1:43" s="4" customFormat="1" ht="32.25" hidden="1" customHeight="1" x14ac:dyDescent="0.25">
      <c r="A249" s="238">
        <f t="shared" si="81"/>
        <v>193</v>
      </c>
      <c r="B249" s="208">
        <v>421619</v>
      </c>
      <c r="C249" s="366" t="s">
        <v>1674</v>
      </c>
      <c r="D249" s="218"/>
      <c r="E249" s="217"/>
      <c r="F249" s="451">
        <v>60000</v>
      </c>
      <c r="G249" s="452"/>
      <c r="H249" s="228">
        <v>60000</v>
      </c>
      <c r="I249" s="229"/>
      <c r="J249" s="216">
        <f t="shared" si="111"/>
        <v>62100</v>
      </c>
      <c r="K249" s="420"/>
      <c r="L249" s="218">
        <v>96000</v>
      </c>
      <c r="M249" s="217"/>
      <c r="N249" s="287">
        <f t="shared" si="107"/>
        <v>218100</v>
      </c>
      <c r="O249" s="277"/>
      <c r="P249" s="358"/>
      <c r="Q249" s="356"/>
      <c r="U249" s="10"/>
      <c r="V249" s="10"/>
      <c r="W249" s="10"/>
      <c r="X249" s="10"/>
      <c r="Y249" s="201"/>
      <c r="Z249" s="10"/>
      <c r="AA249" s="10"/>
      <c r="AB249" s="10"/>
      <c r="AC249" s="10"/>
      <c r="AD249" s="10"/>
      <c r="AE249" s="10"/>
      <c r="AF249" s="10"/>
      <c r="AG249" s="10"/>
      <c r="AH249" s="10"/>
      <c r="AI249" s="10"/>
      <c r="AJ249" s="10"/>
      <c r="AK249" s="10"/>
      <c r="AL249" s="10"/>
      <c r="AM249" s="10"/>
      <c r="AN249" s="10"/>
      <c r="AO249" s="10"/>
      <c r="AP249" s="10"/>
      <c r="AQ249" s="10"/>
    </row>
    <row r="250" spans="1:43" s="4" customFormat="1" ht="32.25" customHeight="1" x14ac:dyDescent="0.25">
      <c r="A250" s="392">
        <f t="shared" si="81"/>
        <v>194</v>
      </c>
      <c r="B250" s="207">
        <v>422000</v>
      </c>
      <c r="C250" s="237" t="s">
        <v>856</v>
      </c>
      <c r="D250" s="213">
        <f t="shared" ref="D250:I250" si="112">SUM(D251:D258)</f>
        <v>0</v>
      </c>
      <c r="E250" s="214">
        <f t="shared" si="112"/>
        <v>0</v>
      </c>
      <c r="F250" s="438">
        <f t="shared" ref="F250:G250" si="113">SUM(F251:F258)</f>
        <v>1638290</v>
      </c>
      <c r="G250" s="450">
        <f t="shared" si="113"/>
        <v>3435710</v>
      </c>
      <c r="H250" s="438">
        <f t="shared" si="112"/>
        <v>1000000</v>
      </c>
      <c r="I250" s="437">
        <f t="shared" si="112"/>
        <v>4128000</v>
      </c>
      <c r="J250" s="213">
        <f t="shared" ref="J250:M250" si="114">SUM(J251:J259)</f>
        <v>1035000</v>
      </c>
      <c r="K250" s="311">
        <f t="shared" si="114"/>
        <v>4175190</v>
      </c>
      <c r="L250" s="215">
        <f t="shared" si="114"/>
        <v>2144000</v>
      </c>
      <c r="M250" s="214">
        <f t="shared" si="114"/>
        <v>4109000</v>
      </c>
      <c r="N250" s="215">
        <f t="shared" si="107"/>
        <v>4179000</v>
      </c>
      <c r="O250" s="214">
        <f t="shared" si="107"/>
        <v>12412190</v>
      </c>
      <c r="P250" s="356"/>
      <c r="Q250" s="356"/>
      <c r="U250" s="10"/>
      <c r="V250" s="10"/>
      <c r="W250" s="10"/>
      <c r="X250" s="10"/>
      <c r="Y250" s="201"/>
      <c r="Z250" s="10"/>
      <c r="AA250" s="10"/>
      <c r="AB250" s="10"/>
      <c r="AC250" s="10"/>
      <c r="AD250" s="10"/>
      <c r="AE250" s="10"/>
      <c r="AF250" s="10"/>
      <c r="AG250" s="10"/>
      <c r="AH250" s="10"/>
      <c r="AI250" s="10"/>
      <c r="AJ250" s="10"/>
      <c r="AK250" s="10"/>
      <c r="AL250" s="10"/>
      <c r="AM250" s="10"/>
      <c r="AN250" s="10"/>
      <c r="AO250" s="10"/>
      <c r="AP250" s="10"/>
      <c r="AQ250" s="10"/>
    </row>
    <row r="251" spans="1:43" s="4" customFormat="1" ht="32.25" hidden="1" customHeight="1" x14ac:dyDescent="0.25">
      <c r="A251" s="238">
        <f t="shared" si="81"/>
        <v>195</v>
      </c>
      <c r="B251" s="208">
        <v>422111</v>
      </c>
      <c r="C251" s="366" t="s">
        <v>1675</v>
      </c>
      <c r="D251" s="218"/>
      <c r="E251" s="217"/>
      <c r="F251" s="451">
        <v>100000</v>
      </c>
      <c r="G251" s="452">
        <v>30000</v>
      </c>
      <c r="H251" s="378">
        <v>100000</v>
      </c>
      <c r="I251" s="229">
        <v>30000</v>
      </c>
      <c r="J251" s="216">
        <f t="shared" ref="J251:J253" si="115">(H251*3.5)/100+H251</f>
        <v>103500</v>
      </c>
      <c r="K251" s="420">
        <f t="shared" ref="K251:K256" si="116">(I251*3.5)/100+I251</f>
        <v>31050</v>
      </c>
      <c r="L251" s="218">
        <v>161000</v>
      </c>
      <c r="M251" s="217">
        <v>31000</v>
      </c>
      <c r="N251" s="287">
        <f t="shared" si="107"/>
        <v>364500</v>
      </c>
      <c r="O251" s="277">
        <f t="shared" si="107"/>
        <v>92050</v>
      </c>
      <c r="P251" s="358"/>
      <c r="Q251" s="356"/>
      <c r="U251" s="10"/>
      <c r="V251" s="10"/>
      <c r="W251" s="10"/>
      <c r="X251" s="10"/>
      <c r="Y251" s="201"/>
      <c r="Z251" s="10"/>
      <c r="AA251" s="10"/>
      <c r="AB251" s="10"/>
      <c r="AC251" s="10"/>
      <c r="AD251" s="10"/>
      <c r="AE251" s="10"/>
      <c r="AF251" s="10"/>
      <c r="AG251" s="10"/>
      <c r="AH251" s="10"/>
      <c r="AI251" s="10"/>
      <c r="AJ251" s="10"/>
      <c r="AK251" s="10"/>
      <c r="AL251" s="10"/>
      <c r="AM251" s="10"/>
      <c r="AN251" s="10"/>
      <c r="AO251" s="10"/>
      <c r="AP251" s="10"/>
      <c r="AQ251" s="10"/>
    </row>
    <row r="252" spans="1:43" s="4" customFormat="1" ht="32.25" hidden="1" customHeight="1" x14ac:dyDescent="0.25">
      <c r="A252" s="238">
        <f t="shared" si="81"/>
        <v>196</v>
      </c>
      <c r="B252" s="208">
        <v>422121</v>
      </c>
      <c r="C252" s="366" t="s">
        <v>1676</v>
      </c>
      <c r="D252" s="218"/>
      <c r="E252" s="217"/>
      <c r="F252" s="451">
        <v>100000</v>
      </c>
      <c r="G252" s="452">
        <v>50000</v>
      </c>
      <c r="H252" s="378">
        <v>100000</v>
      </c>
      <c r="I252" s="229">
        <v>50000</v>
      </c>
      <c r="J252" s="216">
        <f t="shared" si="115"/>
        <v>103500</v>
      </c>
      <c r="K252" s="420">
        <f t="shared" si="116"/>
        <v>51750</v>
      </c>
      <c r="L252" s="218">
        <v>161000</v>
      </c>
      <c r="M252" s="217">
        <v>60000</v>
      </c>
      <c r="N252" s="287">
        <f t="shared" si="107"/>
        <v>364500</v>
      </c>
      <c r="O252" s="277">
        <f t="shared" si="107"/>
        <v>161750</v>
      </c>
      <c r="P252" s="358"/>
      <c r="Q252" s="356"/>
      <c r="U252" s="10"/>
      <c r="V252" s="10"/>
      <c r="W252" s="10"/>
      <c r="X252" s="10"/>
      <c r="Y252" s="201"/>
      <c r="Z252" s="10"/>
      <c r="AA252" s="10"/>
      <c r="AB252" s="10"/>
      <c r="AC252" s="10"/>
      <c r="AD252" s="10"/>
      <c r="AE252" s="10"/>
      <c r="AF252" s="10"/>
      <c r="AG252" s="10"/>
      <c r="AH252" s="10"/>
      <c r="AI252" s="10"/>
      <c r="AJ252" s="10"/>
      <c r="AK252" s="10"/>
      <c r="AL252" s="10"/>
      <c r="AM252" s="10"/>
      <c r="AN252" s="10"/>
      <c r="AO252" s="10"/>
      <c r="AP252" s="10"/>
      <c r="AQ252" s="10"/>
    </row>
    <row r="253" spans="1:43" s="4" customFormat="1" ht="32.25" hidden="1" customHeight="1" x14ac:dyDescent="0.25">
      <c r="A253" s="238">
        <f t="shared" si="81"/>
        <v>197</v>
      </c>
      <c r="B253" s="208">
        <v>422131</v>
      </c>
      <c r="C253" s="366" t="s">
        <v>1677</v>
      </c>
      <c r="D253" s="218"/>
      <c r="E253" s="217"/>
      <c r="F253" s="451">
        <v>100000</v>
      </c>
      <c r="G253" s="452">
        <v>120000</v>
      </c>
      <c r="H253" s="378">
        <v>100000</v>
      </c>
      <c r="I253" s="229">
        <v>120000</v>
      </c>
      <c r="J253" s="216">
        <f t="shared" si="115"/>
        <v>103500</v>
      </c>
      <c r="K253" s="420">
        <f t="shared" si="116"/>
        <v>124200</v>
      </c>
      <c r="L253" s="218">
        <v>107000</v>
      </c>
      <c r="M253" s="217">
        <v>129000</v>
      </c>
      <c r="N253" s="287">
        <f t="shared" si="107"/>
        <v>310500</v>
      </c>
      <c r="O253" s="277">
        <f t="shared" si="107"/>
        <v>373200</v>
      </c>
      <c r="P253" s="358"/>
      <c r="Q253" s="356"/>
      <c r="U253" s="10"/>
      <c r="V253" s="10"/>
      <c r="W253" s="10"/>
      <c r="X253" s="10"/>
      <c r="Y253" s="201"/>
      <c r="Z253" s="10"/>
      <c r="AA253" s="10"/>
      <c r="AB253" s="10"/>
      <c r="AC253" s="10"/>
      <c r="AD253" s="10"/>
      <c r="AE253" s="10"/>
      <c r="AF253" s="10"/>
      <c r="AG253" s="10"/>
      <c r="AH253" s="10"/>
      <c r="AI253" s="10"/>
      <c r="AJ253" s="10"/>
      <c r="AK253" s="10"/>
      <c r="AL253" s="10"/>
      <c r="AM253" s="10"/>
      <c r="AN253" s="10"/>
      <c r="AO253" s="10"/>
      <c r="AP253" s="10"/>
      <c r="AQ253" s="10"/>
    </row>
    <row r="254" spans="1:43" s="4" customFormat="1" ht="32.25" hidden="1" customHeight="1" x14ac:dyDescent="0.25">
      <c r="A254" s="238">
        <f t="shared" si="81"/>
        <v>198</v>
      </c>
      <c r="B254" s="208">
        <v>422211</v>
      </c>
      <c r="C254" s="366" t="s">
        <v>1678</v>
      </c>
      <c r="D254" s="218"/>
      <c r="E254" s="217"/>
      <c r="F254" s="451"/>
      <c r="G254" s="452">
        <v>1940000</v>
      </c>
      <c r="H254" s="378"/>
      <c r="I254" s="229">
        <f>1740000+160000</f>
        <v>1900000</v>
      </c>
      <c r="J254" s="216"/>
      <c r="K254" s="420">
        <f t="shared" si="116"/>
        <v>1966500</v>
      </c>
      <c r="L254" s="218"/>
      <c r="M254" s="217">
        <v>1931000</v>
      </c>
      <c r="N254" s="287">
        <f t="shared" si="107"/>
        <v>0</v>
      </c>
      <c r="O254" s="277">
        <f t="shared" si="107"/>
        <v>5797500</v>
      </c>
      <c r="P254" s="360"/>
      <c r="Q254" s="356"/>
      <c r="U254" s="10"/>
      <c r="V254" s="10"/>
      <c r="W254" s="10"/>
      <c r="X254" s="10"/>
      <c r="Y254" s="201"/>
      <c r="Z254" s="10"/>
      <c r="AA254" s="10"/>
      <c r="AB254" s="10"/>
      <c r="AC254" s="10"/>
      <c r="AD254" s="10"/>
      <c r="AE254" s="10"/>
      <c r="AF254" s="10"/>
      <c r="AG254" s="10"/>
      <c r="AH254" s="10"/>
      <c r="AI254" s="10"/>
      <c r="AJ254" s="10"/>
      <c r="AK254" s="10"/>
      <c r="AL254" s="10"/>
      <c r="AM254" s="10"/>
      <c r="AN254" s="10"/>
      <c r="AO254" s="10"/>
      <c r="AP254" s="10"/>
      <c r="AQ254" s="10"/>
    </row>
    <row r="255" spans="1:43" s="4" customFormat="1" ht="32.25" hidden="1" customHeight="1" x14ac:dyDescent="0.25">
      <c r="A255" s="238">
        <f t="shared" si="81"/>
        <v>199</v>
      </c>
      <c r="B255" s="208">
        <v>422221</v>
      </c>
      <c r="C255" s="366" t="s">
        <v>1679</v>
      </c>
      <c r="D255" s="218"/>
      <c r="E255" s="217"/>
      <c r="F255" s="451">
        <f>0+185400+63420</f>
        <v>248820</v>
      </c>
      <c r="G255" s="452">
        <f>978000-185400-63420</f>
        <v>729180</v>
      </c>
      <c r="H255" s="378"/>
      <c r="I255" s="229">
        <f>730000+237000</f>
        <v>967000</v>
      </c>
      <c r="J255" s="216">
        <f>(H255*3.5)/100+H255</f>
        <v>0</v>
      </c>
      <c r="K255" s="420">
        <f t="shared" si="116"/>
        <v>1000845</v>
      </c>
      <c r="L255" s="218">
        <v>54000</v>
      </c>
      <c r="M255" s="217">
        <v>982000</v>
      </c>
      <c r="N255" s="287">
        <f t="shared" si="107"/>
        <v>54000</v>
      </c>
      <c r="O255" s="277">
        <f t="shared" si="107"/>
        <v>2949845</v>
      </c>
      <c r="P255" s="360"/>
      <c r="Q255" s="356"/>
      <c r="U255" s="10"/>
      <c r="V255" s="10"/>
      <c r="W255" s="10"/>
      <c r="X255" s="10"/>
      <c r="Y255" s="201"/>
      <c r="Z255" s="10"/>
      <c r="AA255" s="10"/>
      <c r="AB255" s="10"/>
      <c r="AC255" s="10"/>
      <c r="AD255" s="10"/>
      <c r="AE255" s="10"/>
      <c r="AF255" s="10"/>
      <c r="AG255" s="10"/>
      <c r="AH255" s="10"/>
      <c r="AI255" s="10"/>
      <c r="AJ255" s="10"/>
      <c r="AK255" s="10"/>
      <c r="AL255" s="10"/>
      <c r="AM255" s="10"/>
      <c r="AN255" s="10"/>
      <c r="AO255" s="10"/>
      <c r="AP255" s="10"/>
      <c r="AQ255" s="10"/>
    </row>
    <row r="256" spans="1:43" s="4" customFormat="1" ht="32.25" hidden="1" customHeight="1" x14ac:dyDescent="0.25">
      <c r="A256" s="238">
        <f t="shared" si="81"/>
        <v>200</v>
      </c>
      <c r="B256" s="208">
        <v>422231</v>
      </c>
      <c r="C256" s="366" t="s">
        <v>1680</v>
      </c>
      <c r="D256" s="218"/>
      <c r="E256" s="217"/>
      <c r="F256" s="451">
        <f>116000+142900+50600+79970</f>
        <v>389470</v>
      </c>
      <c r="G256" s="456">
        <f>840000-142900-50600-79970</f>
        <v>566530</v>
      </c>
      <c r="H256" s="378"/>
      <c r="I256" s="229">
        <f>567000+400000</f>
        <v>967000</v>
      </c>
      <c r="J256" s="216"/>
      <c r="K256" s="420">
        <f t="shared" si="116"/>
        <v>1000845</v>
      </c>
      <c r="L256" s="218"/>
      <c r="M256" s="217">
        <v>976000</v>
      </c>
      <c r="N256" s="287">
        <f t="shared" si="107"/>
        <v>0</v>
      </c>
      <c r="O256" s="277">
        <f t="shared" si="107"/>
        <v>2943845</v>
      </c>
      <c r="P256" s="360"/>
      <c r="Q256" s="356"/>
      <c r="U256" s="10"/>
      <c r="V256" s="10"/>
      <c r="W256" s="10"/>
      <c r="X256" s="10"/>
      <c r="Y256" s="201"/>
      <c r="Z256" s="10"/>
      <c r="AA256" s="10"/>
      <c r="AB256" s="10"/>
      <c r="AC256" s="10"/>
      <c r="AD256" s="10"/>
      <c r="AE256" s="10"/>
      <c r="AF256" s="10"/>
      <c r="AG256" s="10"/>
      <c r="AH256" s="10"/>
      <c r="AI256" s="10"/>
      <c r="AJ256" s="10"/>
      <c r="AK256" s="10"/>
      <c r="AL256" s="10"/>
      <c r="AM256" s="10"/>
      <c r="AN256" s="10"/>
      <c r="AO256" s="10"/>
      <c r="AP256" s="10"/>
      <c r="AQ256" s="10"/>
    </row>
    <row r="257" spans="1:43" s="4" customFormat="1" ht="32.25" hidden="1" customHeight="1" x14ac:dyDescent="0.25">
      <c r="A257" s="238">
        <f t="shared" si="81"/>
        <v>201</v>
      </c>
      <c r="B257" s="208">
        <v>422391</v>
      </c>
      <c r="C257" s="366" t="s">
        <v>1681</v>
      </c>
      <c r="D257" s="218"/>
      <c r="E257" s="217"/>
      <c r="F257" s="451">
        <v>700000</v>
      </c>
      <c r="G257" s="452"/>
      <c r="H257" s="378">
        <v>700000</v>
      </c>
      <c r="I257" s="229"/>
      <c r="J257" s="216">
        <f t="shared" ref="J257:J258" si="117">(H257*3.5)/100+H257</f>
        <v>724500</v>
      </c>
      <c r="K257" s="420"/>
      <c r="L257" s="218">
        <v>911000</v>
      </c>
      <c r="M257" s="217"/>
      <c r="N257" s="287">
        <f t="shared" si="107"/>
        <v>2335500</v>
      </c>
      <c r="O257" s="277">
        <f t="shared" si="107"/>
        <v>0</v>
      </c>
      <c r="P257" s="358"/>
      <c r="Q257" s="356"/>
      <c r="U257" s="10"/>
      <c r="V257" s="10"/>
      <c r="W257" s="10"/>
      <c r="X257" s="10"/>
      <c r="Y257" s="201"/>
      <c r="Z257" s="10"/>
      <c r="AA257" s="10"/>
      <c r="AB257" s="10"/>
      <c r="AC257" s="10"/>
      <c r="AD257" s="10"/>
      <c r="AE257" s="10"/>
      <c r="AF257" s="10"/>
      <c r="AG257" s="10"/>
      <c r="AH257" s="10"/>
      <c r="AI257" s="10"/>
      <c r="AJ257" s="10"/>
      <c r="AK257" s="10"/>
      <c r="AL257" s="10"/>
      <c r="AM257" s="10"/>
      <c r="AN257" s="10"/>
      <c r="AO257" s="10"/>
      <c r="AP257" s="10"/>
      <c r="AQ257" s="10"/>
    </row>
    <row r="258" spans="1:43" s="4" customFormat="1" ht="32.25" hidden="1" customHeight="1" x14ac:dyDescent="0.25">
      <c r="A258" s="238">
        <f t="shared" si="81"/>
        <v>202</v>
      </c>
      <c r="B258" s="208">
        <v>422411</v>
      </c>
      <c r="C258" s="366" t="s">
        <v>1682</v>
      </c>
      <c r="D258" s="218"/>
      <c r="E258" s="217"/>
      <c r="F258" s="451"/>
      <c r="G258" s="452"/>
      <c r="H258" s="228"/>
      <c r="I258" s="229">
        <f>200000-106000</f>
        <v>94000</v>
      </c>
      <c r="J258" s="216">
        <f t="shared" si="117"/>
        <v>0</v>
      </c>
      <c r="K258" s="420"/>
      <c r="L258" s="218">
        <v>750000</v>
      </c>
      <c r="M258" s="217"/>
      <c r="N258" s="287">
        <f t="shared" si="107"/>
        <v>750000</v>
      </c>
      <c r="O258" s="277">
        <f t="shared" si="107"/>
        <v>94000</v>
      </c>
      <c r="P258" s="358"/>
      <c r="Q258" s="356"/>
      <c r="U258" s="10"/>
      <c r="V258" s="10"/>
      <c r="W258" s="10"/>
      <c r="X258" s="10"/>
      <c r="Y258" s="201"/>
      <c r="Z258" s="10"/>
      <c r="AA258" s="10"/>
      <c r="AB258" s="10"/>
      <c r="AC258" s="10"/>
      <c r="AD258" s="10"/>
      <c r="AE258" s="10"/>
      <c r="AF258" s="10"/>
      <c r="AG258" s="10"/>
      <c r="AH258" s="10"/>
      <c r="AI258" s="10"/>
      <c r="AJ258" s="10"/>
      <c r="AK258" s="10"/>
      <c r="AL258" s="10"/>
      <c r="AM258" s="10"/>
      <c r="AN258" s="10"/>
      <c r="AO258" s="10"/>
      <c r="AP258" s="10"/>
      <c r="AQ258" s="10"/>
    </row>
    <row r="259" spans="1:43" s="4" customFormat="1" ht="32.25" hidden="1" customHeight="1" x14ac:dyDescent="0.25">
      <c r="A259" s="238">
        <f t="shared" si="81"/>
        <v>203</v>
      </c>
      <c r="B259" s="208">
        <v>422900</v>
      </c>
      <c r="C259" s="239" t="s">
        <v>211</v>
      </c>
      <c r="D259" s="218"/>
      <c r="E259" s="217"/>
      <c r="F259" s="228"/>
      <c r="G259" s="229"/>
      <c r="H259" s="228"/>
      <c r="I259" s="229"/>
      <c r="J259" s="216"/>
      <c r="K259" s="420"/>
      <c r="L259" s="218"/>
      <c r="M259" s="217"/>
      <c r="N259" s="287">
        <f t="shared" si="107"/>
        <v>0</v>
      </c>
      <c r="O259" s="277">
        <f t="shared" si="107"/>
        <v>0</v>
      </c>
      <c r="P259" s="356"/>
      <c r="Q259" s="356"/>
      <c r="U259" s="10"/>
      <c r="V259" s="10"/>
      <c r="W259" s="10"/>
      <c r="X259" s="10"/>
      <c r="Y259" s="201"/>
      <c r="Z259" s="10"/>
      <c r="AA259" s="10"/>
      <c r="AB259" s="10"/>
      <c r="AC259" s="10"/>
      <c r="AD259" s="10"/>
      <c r="AE259" s="10"/>
      <c r="AF259" s="10"/>
      <c r="AG259" s="10"/>
      <c r="AH259" s="10"/>
      <c r="AI259" s="10"/>
      <c r="AJ259" s="10"/>
      <c r="AK259" s="10"/>
      <c r="AL259" s="10"/>
      <c r="AM259" s="10"/>
      <c r="AN259" s="10"/>
      <c r="AO259" s="10"/>
      <c r="AP259" s="10"/>
      <c r="AQ259" s="10"/>
    </row>
    <row r="260" spans="1:43" s="4" customFormat="1" ht="32.25" customHeight="1" x14ac:dyDescent="0.25">
      <c r="A260" s="392">
        <f t="shared" si="81"/>
        <v>204</v>
      </c>
      <c r="B260" s="207">
        <v>423000</v>
      </c>
      <c r="C260" s="237" t="s">
        <v>857</v>
      </c>
      <c r="D260" s="213">
        <f t="shared" ref="D260:I260" si="118">SUM(D262:D277)</f>
        <v>0</v>
      </c>
      <c r="E260" s="214">
        <f t="shared" si="118"/>
        <v>0</v>
      </c>
      <c r="F260" s="438">
        <f t="shared" ref="F260:G260" si="119">SUM(F262:F277)</f>
        <v>223270000</v>
      </c>
      <c r="G260" s="450">
        <f t="shared" si="119"/>
        <v>6035000</v>
      </c>
      <c r="H260" s="438">
        <f t="shared" si="118"/>
        <v>265310800</v>
      </c>
      <c r="I260" s="437">
        <f t="shared" si="118"/>
        <v>1834200</v>
      </c>
      <c r="J260" s="213">
        <f>SUM(J261:J277)</f>
        <v>274596678</v>
      </c>
      <c r="K260" s="311">
        <f>SUM(K261:K277)</f>
        <v>1898397</v>
      </c>
      <c r="L260" s="215">
        <f>SUM(L261:L277)</f>
        <v>316952000</v>
      </c>
      <c r="M260" s="214">
        <f>SUM(M261:M277)</f>
        <v>393000</v>
      </c>
      <c r="N260" s="215">
        <f t="shared" si="107"/>
        <v>856859478</v>
      </c>
      <c r="O260" s="214">
        <f t="shared" si="107"/>
        <v>4125597</v>
      </c>
      <c r="P260" s="356"/>
      <c r="Q260" s="356"/>
      <c r="U260" s="10"/>
      <c r="V260" s="10"/>
      <c r="W260" s="10"/>
      <c r="X260" s="10"/>
      <c r="Y260" s="201"/>
      <c r="Z260" s="10"/>
      <c r="AA260" s="10"/>
      <c r="AB260" s="10"/>
      <c r="AC260" s="10"/>
      <c r="AD260" s="10"/>
      <c r="AE260" s="10"/>
      <c r="AF260" s="10"/>
      <c r="AG260" s="10"/>
      <c r="AH260" s="10"/>
      <c r="AI260" s="10"/>
      <c r="AJ260" s="10"/>
      <c r="AK260" s="10"/>
      <c r="AL260" s="10"/>
      <c r="AM260" s="10"/>
      <c r="AN260" s="10"/>
      <c r="AO260" s="10"/>
      <c r="AP260" s="10"/>
      <c r="AQ260" s="10"/>
    </row>
    <row r="261" spans="1:43" s="4" customFormat="1" ht="32.25" hidden="1" customHeight="1" x14ac:dyDescent="0.25">
      <c r="A261" s="238">
        <f t="shared" si="81"/>
        <v>205</v>
      </c>
      <c r="B261" s="208">
        <v>423100</v>
      </c>
      <c r="C261" s="239" t="s">
        <v>212</v>
      </c>
      <c r="D261" s="218"/>
      <c r="E261" s="217"/>
      <c r="F261" s="228"/>
      <c r="G261" s="229"/>
      <c r="H261" s="228"/>
      <c r="I261" s="229"/>
      <c r="J261" s="216"/>
      <c r="K261" s="420"/>
      <c r="L261" s="218"/>
      <c r="M261" s="217"/>
      <c r="N261" s="287">
        <f t="shared" si="107"/>
        <v>0</v>
      </c>
      <c r="O261" s="277">
        <f t="shared" si="107"/>
        <v>0</v>
      </c>
      <c r="P261" s="356"/>
      <c r="Q261" s="356"/>
      <c r="U261" s="10"/>
      <c r="V261" s="10"/>
      <c r="W261" s="10"/>
      <c r="X261" s="10"/>
      <c r="Y261" s="201"/>
      <c r="Z261" s="10"/>
      <c r="AA261" s="10"/>
      <c r="AB261" s="10"/>
      <c r="AC261" s="10"/>
      <c r="AD261" s="10"/>
      <c r="AE261" s="10"/>
      <c r="AF261" s="10"/>
      <c r="AG261" s="10"/>
      <c r="AH261" s="10"/>
      <c r="AI261" s="10"/>
      <c r="AJ261" s="10"/>
      <c r="AK261" s="10"/>
      <c r="AL261" s="10"/>
      <c r="AM261" s="10"/>
      <c r="AN261" s="10"/>
      <c r="AO261" s="10"/>
      <c r="AP261" s="10"/>
      <c r="AQ261" s="10"/>
    </row>
    <row r="262" spans="1:43" s="4" customFormat="1" ht="32.25" hidden="1" customHeight="1" x14ac:dyDescent="0.25">
      <c r="A262" s="238">
        <f t="shared" si="81"/>
        <v>206</v>
      </c>
      <c r="B262" s="208">
        <v>423211</v>
      </c>
      <c r="C262" s="366" t="s">
        <v>1683</v>
      </c>
      <c r="D262" s="218"/>
      <c r="E262" s="217"/>
      <c r="F262" s="451">
        <f>100000-100000</f>
        <v>0</v>
      </c>
      <c r="G262" s="452"/>
      <c r="H262" s="228"/>
      <c r="I262" s="229"/>
      <c r="J262" s="216">
        <f t="shared" ref="J262:J275" si="120">(H262*3.5)/100+H262</f>
        <v>0</v>
      </c>
      <c r="K262" s="420"/>
      <c r="L262" s="218">
        <v>107000</v>
      </c>
      <c r="M262" s="217"/>
      <c r="N262" s="287">
        <f t="shared" si="107"/>
        <v>107000</v>
      </c>
      <c r="O262" s="277">
        <f t="shared" si="107"/>
        <v>0</v>
      </c>
      <c r="P262" s="358"/>
      <c r="Q262" s="356"/>
      <c r="U262" s="10"/>
      <c r="V262" s="10"/>
      <c r="W262" s="10"/>
      <c r="X262" s="10"/>
      <c r="Y262" s="201"/>
      <c r="Z262" s="10"/>
      <c r="AA262" s="10"/>
      <c r="AB262" s="10"/>
      <c r="AC262" s="10"/>
      <c r="AD262" s="10"/>
      <c r="AE262" s="10"/>
      <c r="AF262" s="10"/>
      <c r="AG262" s="10"/>
      <c r="AH262" s="10"/>
      <c r="AI262" s="10"/>
      <c r="AJ262" s="10"/>
      <c r="AK262" s="10"/>
      <c r="AL262" s="10"/>
      <c r="AM262" s="10"/>
      <c r="AN262" s="10"/>
      <c r="AO262" s="10"/>
      <c r="AP262" s="10"/>
      <c r="AQ262" s="10"/>
    </row>
    <row r="263" spans="1:43" s="4" customFormat="1" ht="32.25" hidden="1" customHeight="1" x14ac:dyDescent="0.25">
      <c r="A263" s="238">
        <f t="shared" si="81"/>
        <v>207</v>
      </c>
      <c r="B263" s="208">
        <v>423212</v>
      </c>
      <c r="C263" s="366" t="s">
        <v>1684</v>
      </c>
      <c r="D263" s="218"/>
      <c r="E263" s="217"/>
      <c r="F263" s="451">
        <v>1300000</v>
      </c>
      <c r="G263" s="452"/>
      <c r="H263" s="228">
        <v>1200000</v>
      </c>
      <c r="I263" s="229"/>
      <c r="J263" s="216">
        <f t="shared" si="120"/>
        <v>1242000</v>
      </c>
      <c r="K263" s="420"/>
      <c r="L263" s="218">
        <v>1521000</v>
      </c>
      <c r="M263" s="217"/>
      <c r="N263" s="287">
        <f t="shared" si="107"/>
        <v>3963000</v>
      </c>
      <c r="O263" s="277">
        <f t="shared" si="107"/>
        <v>0</v>
      </c>
      <c r="P263" s="358"/>
      <c r="Q263" s="356"/>
      <c r="U263" s="10"/>
      <c r="V263" s="10"/>
      <c r="W263" s="10"/>
      <c r="X263" s="10"/>
      <c r="Y263" s="201"/>
      <c r="Z263" s="10"/>
      <c r="AA263" s="10"/>
      <c r="AB263" s="10"/>
      <c r="AC263" s="10"/>
      <c r="AD263" s="10"/>
      <c r="AE263" s="10"/>
      <c r="AF263" s="10"/>
      <c r="AG263" s="10"/>
      <c r="AH263" s="10"/>
      <c r="AI263" s="10"/>
      <c r="AJ263" s="10"/>
      <c r="AK263" s="10"/>
      <c r="AL263" s="10"/>
      <c r="AM263" s="10"/>
      <c r="AN263" s="10"/>
      <c r="AO263" s="10"/>
      <c r="AP263" s="10"/>
      <c r="AQ263" s="10"/>
    </row>
    <row r="264" spans="1:43" s="4" customFormat="1" ht="32.25" hidden="1" customHeight="1" x14ac:dyDescent="0.25">
      <c r="A264" s="238">
        <f t="shared" si="81"/>
        <v>208</v>
      </c>
      <c r="B264" s="208">
        <v>423221</v>
      </c>
      <c r="C264" s="366" t="s">
        <v>1685</v>
      </c>
      <c r="D264" s="218"/>
      <c r="E264" s="217"/>
      <c r="F264" s="451">
        <f>100000-100000</f>
        <v>0</v>
      </c>
      <c r="G264" s="452"/>
      <c r="H264" s="228">
        <v>100000</v>
      </c>
      <c r="I264" s="229"/>
      <c r="J264" s="216">
        <f t="shared" si="120"/>
        <v>103500</v>
      </c>
      <c r="K264" s="420"/>
      <c r="L264" s="218">
        <v>107000</v>
      </c>
      <c r="M264" s="217"/>
      <c r="N264" s="287">
        <f t="shared" si="107"/>
        <v>310500</v>
      </c>
      <c r="O264" s="277">
        <f t="shared" si="107"/>
        <v>0</v>
      </c>
      <c r="P264" s="358"/>
      <c r="Q264" s="356"/>
      <c r="U264" s="10"/>
      <c r="V264" s="10"/>
      <c r="W264" s="10"/>
      <c r="X264" s="10"/>
      <c r="Y264" s="201"/>
      <c r="Z264" s="10"/>
      <c r="AA264" s="10"/>
      <c r="AB264" s="10"/>
      <c r="AC264" s="10"/>
      <c r="AD264" s="10"/>
      <c r="AE264" s="10"/>
      <c r="AF264" s="10"/>
      <c r="AG264" s="10"/>
      <c r="AH264" s="10"/>
      <c r="AI264" s="10"/>
      <c r="AJ264" s="10"/>
      <c r="AK264" s="10"/>
      <c r="AL264" s="10"/>
      <c r="AM264" s="10"/>
      <c r="AN264" s="10"/>
      <c r="AO264" s="10"/>
      <c r="AP264" s="10"/>
      <c r="AQ264" s="10"/>
    </row>
    <row r="265" spans="1:43" s="4" customFormat="1" ht="32.25" hidden="1" customHeight="1" x14ac:dyDescent="0.25">
      <c r="A265" s="238">
        <f t="shared" si="81"/>
        <v>209</v>
      </c>
      <c r="B265" s="208">
        <v>423291</v>
      </c>
      <c r="C265" s="366" t="s">
        <v>1686</v>
      </c>
      <c r="D265" s="218"/>
      <c r="E265" s="217"/>
      <c r="F265" s="451">
        <v>50000</v>
      </c>
      <c r="G265" s="452"/>
      <c r="H265" s="228"/>
      <c r="I265" s="229"/>
      <c r="J265" s="216">
        <f t="shared" si="120"/>
        <v>0</v>
      </c>
      <c r="K265" s="420"/>
      <c r="L265" s="218">
        <v>107000</v>
      </c>
      <c r="M265" s="217"/>
      <c r="N265" s="287">
        <f t="shared" si="107"/>
        <v>107000</v>
      </c>
      <c r="O265" s="277">
        <f t="shared" si="107"/>
        <v>0</v>
      </c>
      <c r="P265" s="358"/>
      <c r="Q265" s="356"/>
      <c r="U265" s="10"/>
      <c r="V265" s="10"/>
      <c r="W265" s="10"/>
      <c r="X265" s="10"/>
      <c r="Y265" s="201"/>
      <c r="Z265" s="10"/>
      <c r="AA265" s="10"/>
      <c r="AB265" s="10"/>
      <c r="AC265" s="10"/>
      <c r="AD265" s="10"/>
      <c r="AE265" s="10"/>
      <c r="AF265" s="10"/>
      <c r="AG265" s="10"/>
      <c r="AH265" s="10"/>
      <c r="AI265" s="10"/>
      <c r="AJ265" s="10"/>
      <c r="AK265" s="10"/>
      <c r="AL265" s="10"/>
      <c r="AM265" s="10"/>
      <c r="AN265" s="10"/>
      <c r="AO265" s="10"/>
      <c r="AP265" s="10"/>
      <c r="AQ265" s="10"/>
    </row>
    <row r="266" spans="1:43" s="4" customFormat="1" ht="32.25" hidden="1" customHeight="1" x14ac:dyDescent="0.25">
      <c r="A266" s="238">
        <f t="shared" si="81"/>
        <v>210</v>
      </c>
      <c r="B266" s="208">
        <v>423311</v>
      </c>
      <c r="C266" s="366" t="s">
        <v>214</v>
      </c>
      <c r="D266" s="218"/>
      <c r="E266" s="217"/>
      <c r="F266" s="451">
        <v>1100000</v>
      </c>
      <c r="G266" s="452"/>
      <c r="H266" s="228">
        <v>1200000</v>
      </c>
      <c r="I266" s="229"/>
      <c r="J266" s="216">
        <f t="shared" si="120"/>
        <v>1242000</v>
      </c>
      <c r="K266" s="420"/>
      <c r="L266" s="218">
        <v>1178000</v>
      </c>
      <c r="M266" s="217"/>
      <c r="N266" s="287">
        <f t="shared" si="107"/>
        <v>3620000</v>
      </c>
      <c r="O266" s="277">
        <f t="shared" si="107"/>
        <v>0</v>
      </c>
      <c r="P266" s="358"/>
      <c r="Q266" s="356"/>
      <c r="U266" s="10"/>
      <c r="V266" s="10"/>
      <c r="W266" s="10"/>
      <c r="X266" s="10"/>
      <c r="Y266" s="201"/>
      <c r="Z266" s="10"/>
      <c r="AA266" s="10"/>
      <c r="AB266" s="10"/>
      <c r="AC266" s="10"/>
      <c r="AD266" s="10"/>
      <c r="AE266" s="10"/>
      <c r="AF266" s="10"/>
      <c r="AG266" s="10"/>
      <c r="AH266" s="10"/>
      <c r="AI266" s="10"/>
      <c r="AJ266" s="10"/>
      <c r="AK266" s="10"/>
      <c r="AL266" s="10"/>
      <c r="AM266" s="10"/>
      <c r="AN266" s="10"/>
      <c r="AO266" s="10"/>
      <c r="AP266" s="10"/>
      <c r="AQ266" s="10"/>
    </row>
    <row r="267" spans="1:43" s="4" customFormat="1" ht="32.25" hidden="1" customHeight="1" x14ac:dyDescent="0.25">
      <c r="A267" s="238">
        <f t="shared" si="81"/>
        <v>211</v>
      </c>
      <c r="B267" s="208">
        <v>423321</v>
      </c>
      <c r="C267" s="366" t="s">
        <v>1687</v>
      </c>
      <c r="D267" s="218"/>
      <c r="E267" s="217"/>
      <c r="F267" s="451">
        <v>100000</v>
      </c>
      <c r="G267" s="452"/>
      <c r="H267" s="228">
        <v>100000</v>
      </c>
      <c r="I267" s="229"/>
      <c r="J267" s="216">
        <f t="shared" si="120"/>
        <v>103500</v>
      </c>
      <c r="K267" s="420"/>
      <c r="L267" s="218">
        <v>107000</v>
      </c>
      <c r="M267" s="217"/>
      <c r="N267" s="287">
        <f t="shared" si="107"/>
        <v>310500</v>
      </c>
      <c r="O267" s="277">
        <f t="shared" si="107"/>
        <v>0</v>
      </c>
      <c r="P267" s="358"/>
      <c r="Q267" s="356"/>
      <c r="U267" s="10"/>
      <c r="V267" s="10"/>
      <c r="W267" s="10"/>
      <c r="X267" s="10"/>
      <c r="Y267" s="201"/>
      <c r="Z267" s="10"/>
      <c r="AA267" s="10"/>
      <c r="AB267" s="10"/>
      <c r="AC267" s="10"/>
      <c r="AD267" s="10"/>
      <c r="AE267" s="10"/>
      <c r="AF267" s="10"/>
      <c r="AG267" s="10"/>
      <c r="AH267" s="10"/>
      <c r="AI267" s="10"/>
      <c r="AJ267" s="10"/>
      <c r="AK267" s="10"/>
      <c r="AL267" s="10"/>
      <c r="AM267" s="10"/>
      <c r="AN267" s="10"/>
      <c r="AO267" s="10"/>
      <c r="AP267" s="10"/>
      <c r="AQ267" s="10"/>
    </row>
    <row r="268" spans="1:43" s="4" customFormat="1" ht="32.25" hidden="1" customHeight="1" x14ac:dyDescent="0.25">
      <c r="A268" s="238">
        <f t="shared" si="81"/>
        <v>212</v>
      </c>
      <c r="B268" s="208">
        <v>423322</v>
      </c>
      <c r="C268" s="366" t="s">
        <v>1688</v>
      </c>
      <c r="D268" s="218"/>
      <c r="E268" s="217"/>
      <c r="F268" s="451">
        <v>270000</v>
      </c>
      <c r="G268" s="452">
        <f>30000+25000</f>
        <v>55000</v>
      </c>
      <c r="H268" s="228">
        <f>270000+14400</f>
        <v>284400</v>
      </c>
      <c r="I268" s="229">
        <f>30000+25000-14400</f>
        <v>40600</v>
      </c>
      <c r="J268" s="216">
        <f t="shared" si="120"/>
        <v>294354</v>
      </c>
      <c r="K268" s="420">
        <f>(I268*3.5)/100+I268</f>
        <v>42021</v>
      </c>
      <c r="L268" s="218">
        <v>268000</v>
      </c>
      <c r="M268" s="217">
        <v>125000</v>
      </c>
      <c r="N268" s="287">
        <f t="shared" si="107"/>
        <v>846754</v>
      </c>
      <c r="O268" s="277">
        <f t="shared" si="107"/>
        <v>207621</v>
      </c>
      <c r="P268" s="358"/>
      <c r="Q268" s="356"/>
      <c r="U268" s="10"/>
      <c r="V268" s="10"/>
      <c r="W268" s="10"/>
      <c r="X268" s="10"/>
      <c r="Y268" s="201"/>
      <c r="Z268" s="10"/>
      <c r="AA268" s="10"/>
      <c r="AB268" s="10"/>
      <c r="AC268" s="10"/>
      <c r="AD268" s="10"/>
      <c r="AE268" s="10"/>
      <c r="AF268" s="10"/>
      <c r="AG268" s="10"/>
      <c r="AH268" s="10"/>
      <c r="AI268" s="10"/>
      <c r="AJ268" s="10"/>
      <c r="AK268" s="10"/>
      <c r="AL268" s="10"/>
      <c r="AM268" s="10"/>
      <c r="AN268" s="10"/>
      <c r="AO268" s="10"/>
      <c r="AP268" s="10"/>
      <c r="AQ268" s="10"/>
    </row>
    <row r="269" spans="1:43" s="4" customFormat="1" ht="32.25" hidden="1" customHeight="1" x14ac:dyDescent="0.25">
      <c r="A269" s="238">
        <f t="shared" si="81"/>
        <v>213</v>
      </c>
      <c r="B269" s="208">
        <v>423391</v>
      </c>
      <c r="C269" s="366" t="s">
        <v>1689</v>
      </c>
      <c r="D269" s="218"/>
      <c r="E269" s="217"/>
      <c r="F269" s="451">
        <v>200000</v>
      </c>
      <c r="G269" s="452"/>
      <c r="H269" s="228">
        <v>200000</v>
      </c>
      <c r="I269" s="229"/>
      <c r="J269" s="216">
        <f t="shared" si="120"/>
        <v>207000</v>
      </c>
      <c r="K269" s="420"/>
      <c r="L269" s="218">
        <v>214000</v>
      </c>
      <c r="M269" s="217"/>
      <c r="N269" s="287">
        <f t="shared" si="107"/>
        <v>621000</v>
      </c>
      <c r="O269" s="277">
        <f t="shared" si="107"/>
        <v>0</v>
      </c>
      <c r="P269" s="358"/>
      <c r="Q269" s="356"/>
      <c r="U269" s="10"/>
      <c r="V269" s="10"/>
      <c r="W269" s="10"/>
      <c r="X269" s="10"/>
      <c r="Y269" s="201"/>
      <c r="Z269" s="10"/>
      <c r="AA269" s="10"/>
      <c r="AB269" s="10"/>
      <c r="AC269" s="10"/>
      <c r="AD269" s="10"/>
      <c r="AE269" s="10"/>
      <c r="AF269" s="10"/>
      <c r="AG269" s="10"/>
      <c r="AH269" s="10"/>
      <c r="AI269" s="10"/>
      <c r="AJ269" s="10"/>
      <c r="AK269" s="10"/>
      <c r="AL269" s="10"/>
      <c r="AM269" s="10"/>
      <c r="AN269" s="10"/>
      <c r="AO269" s="10"/>
      <c r="AP269" s="10"/>
      <c r="AQ269" s="10"/>
    </row>
    <row r="270" spans="1:43" s="4" customFormat="1" ht="32.25" hidden="1" customHeight="1" x14ac:dyDescent="0.25">
      <c r="A270" s="238">
        <f t="shared" si="81"/>
        <v>214</v>
      </c>
      <c r="B270" s="208">
        <v>423421</v>
      </c>
      <c r="C270" s="366" t="s">
        <v>1690</v>
      </c>
      <c r="D270" s="218"/>
      <c r="E270" s="217"/>
      <c r="F270" s="451">
        <v>270000</v>
      </c>
      <c r="G270" s="452"/>
      <c r="H270" s="228">
        <v>270000</v>
      </c>
      <c r="I270" s="229"/>
      <c r="J270" s="216">
        <f t="shared" si="120"/>
        <v>279450</v>
      </c>
      <c r="K270" s="420"/>
      <c r="L270" s="218">
        <v>289000</v>
      </c>
      <c r="M270" s="217"/>
      <c r="N270" s="287">
        <f t="shared" si="107"/>
        <v>838450</v>
      </c>
      <c r="O270" s="277">
        <f t="shared" si="107"/>
        <v>0</v>
      </c>
      <c r="P270" s="358"/>
      <c r="Q270" s="356"/>
      <c r="U270" s="10"/>
      <c r="V270" s="10"/>
      <c r="W270" s="10"/>
      <c r="X270" s="10"/>
      <c r="Y270" s="201"/>
      <c r="Z270" s="10"/>
      <c r="AA270" s="10"/>
      <c r="AB270" s="10"/>
      <c r="AC270" s="10"/>
      <c r="AD270" s="10"/>
      <c r="AE270" s="10"/>
      <c r="AF270" s="10"/>
      <c r="AG270" s="10"/>
      <c r="AH270" s="10"/>
      <c r="AI270" s="10"/>
      <c r="AJ270" s="10"/>
      <c r="AK270" s="10"/>
      <c r="AL270" s="10"/>
      <c r="AM270" s="10"/>
      <c r="AN270" s="10"/>
      <c r="AO270" s="10"/>
      <c r="AP270" s="10"/>
      <c r="AQ270" s="10"/>
    </row>
    <row r="271" spans="1:43" s="4" customFormat="1" ht="32.25" hidden="1" customHeight="1" x14ac:dyDescent="0.25">
      <c r="A271" s="238">
        <f t="shared" si="81"/>
        <v>215</v>
      </c>
      <c r="B271" s="208">
        <v>423431</v>
      </c>
      <c r="C271" s="366" t="s">
        <v>1691</v>
      </c>
      <c r="D271" s="218"/>
      <c r="E271" s="217"/>
      <c r="F271" s="451">
        <v>130000</v>
      </c>
      <c r="G271" s="452"/>
      <c r="H271" s="228">
        <v>130000</v>
      </c>
      <c r="I271" s="229"/>
      <c r="J271" s="216">
        <f t="shared" si="120"/>
        <v>134550</v>
      </c>
      <c r="K271" s="420"/>
      <c r="L271" s="218">
        <v>139000</v>
      </c>
      <c r="M271" s="217"/>
      <c r="N271" s="287">
        <f t="shared" si="107"/>
        <v>403550</v>
      </c>
      <c r="O271" s="277">
        <f t="shared" si="107"/>
        <v>0</v>
      </c>
      <c r="P271" s="358"/>
      <c r="Q271" s="356"/>
      <c r="U271" s="10"/>
      <c r="V271" s="10"/>
      <c r="W271" s="10"/>
      <c r="X271" s="10"/>
      <c r="Y271" s="201"/>
      <c r="Z271" s="10"/>
      <c r="AA271" s="10"/>
      <c r="AB271" s="10"/>
      <c r="AC271" s="10"/>
      <c r="AD271" s="10"/>
      <c r="AE271" s="10"/>
      <c r="AF271" s="10"/>
      <c r="AG271" s="10"/>
      <c r="AH271" s="10"/>
      <c r="AI271" s="10"/>
      <c r="AJ271" s="10"/>
      <c r="AK271" s="10"/>
      <c r="AL271" s="10"/>
      <c r="AM271" s="10"/>
      <c r="AN271" s="10"/>
      <c r="AO271" s="10"/>
      <c r="AP271" s="10"/>
      <c r="AQ271" s="10"/>
    </row>
    <row r="272" spans="1:43" s="4" customFormat="1" ht="32.25" hidden="1" customHeight="1" x14ac:dyDescent="0.25">
      <c r="A272" s="238">
        <f t="shared" si="81"/>
        <v>216</v>
      </c>
      <c r="B272" s="208">
        <v>423432</v>
      </c>
      <c r="C272" s="366" t="s">
        <v>1692</v>
      </c>
      <c r="D272" s="218"/>
      <c r="E272" s="217"/>
      <c r="F272" s="451">
        <v>200000</v>
      </c>
      <c r="G272" s="452"/>
      <c r="H272" s="228">
        <v>200000</v>
      </c>
      <c r="I272" s="229"/>
      <c r="J272" s="216">
        <f t="shared" si="120"/>
        <v>207000</v>
      </c>
      <c r="K272" s="420"/>
      <c r="L272" s="218">
        <v>214000</v>
      </c>
      <c r="M272" s="217"/>
      <c r="N272" s="287">
        <f t="shared" si="107"/>
        <v>621000</v>
      </c>
      <c r="O272" s="277">
        <f t="shared" si="107"/>
        <v>0</v>
      </c>
      <c r="P272" s="358"/>
      <c r="Q272" s="356"/>
      <c r="U272" s="10"/>
      <c r="V272" s="10"/>
      <c r="W272" s="10"/>
      <c r="X272" s="10"/>
      <c r="Y272" s="201"/>
      <c r="Z272" s="10"/>
      <c r="AA272" s="10"/>
      <c r="AB272" s="10"/>
      <c r="AC272" s="10"/>
      <c r="AD272" s="10"/>
      <c r="AE272" s="10"/>
      <c r="AF272" s="10"/>
      <c r="AG272" s="10"/>
      <c r="AH272" s="10"/>
      <c r="AI272" s="10"/>
      <c r="AJ272" s="10"/>
      <c r="AK272" s="10"/>
      <c r="AL272" s="10"/>
      <c r="AM272" s="10"/>
      <c r="AN272" s="10"/>
      <c r="AO272" s="10"/>
      <c r="AP272" s="10"/>
      <c r="AQ272" s="10"/>
    </row>
    <row r="273" spans="1:43" s="4" customFormat="1" ht="32.25" hidden="1" customHeight="1" x14ac:dyDescent="0.25">
      <c r="A273" s="238">
        <f t="shared" si="81"/>
        <v>217</v>
      </c>
      <c r="B273" s="208">
        <v>423521</v>
      </c>
      <c r="C273" s="366" t="s">
        <v>1693</v>
      </c>
      <c r="D273" s="218"/>
      <c r="E273" s="217"/>
      <c r="F273" s="451">
        <v>480000</v>
      </c>
      <c r="G273" s="452"/>
      <c r="H273" s="228">
        <v>480000</v>
      </c>
      <c r="I273" s="229"/>
      <c r="J273" s="216">
        <f t="shared" si="120"/>
        <v>496800</v>
      </c>
      <c r="K273" s="420"/>
      <c r="L273" s="218">
        <v>321000</v>
      </c>
      <c r="M273" s="217"/>
      <c r="N273" s="287">
        <f t="shared" si="107"/>
        <v>1297800</v>
      </c>
      <c r="O273" s="277">
        <f t="shared" si="107"/>
        <v>0</v>
      </c>
      <c r="P273" s="358"/>
      <c r="Q273" s="356"/>
      <c r="U273" s="10"/>
      <c r="V273" s="10"/>
      <c r="W273" s="10"/>
      <c r="X273" s="10"/>
      <c r="Y273" s="201"/>
      <c r="Z273" s="10"/>
      <c r="AA273" s="10"/>
      <c r="AB273" s="10"/>
      <c r="AC273" s="10"/>
      <c r="AD273" s="10"/>
      <c r="AE273" s="10"/>
      <c r="AF273" s="10"/>
      <c r="AG273" s="10"/>
      <c r="AH273" s="10"/>
      <c r="AI273" s="10"/>
      <c r="AJ273" s="10"/>
      <c r="AK273" s="10"/>
      <c r="AL273" s="10"/>
      <c r="AM273" s="10"/>
      <c r="AN273" s="10"/>
      <c r="AO273" s="10"/>
      <c r="AP273" s="10"/>
      <c r="AQ273" s="10"/>
    </row>
    <row r="274" spans="1:43" s="4" customFormat="1" ht="32.25" hidden="1" customHeight="1" x14ac:dyDescent="0.25">
      <c r="A274" s="238">
        <f t="shared" si="81"/>
        <v>218</v>
      </c>
      <c r="B274" s="208">
        <v>423599</v>
      </c>
      <c r="C274" s="366" t="s">
        <v>1694</v>
      </c>
      <c r="D274" s="218"/>
      <c r="E274" s="217"/>
      <c r="F274" s="451">
        <v>1760000</v>
      </c>
      <c r="G274" s="452">
        <f>48000*120</f>
        <v>5760000</v>
      </c>
      <c r="H274" s="228">
        <v>1760000</v>
      </c>
      <c r="I274" s="229">
        <f>(48000*120)-1408000-1409000-1409000</f>
        <v>1534000</v>
      </c>
      <c r="J274" s="216">
        <f t="shared" si="120"/>
        <v>1821600</v>
      </c>
      <c r="K274" s="420">
        <f>5961600-4373910</f>
        <v>1587690</v>
      </c>
      <c r="L274" s="218">
        <v>1885000</v>
      </c>
      <c r="M274" s="217"/>
      <c r="N274" s="287">
        <f t="shared" si="107"/>
        <v>5466600</v>
      </c>
      <c r="O274" s="277">
        <f t="shared" si="107"/>
        <v>3121690</v>
      </c>
      <c r="P274" s="358"/>
      <c r="Q274" s="356"/>
      <c r="U274" s="10"/>
      <c r="V274" s="10"/>
      <c r="W274" s="10"/>
      <c r="X274" s="10"/>
      <c r="Y274" s="201"/>
      <c r="Z274" s="10"/>
      <c r="AA274" s="10"/>
      <c r="AB274" s="10"/>
      <c r="AC274" s="10"/>
      <c r="AD274" s="10"/>
      <c r="AE274" s="10"/>
      <c r="AF274" s="10"/>
      <c r="AG274" s="10"/>
      <c r="AH274" s="10"/>
      <c r="AI274" s="10"/>
      <c r="AJ274" s="10"/>
      <c r="AK274" s="10"/>
      <c r="AL274" s="10"/>
      <c r="AM274" s="10"/>
      <c r="AN274" s="10"/>
      <c r="AO274" s="10"/>
      <c r="AP274" s="10"/>
      <c r="AQ274" s="10"/>
    </row>
    <row r="275" spans="1:43" s="4" customFormat="1" ht="32.25" hidden="1" customHeight="1" x14ac:dyDescent="0.25">
      <c r="A275" s="238">
        <f t="shared" si="81"/>
        <v>219</v>
      </c>
      <c r="B275" s="208">
        <v>423711</v>
      </c>
      <c r="C275" s="366" t="s">
        <v>218</v>
      </c>
      <c r="D275" s="218"/>
      <c r="E275" s="217"/>
      <c r="F275" s="451">
        <v>600000</v>
      </c>
      <c r="G275" s="452">
        <v>220000</v>
      </c>
      <c r="H275" s="228">
        <f>600000+228000+68400</f>
        <v>896400</v>
      </c>
      <c r="I275" s="229">
        <f>220000+230000-228000+106000-68400</f>
        <v>259600</v>
      </c>
      <c r="J275" s="216">
        <f t="shared" si="120"/>
        <v>927774</v>
      </c>
      <c r="K275" s="420">
        <f>(I275*3.5)/100+I275</f>
        <v>268686</v>
      </c>
      <c r="L275" s="218">
        <v>643000</v>
      </c>
      <c r="M275" s="217">
        <v>268000</v>
      </c>
      <c r="N275" s="287">
        <f t="shared" si="107"/>
        <v>2467174</v>
      </c>
      <c r="O275" s="277">
        <f t="shared" si="107"/>
        <v>796286</v>
      </c>
      <c r="P275" s="358"/>
      <c r="Q275" s="356"/>
      <c r="U275" s="10"/>
      <c r="V275" s="10"/>
      <c r="W275" s="10"/>
      <c r="X275" s="10"/>
      <c r="Y275" s="201"/>
      <c r="Z275" s="10"/>
      <c r="AA275" s="10"/>
      <c r="AB275" s="10"/>
      <c r="AC275" s="10"/>
      <c r="AD275" s="10"/>
      <c r="AE275" s="10"/>
      <c r="AF275" s="10"/>
      <c r="AG275" s="10"/>
      <c r="AH275" s="10"/>
      <c r="AI275" s="10"/>
      <c r="AJ275" s="10"/>
      <c r="AK275" s="10"/>
      <c r="AL275" s="10"/>
      <c r="AM275" s="10"/>
      <c r="AN275" s="10"/>
      <c r="AO275" s="10"/>
      <c r="AP275" s="10"/>
      <c r="AQ275" s="10"/>
    </row>
    <row r="276" spans="1:43" s="4" customFormat="1" ht="32.25" hidden="1" customHeight="1" x14ac:dyDescent="0.25">
      <c r="A276" s="238">
        <f t="shared" si="81"/>
        <v>220</v>
      </c>
      <c r="B276" s="208">
        <v>423712</v>
      </c>
      <c r="C276" s="366" t="s">
        <v>1695</v>
      </c>
      <c r="D276" s="218"/>
      <c r="E276" s="217"/>
      <c r="F276" s="451"/>
      <c r="G276" s="452"/>
      <c r="H276" s="228"/>
      <c r="I276" s="229"/>
      <c r="J276" s="216"/>
      <c r="K276" s="420"/>
      <c r="L276" s="218"/>
      <c r="M276" s="217"/>
      <c r="N276" s="287">
        <f t="shared" si="107"/>
        <v>0</v>
      </c>
      <c r="O276" s="277">
        <f t="shared" si="107"/>
        <v>0</v>
      </c>
      <c r="P276" s="360"/>
      <c r="Q276" s="356"/>
      <c r="U276" s="10"/>
      <c r="V276" s="10"/>
      <c r="W276" s="10"/>
      <c r="X276" s="10"/>
      <c r="Y276" s="201"/>
      <c r="Z276" s="10"/>
      <c r="AA276" s="10"/>
      <c r="AB276" s="10"/>
      <c r="AC276" s="10"/>
      <c r="AD276" s="10"/>
      <c r="AE276" s="10"/>
      <c r="AF276" s="10"/>
      <c r="AG276" s="10"/>
      <c r="AH276" s="10"/>
      <c r="AI276" s="10"/>
      <c r="AJ276" s="10"/>
      <c r="AK276" s="10"/>
      <c r="AL276" s="10"/>
      <c r="AM276" s="10"/>
      <c r="AN276" s="10"/>
      <c r="AO276" s="10"/>
      <c r="AP276" s="10"/>
      <c r="AQ276" s="10"/>
    </row>
    <row r="277" spans="1:43" s="4" customFormat="1" ht="32.25" hidden="1" customHeight="1" x14ac:dyDescent="0.25">
      <c r="A277" s="238">
        <f t="shared" si="81"/>
        <v>221</v>
      </c>
      <c r="B277" s="208">
        <v>423911</v>
      </c>
      <c r="C277" s="366" t="s">
        <v>351</v>
      </c>
      <c r="D277" s="218"/>
      <c r="E277" s="217"/>
      <c r="F277" s="451">
        <f>216210000+400000-150000+150000+100000+100000</f>
        <v>216810000</v>
      </c>
      <c r="G277" s="452"/>
      <c r="H277" s="378">
        <v>258490000</v>
      </c>
      <c r="I277" s="229"/>
      <c r="J277" s="216">
        <f>(H277*3.5)/100+H277</f>
        <v>267537150</v>
      </c>
      <c r="K277" s="420"/>
      <c r="L277" s="218">
        <v>309852000</v>
      </c>
      <c r="M277" s="217"/>
      <c r="N277" s="287">
        <f t="shared" si="107"/>
        <v>835879150</v>
      </c>
      <c r="O277" s="277">
        <f t="shared" si="107"/>
        <v>0</v>
      </c>
      <c r="P277" s="358"/>
      <c r="Q277" s="356"/>
      <c r="U277" s="10"/>
      <c r="V277" s="10"/>
      <c r="W277" s="10"/>
      <c r="X277" s="10"/>
      <c r="Y277" s="201"/>
      <c r="Z277" s="10"/>
      <c r="AA277" s="10"/>
      <c r="AB277" s="10"/>
      <c r="AC277" s="10"/>
      <c r="AD277" s="10"/>
      <c r="AE277" s="10"/>
      <c r="AF277" s="10"/>
      <c r="AG277" s="10"/>
      <c r="AH277" s="10"/>
      <c r="AI277" s="10"/>
      <c r="AJ277" s="10"/>
      <c r="AK277" s="10"/>
      <c r="AL277" s="10"/>
      <c r="AM277" s="10"/>
      <c r="AN277" s="10"/>
      <c r="AO277" s="10"/>
      <c r="AP277" s="10"/>
      <c r="AQ277" s="10"/>
    </row>
    <row r="278" spans="1:43" s="4" customFormat="1" ht="32.25" customHeight="1" x14ac:dyDescent="0.25">
      <c r="A278" s="392">
        <f t="shared" si="81"/>
        <v>222</v>
      </c>
      <c r="B278" s="207">
        <v>424000</v>
      </c>
      <c r="C278" s="237" t="s">
        <v>858</v>
      </c>
      <c r="D278" s="213">
        <f>SUM(D281:D285)</f>
        <v>0</v>
      </c>
      <c r="E278" s="214">
        <f t="shared" ref="E278" si="121">SUM(E279:E285)</f>
        <v>0</v>
      </c>
      <c r="F278" s="213">
        <f>SUM(F281:F285)</f>
        <v>10346000</v>
      </c>
      <c r="G278" s="214">
        <f t="shared" ref="G278" si="122">SUM(G279:G285)</f>
        <v>0</v>
      </c>
      <c r="H278" s="213">
        <f>SUM(H281:H285)</f>
        <v>10000000</v>
      </c>
      <c r="I278" s="214">
        <f t="shared" ref="I278:M278" si="123">SUM(I279:I285)</f>
        <v>0</v>
      </c>
      <c r="J278" s="213">
        <f t="shared" si="123"/>
        <v>10350000</v>
      </c>
      <c r="K278" s="311">
        <f t="shared" si="123"/>
        <v>0</v>
      </c>
      <c r="L278" s="215">
        <f t="shared" si="123"/>
        <v>15404000</v>
      </c>
      <c r="M278" s="214">
        <f t="shared" si="123"/>
        <v>0</v>
      </c>
      <c r="N278" s="215">
        <f t="shared" si="107"/>
        <v>35754000</v>
      </c>
      <c r="O278" s="214">
        <f t="shared" si="107"/>
        <v>0</v>
      </c>
      <c r="P278" s="356"/>
      <c r="Q278" s="356"/>
      <c r="U278" s="10"/>
      <c r="V278" s="10"/>
      <c r="W278" s="10"/>
      <c r="X278" s="10"/>
      <c r="Y278" s="201"/>
      <c r="Z278" s="10"/>
      <c r="AA278" s="10"/>
      <c r="AB278" s="10"/>
      <c r="AC278" s="10"/>
      <c r="AD278" s="10"/>
      <c r="AE278" s="10"/>
      <c r="AF278" s="10"/>
      <c r="AG278" s="10"/>
      <c r="AH278" s="10"/>
      <c r="AI278" s="10"/>
      <c r="AJ278" s="10"/>
      <c r="AK278" s="10"/>
      <c r="AL278" s="10"/>
      <c r="AM278" s="10"/>
      <c r="AN278" s="10"/>
      <c r="AO278" s="10"/>
      <c r="AP278" s="10"/>
      <c r="AQ278" s="10"/>
    </row>
    <row r="279" spans="1:43" s="4" customFormat="1" ht="32.25" hidden="1" customHeight="1" x14ac:dyDescent="0.25">
      <c r="A279" s="238">
        <f t="shared" si="81"/>
        <v>223</v>
      </c>
      <c r="B279" s="208">
        <v>424100</v>
      </c>
      <c r="C279" s="239" t="s">
        <v>219</v>
      </c>
      <c r="D279" s="218"/>
      <c r="E279" s="217"/>
      <c r="F279" s="228"/>
      <c r="G279" s="229"/>
      <c r="H279" s="228"/>
      <c r="I279" s="229"/>
      <c r="J279" s="216"/>
      <c r="K279" s="420"/>
      <c r="L279" s="218"/>
      <c r="M279" s="217"/>
      <c r="N279" s="287">
        <f t="shared" si="107"/>
        <v>0</v>
      </c>
      <c r="O279" s="277">
        <f t="shared" si="107"/>
        <v>0</v>
      </c>
      <c r="P279" s="356"/>
      <c r="Q279" s="356"/>
      <c r="U279" s="10"/>
      <c r="V279" s="10"/>
      <c r="W279" s="10"/>
      <c r="X279" s="10"/>
      <c r="Y279" s="201"/>
      <c r="Z279" s="10"/>
      <c r="AA279" s="10"/>
      <c r="AB279" s="10"/>
      <c r="AC279" s="10"/>
      <c r="AD279" s="10"/>
      <c r="AE279" s="10"/>
      <c r="AF279" s="10"/>
      <c r="AG279" s="10"/>
      <c r="AH279" s="10"/>
      <c r="AI279" s="10"/>
      <c r="AJ279" s="10"/>
      <c r="AK279" s="10"/>
      <c r="AL279" s="10"/>
      <c r="AM279" s="10"/>
      <c r="AN279" s="10"/>
      <c r="AO279" s="10"/>
      <c r="AP279" s="10"/>
      <c r="AQ279" s="10"/>
    </row>
    <row r="280" spans="1:43" s="4" customFormat="1" ht="32.25" hidden="1" customHeight="1" x14ac:dyDescent="0.25">
      <c r="A280" s="238">
        <f t="shared" si="81"/>
        <v>224</v>
      </c>
      <c r="B280" s="208">
        <v>424200</v>
      </c>
      <c r="C280" s="239" t="s">
        <v>220</v>
      </c>
      <c r="D280" s="218"/>
      <c r="E280" s="217"/>
      <c r="F280" s="228"/>
      <c r="G280" s="229"/>
      <c r="H280" s="228"/>
      <c r="I280" s="229"/>
      <c r="J280" s="216"/>
      <c r="K280" s="420"/>
      <c r="L280" s="218"/>
      <c r="M280" s="217"/>
      <c r="N280" s="287">
        <f t="shared" si="107"/>
        <v>0</v>
      </c>
      <c r="O280" s="277">
        <f t="shared" si="107"/>
        <v>0</v>
      </c>
      <c r="P280" s="356"/>
      <c r="Q280" s="356"/>
      <c r="U280" s="10"/>
      <c r="V280" s="10"/>
      <c r="W280" s="10"/>
      <c r="X280" s="10"/>
      <c r="Y280" s="201"/>
      <c r="Z280" s="10"/>
      <c r="AA280" s="10"/>
      <c r="AB280" s="10"/>
      <c r="AC280" s="10"/>
      <c r="AD280" s="10"/>
      <c r="AE280" s="10"/>
      <c r="AF280" s="10"/>
      <c r="AG280" s="10"/>
      <c r="AH280" s="10"/>
      <c r="AI280" s="10"/>
      <c r="AJ280" s="10"/>
      <c r="AK280" s="10"/>
      <c r="AL280" s="10"/>
      <c r="AM280" s="10"/>
      <c r="AN280" s="10"/>
      <c r="AO280" s="10"/>
      <c r="AP280" s="10"/>
      <c r="AQ280" s="10"/>
    </row>
    <row r="281" spans="1:43" s="4" customFormat="1" ht="32.25" hidden="1" customHeight="1" x14ac:dyDescent="0.25">
      <c r="A281" s="238">
        <f t="shared" si="81"/>
        <v>225</v>
      </c>
      <c r="B281" s="208">
        <v>424311</v>
      </c>
      <c r="C281" s="366" t="s">
        <v>1696</v>
      </c>
      <c r="D281" s="218"/>
      <c r="E281" s="217"/>
      <c r="F281" s="451">
        <v>3000000</v>
      </c>
      <c r="G281" s="452"/>
      <c r="H281" s="228">
        <f>3000000-505000</f>
        <v>2495000</v>
      </c>
      <c r="I281" s="229"/>
      <c r="J281" s="216">
        <f t="shared" ref="J281:J285" si="124">(H281*3.5)/100+H281</f>
        <v>2582325</v>
      </c>
      <c r="K281" s="420"/>
      <c r="L281" s="218">
        <v>2892000</v>
      </c>
      <c r="M281" s="217"/>
      <c r="N281" s="287">
        <f t="shared" si="107"/>
        <v>7969325</v>
      </c>
      <c r="O281" s="277">
        <f t="shared" si="107"/>
        <v>0</v>
      </c>
      <c r="P281" s="358"/>
      <c r="Q281" s="356"/>
      <c r="U281" s="10"/>
      <c r="V281" s="10"/>
      <c r="W281" s="10"/>
      <c r="X281" s="10"/>
      <c r="Y281" s="201"/>
      <c r="Z281" s="10"/>
      <c r="AA281" s="10"/>
      <c r="AB281" s="10"/>
      <c r="AC281" s="10"/>
      <c r="AD281" s="10"/>
      <c r="AE281" s="10"/>
      <c r="AF281" s="10"/>
      <c r="AG281" s="10"/>
      <c r="AH281" s="10"/>
      <c r="AI281" s="10"/>
      <c r="AJ281" s="10"/>
      <c r="AK281" s="10"/>
      <c r="AL281" s="10"/>
      <c r="AM281" s="10"/>
      <c r="AN281" s="10"/>
      <c r="AO281" s="10"/>
      <c r="AP281" s="10"/>
      <c r="AQ281" s="10"/>
    </row>
    <row r="282" spans="1:43" s="4" customFormat="1" ht="32.25" hidden="1" customHeight="1" x14ac:dyDescent="0.25">
      <c r="A282" s="238">
        <f t="shared" si="81"/>
        <v>226</v>
      </c>
      <c r="B282" s="208">
        <v>424331</v>
      </c>
      <c r="C282" s="366" t="s">
        <v>1697</v>
      </c>
      <c r="D282" s="218"/>
      <c r="E282" s="217"/>
      <c r="F282" s="451">
        <v>2346000</v>
      </c>
      <c r="G282" s="452"/>
      <c r="H282" s="228">
        <f>3000000-1107000</f>
        <v>1893000</v>
      </c>
      <c r="I282" s="229"/>
      <c r="J282" s="216">
        <f t="shared" si="124"/>
        <v>1959255</v>
      </c>
      <c r="K282" s="420"/>
      <c r="L282" s="218">
        <v>5356000</v>
      </c>
      <c r="M282" s="217"/>
      <c r="N282" s="287">
        <f t="shared" si="107"/>
        <v>9208255</v>
      </c>
      <c r="O282" s="277">
        <f t="shared" si="107"/>
        <v>0</v>
      </c>
      <c r="P282" s="358"/>
      <c r="Q282" s="356"/>
      <c r="U282" s="10"/>
      <c r="V282" s="10"/>
      <c r="W282" s="10"/>
      <c r="X282" s="10"/>
      <c r="Y282" s="201"/>
      <c r="Z282" s="10"/>
      <c r="AA282" s="10"/>
      <c r="AB282" s="10"/>
      <c r="AC282" s="10"/>
      <c r="AD282" s="10"/>
      <c r="AE282" s="10"/>
      <c r="AF282" s="10"/>
      <c r="AG282" s="10"/>
      <c r="AH282" s="10"/>
      <c r="AI282" s="10"/>
      <c r="AJ282" s="10"/>
      <c r="AK282" s="10"/>
      <c r="AL282" s="10"/>
      <c r="AM282" s="10"/>
      <c r="AN282" s="10"/>
      <c r="AO282" s="10"/>
      <c r="AP282" s="10"/>
      <c r="AQ282" s="10"/>
    </row>
    <row r="283" spans="1:43" s="4" customFormat="1" ht="32.25" hidden="1" customHeight="1" x14ac:dyDescent="0.25">
      <c r="A283" s="238">
        <f t="shared" si="81"/>
        <v>227</v>
      </c>
      <c r="B283" s="208">
        <v>424351</v>
      </c>
      <c r="C283" s="366" t="s">
        <v>1698</v>
      </c>
      <c r="D283" s="218"/>
      <c r="E283" s="217"/>
      <c r="F283" s="451">
        <v>100000</v>
      </c>
      <c r="G283" s="452"/>
      <c r="H283" s="228">
        <v>50000</v>
      </c>
      <c r="I283" s="229"/>
      <c r="J283" s="216">
        <f t="shared" si="124"/>
        <v>51750</v>
      </c>
      <c r="K283" s="420"/>
      <c r="L283" s="218">
        <v>161000</v>
      </c>
      <c r="M283" s="217"/>
      <c r="N283" s="287">
        <f t="shared" si="107"/>
        <v>262750</v>
      </c>
      <c r="O283" s="277">
        <f t="shared" si="107"/>
        <v>0</v>
      </c>
      <c r="P283" s="358"/>
      <c r="Q283" s="356"/>
      <c r="U283" s="10"/>
      <c r="V283" s="10"/>
      <c r="W283" s="10"/>
      <c r="X283" s="10"/>
      <c r="Y283" s="201"/>
      <c r="Z283" s="10"/>
      <c r="AA283" s="10"/>
      <c r="AB283" s="10"/>
      <c r="AC283" s="10"/>
      <c r="AD283" s="10"/>
      <c r="AE283" s="10"/>
      <c r="AF283" s="10"/>
      <c r="AG283" s="10"/>
      <c r="AH283" s="10"/>
      <c r="AI283" s="10"/>
      <c r="AJ283" s="10"/>
      <c r="AK283" s="10"/>
      <c r="AL283" s="10"/>
      <c r="AM283" s="10"/>
      <c r="AN283" s="10"/>
      <c r="AO283" s="10"/>
      <c r="AP283" s="10"/>
      <c r="AQ283" s="10"/>
    </row>
    <row r="284" spans="1:43" s="4" customFormat="1" ht="32.25" hidden="1" customHeight="1" x14ac:dyDescent="0.25">
      <c r="A284" s="238">
        <f t="shared" si="81"/>
        <v>228</v>
      </c>
      <c r="B284" s="208">
        <v>424511</v>
      </c>
      <c r="C284" s="366" t="s">
        <v>223</v>
      </c>
      <c r="D284" s="218"/>
      <c r="E284" s="217"/>
      <c r="F284" s="451">
        <v>4000000</v>
      </c>
      <c r="G284" s="452"/>
      <c r="H284" s="228">
        <f>2900000+505000+1107000</f>
        <v>4512000</v>
      </c>
      <c r="I284" s="229"/>
      <c r="J284" s="216">
        <f t="shared" si="124"/>
        <v>4669920</v>
      </c>
      <c r="K284" s="420"/>
      <c r="L284" s="218">
        <v>5249000</v>
      </c>
      <c r="M284" s="217"/>
      <c r="N284" s="287">
        <f t="shared" si="107"/>
        <v>14430920</v>
      </c>
      <c r="O284" s="277">
        <f t="shared" si="107"/>
        <v>0</v>
      </c>
      <c r="P284" s="358"/>
      <c r="Q284" s="356"/>
      <c r="U284" s="10"/>
      <c r="V284" s="10"/>
      <c r="W284" s="10"/>
      <c r="X284" s="10"/>
      <c r="Y284" s="201"/>
      <c r="Z284" s="10"/>
      <c r="AA284" s="10"/>
      <c r="AB284" s="10"/>
      <c r="AC284" s="10"/>
      <c r="AD284" s="10"/>
      <c r="AE284" s="10"/>
      <c r="AF284" s="10"/>
      <c r="AG284" s="10"/>
      <c r="AH284" s="10"/>
      <c r="AI284" s="10"/>
      <c r="AJ284" s="10"/>
      <c r="AK284" s="10"/>
      <c r="AL284" s="10"/>
      <c r="AM284" s="10"/>
      <c r="AN284" s="10"/>
      <c r="AO284" s="10"/>
      <c r="AP284" s="10"/>
      <c r="AQ284" s="10"/>
    </row>
    <row r="285" spans="1:43" s="4" customFormat="1" ht="32.25" hidden="1" customHeight="1" x14ac:dyDescent="0.25">
      <c r="A285" s="238">
        <f t="shared" si="81"/>
        <v>229</v>
      </c>
      <c r="B285" s="208">
        <v>424911</v>
      </c>
      <c r="C285" s="366" t="s">
        <v>225</v>
      </c>
      <c r="D285" s="218"/>
      <c r="E285" s="217"/>
      <c r="F285" s="451">
        <v>900000</v>
      </c>
      <c r="G285" s="452"/>
      <c r="H285" s="228">
        <v>1050000</v>
      </c>
      <c r="I285" s="229"/>
      <c r="J285" s="216">
        <f t="shared" si="124"/>
        <v>1086750</v>
      </c>
      <c r="K285" s="420"/>
      <c r="L285" s="218">
        <v>1746000</v>
      </c>
      <c r="M285" s="217"/>
      <c r="N285" s="287">
        <f t="shared" si="107"/>
        <v>3882750</v>
      </c>
      <c r="O285" s="277">
        <f t="shared" si="107"/>
        <v>0</v>
      </c>
      <c r="P285" s="358"/>
      <c r="Q285" s="356"/>
      <c r="U285" s="10"/>
      <c r="V285" s="10"/>
      <c r="W285" s="10"/>
      <c r="X285" s="10"/>
      <c r="Y285" s="201"/>
      <c r="Z285" s="10"/>
      <c r="AA285" s="10"/>
      <c r="AB285" s="10"/>
      <c r="AC285" s="10"/>
      <c r="AD285" s="10"/>
      <c r="AE285" s="10"/>
      <c r="AF285" s="10"/>
      <c r="AG285" s="10"/>
      <c r="AH285" s="10"/>
      <c r="AI285" s="10"/>
      <c r="AJ285" s="10"/>
      <c r="AK285" s="10"/>
      <c r="AL285" s="10"/>
      <c r="AM285" s="10"/>
      <c r="AN285" s="10"/>
      <c r="AO285" s="10"/>
      <c r="AP285" s="10"/>
      <c r="AQ285" s="10"/>
    </row>
    <row r="286" spans="1:43" s="4" customFormat="1" ht="32.25" customHeight="1" x14ac:dyDescent="0.25">
      <c r="A286" s="392">
        <f t="shared" si="81"/>
        <v>230</v>
      </c>
      <c r="B286" s="207">
        <v>425000</v>
      </c>
      <c r="C286" s="237" t="s">
        <v>859</v>
      </c>
      <c r="D286" s="213">
        <f t="shared" ref="D286:E286" si="125">SUM(D287:D301)</f>
        <v>0</v>
      </c>
      <c r="E286" s="214">
        <f t="shared" si="125"/>
        <v>0</v>
      </c>
      <c r="F286" s="213">
        <f t="shared" ref="F286:G286" si="126">SUM(F287:F301)</f>
        <v>41150000</v>
      </c>
      <c r="G286" s="214">
        <f t="shared" si="126"/>
        <v>1216000</v>
      </c>
      <c r="H286" s="213">
        <f t="shared" ref="H286:M286" si="127">SUM(H287:H301)</f>
        <v>41840000</v>
      </c>
      <c r="I286" s="214">
        <f t="shared" si="127"/>
        <v>1241000</v>
      </c>
      <c r="J286" s="213">
        <f t="shared" si="127"/>
        <v>43304400</v>
      </c>
      <c r="K286" s="311">
        <f t="shared" si="127"/>
        <v>1284435</v>
      </c>
      <c r="L286" s="215">
        <f t="shared" si="127"/>
        <v>34557000</v>
      </c>
      <c r="M286" s="214">
        <f t="shared" si="127"/>
        <v>651000</v>
      </c>
      <c r="N286" s="215">
        <f>SUM(H286,J286,L286)</f>
        <v>119701400</v>
      </c>
      <c r="O286" s="214">
        <f>SUM(I286,K286,M286)</f>
        <v>3176435</v>
      </c>
      <c r="P286" s="356"/>
      <c r="Q286" s="356"/>
      <c r="U286" s="10"/>
      <c r="V286" s="10"/>
      <c r="W286" s="10"/>
      <c r="X286" s="10"/>
      <c r="Y286" s="201"/>
      <c r="Z286" s="10"/>
      <c r="AA286" s="10"/>
      <c r="AB286" s="10"/>
      <c r="AC286" s="10"/>
      <c r="AD286" s="10"/>
      <c r="AE286" s="10"/>
      <c r="AF286" s="10"/>
      <c r="AG286" s="10"/>
      <c r="AH286" s="10"/>
      <c r="AI286" s="10"/>
      <c r="AJ286" s="10"/>
      <c r="AK286" s="10"/>
      <c r="AL286" s="10"/>
      <c r="AM286" s="10"/>
      <c r="AN286" s="10"/>
      <c r="AO286" s="10"/>
      <c r="AP286" s="10"/>
      <c r="AQ286" s="10"/>
    </row>
    <row r="287" spans="1:43" s="4" customFormat="1" ht="32.25" hidden="1" customHeight="1" x14ac:dyDescent="0.25">
      <c r="A287" s="238">
        <f t="shared" si="81"/>
        <v>231</v>
      </c>
      <c r="B287" s="379">
        <v>425111</v>
      </c>
      <c r="C287" s="366" t="s">
        <v>1742</v>
      </c>
      <c r="D287" s="218"/>
      <c r="E287" s="217"/>
      <c r="F287" s="457">
        <f>8636000-8636000</f>
        <v>0</v>
      </c>
      <c r="G287" s="452"/>
      <c r="H287" s="433"/>
      <c r="I287" s="229"/>
      <c r="J287" s="216">
        <f>(H287*3.5)/100+H287</f>
        <v>0</v>
      </c>
      <c r="K287" s="420"/>
      <c r="L287" s="218">
        <v>9251000</v>
      </c>
      <c r="M287" s="217"/>
      <c r="N287" s="287">
        <f>SUM(H287,J287,L287)</f>
        <v>9251000</v>
      </c>
      <c r="O287" s="277">
        <f>SUM(I287,K287,M287)</f>
        <v>0</v>
      </c>
      <c r="P287" s="356"/>
      <c r="Q287" s="356"/>
      <c r="U287" s="10"/>
      <c r="V287" s="10"/>
      <c r="W287" s="10"/>
      <c r="X287" s="10"/>
      <c r="Y287" s="201"/>
      <c r="Z287" s="10"/>
      <c r="AA287" s="10"/>
      <c r="AB287" s="10"/>
      <c r="AC287" s="10"/>
      <c r="AD287" s="10"/>
      <c r="AE287" s="10"/>
      <c r="AF287" s="10"/>
      <c r="AG287" s="10"/>
      <c r="AH287" s="10"/>
      <c r="AI287" s="10"/>
      <c r="AJ287" s="10"/>
      <c r="AK287" s="10"/>
      <c r="AL287" s="10"/>
      <c r="AM287" s="10"/>
      <c r="AN287" s="10"/>
      <c r="AO287" s="10"/>
      <c r="AP287" s="10"/>
      <c r="AQ287" s="10"/>
    </row>
    <row r="288" spans="1:43" s="4" customFormat="1" ht="32.25" hidden="1" customHeight="1" x14ac:dyDescent="0.25">
      <c r="A288" s="238">
        <f t="shared" ref="A288:A351" si="128">A287+1</f>
        <v>232</v>
      </c>
      <c r="B288" s="379">
        <v>425112</v>
      </c>
      <c r="C288" s="366" t="s">
        <v>1699</v>
      </c>
      <c r="D288" s="218"/>
      <c r="E288" s="217"/>
      <c r="F288" s="451"/>
      <c r="G288" s="452"/>
      <c r="H288" s="228"/>
      <c r="I288" s="229"/>
      <c r="J288" s="216"/>
      <c r="K288" s="420"/>
      <c r="L288" s="218"/>
      <c r="M288" s="217"/>
      <c r="N288" s="287">
        <f t="shared" si="107"/>
        <v>0</v>
      </c>
      <c r="O288" s="277">
        <f t="shared" si="107"/>
        <v>0</v>
      </c>
      <c r="P288" s="358"/>
      <c r="Q288" s="356"/>
      <c r="U288" s="10"/>
      <c r="V288" s="10"/>
      <c r="W288" s="10"/>
      <c r="X288" s="10"/>
      <c r="Y288" s="201"/>
      <c r="Z288" s="10"/>
      <c r="AA288" s="10"/>
      <c r="AB288" s="10"/>
      <c r="AC288" s="10"/>
      <c r="AD288" s="10"/>
      <c r="AE288" s="10"/>
      <c r="AF288" s="10"/>
      <c r="AG288" s="10"/>
      <c r="AH288" s="10"/>
      <c r="AI288" s="10"/>
      <c r="AJ288" s="10"/>
      <c r="AK288" s="10"/>
      <c r="AL288" s="10"/>
      <c r="AM288" s="10"/>
      <c r="AN288" s="10"/>
      <c r="AO288" s="10"/>
      <c r="AP288" s="10"/>
      <c r="AQ288" s="10"/>
    </row>
    <row r="289" spans="1:43" s="4" customFormat="1" ht="32.25" hidden="1" customHeight="1" x14ac:dyDescent="0.25">
      <c r="A289" s="238">
        <f t="shared" si="128"/>
        <v>233</v>
      </c>
      <c r="B289" s="379">
        <v>425113</v>
      </c>
      <c r="C289" s="366" t="s">
        <v>1743</v>
      </c>
      <c r="D289" s="218"/>
      <c r="E289" s="217"/>
      <c r="F289" s="451"/>
      <c r="G289" s="452"/>
      <c r="H289" s="378"/>
      <c r="I289" s="229"/>
      <c r="J289" s="216"/>
      <c r="K289" s="420"/>
      <c r="L289" s="218"/>
      <c r="M289" s="217"/>
      <c r="N289" s="287">
        <f t="shared" si="107"/>
        <v>0</v>
      </c>
      <c r="O289" s="277"/>
      <c r="P289" s="358"/>
      <c r="Q289" s="356"/>
      <c r="U289" s="10"/>
      <c r="V289" s="10"/>
      <c r="W289" s="10"/>
      <c r="X289" s="10"/>
      <c r="Y289" s="201"/>
      <c r="Z289" s="10"/>
      <c r="AA289" s="10"/>
      <c r="AB289" s="10"/>
      <c r="AC289" s="10"/>
      <c r="AD289" s="10"/>
      <c r="AE289" s="10"/>
      <c r="AF289" s="10"/>
      <c r="AG289" s="10"/>
      <c r="AH289" s="10"/>
      <c r="AI289" s="10"/>
      <c r="AJ289" s="10"/>
      <c r="AK289" s="10"/>
      <c r="AL289" s="10"/>
      <c r="AM289" s="10"/>
      <c r="AN289" s="10"/>
      <c r="AO289" s="10"/>
      <c r="AP289" s="10"/>
      <c r="AQ289" s="10"/>
    </row>
    <row r="290" spans="1:43" s="4" customFormat="1" ht="32.25" hidden="1" customHeight="1" x14ac:dyDescent="0.25">
      <c r="A290" s="238">
        <f t="shared" si="128"/>
        <v>234</v>
      </c>
      <c r="B290" s="208">
        <v>425114</v>
      </c>
      <c r="C290" s="366" t="s">
        <v>1700</v>
      </c>
      <c r="D290" s="218"/>
      <c r="E290" s="217"/>
      <c r="F290" s="457"/>
      <c r="G290" s="452"/>
      <c r="H290" s="417"/>
      <c r="I290" s="229"/>
      <c r="J290" s="216">
        <f t="shared" ref="J290:J297" si="129">(H290*3.5)/100+H290</f>
        <v>0</v>
      </c>
      <c r="K290" s="420"/>
      <c r="L290" s="218">
        <v>2050000</v>
      </c>
      <c r="M290" s="217"/>
      <c r="N290" s="287">
        <f t="shared" si="107"/>
        <v>2050000</v>
      </c>
      <c r="O290" s="277">
        <f t="shared" si="107"/>
        <v>0</v>
      </c>
      <c r="P290" s="358"/>
      <c r="Q290" s="356"/>
      <c r="U290" s="10"/>
      <c r="V290" s="10"/>
      <c r="W290" s="10"/>
      <c r="X290" s="10"/>
      <c r="Y290" s="201"/>
      <c r="Z290" s="10"/>
      <c r="AA290" s="10"/>
      <c r="AB290" s="10"/>
      <c r="AC290" s="10"/>
      <c r="AD290" s="10"/>
      <c r="AE290" s="10"/>
      <c r="AF290" s="10"/>
      <c r="AG290" s="10"/>
      <c r="AH290" s="10"/>
      <c r="AI290" s="10"/>
      <c r="AJ290" s="10"/>
      <c r="AK290" s="10"/>
      <c r="AL290" s="10"/>
      <c r="AM290" s="10"/>
      <c r="AN290" s="10"/>
      <c r="AO290" s="10"/>
      <c r="AP290" s="10"/>
      <c r="AQ290" s="10"/>
    </row>
    <row r="291" spans="1:43" s="4" customFormat="1" ht="32.25" hidden="1" customHeight="1" x14ac:dyDescent="0.25">
      <c r="A291" s="238">
        <f t="shared" si="128"/>
        <v>235</v>
      </c>
      <c r="B291" s="208">
        <v>425115</v>
      </c>
      <c r="C291" s="366" t="s">
        <v>1701</v>
      </c>
      <c r="D291" s="218"/>
      <c r="E291" s="217"/>
      <c r="F291" s="457"/>
      <c r="G291" s="452"/>
      <c r="H291" s="417"/>
      <c r="I291" s="229"/>
      <c r="J291" s="216">
        <f t="shared" si="129"/>
        <v>0</v>
      </c>
      <c r="K291" s="420"/>
      <c r="L291" s="218">
        <v>273000</v>
      </c>
      <c r="M291" s="217"/>
      <c r="N291" s="287">
        <f t="shared" si="107"/>
        <v>273000</v>
      </c>
      <c r="O291" s="277">
        <f t="shared" si="107"/>
        <v>0</v>
      </c>
      <c r="P291" s="358"/>
      <c r="Q291" s="356"/>
      <c r="U291" s="10"/>
      <c r="V291" s="10"/>
      <c r="W291" s="10"/>
      <c r="X291" s="10"/>
      <c r="Y291" s="201"/>
      <c r="Z291" s="10"/>
      <c r="AA291" s="10"/>
      <c r="AB291" s="10"/>
      <c r="AC291" s="10"/>
      <c r="AD291" s="10"/>
      <c r="AE291" s="10"/>
      <c r="AF291" s="10"/>
      <c r="AG291" s="10"/>
      <c r="AH291" s="10"/>
      <c r="AI291" s="10"/>
      <c r="AJ291" s="10"/>
      <c r="AK291" s="10"/>
      <c r="AL291" s="10"/>
      <c r="AM291" s="10"/>
      <c r="AN291" s="10"/>
      <c r="AO291" s="10"/>
      <c r="AP291" s="10"/>
      <c r="AQ291" s="10"/>
    </row>
    <row r="292" spans="1:43" s="4" customFormat="1" ht="32.25" hidden="1" customHeight="1" x14ac:dyDescent="0.25">
      <c r="A292" s="238">
        <f t="shared" si="128"/>
        <v>236</v>
      </c>
      <c r="B292" s="208">
        <v>425116</v>
      </c>
      <c r="C292" s="366" t="s">
        <v>1656</v>
      </c>
      <c r="D292" s="218"/>
      <c r="E292" s="217"/>
      <c r="F292" s="451">
        <v>800000</v>
      </c>
      <c r="G292" s="452"/>
      <c r="H292" s="228">
        <v>990000</v>
      </c>
      <c r="I292" s="229"/>
      <c r="J292" s="216">
        <f t="shared" si="129"/>
        <v>1024650</v>
      </c>
      <c r="K292" s="420"/>
      <c r="L292" s="218">
        <v>1061000</v>
      </c>
      <c r="M292" s="217"/>
      <c r="N292" s="287">
        <f t="shared" si="107"/>
        <v>3075650</v>
      </c>
      <c r="O292" s="277">
        <f t="shared" si="107"/>
        <v>0</v>
      </c>
      <c r="P292" s="358"/>
      <c r="Q292" s="356"/>
      <c r="U292" s="10"/>
      <c r="V292" s="10"/>
      <c r="W292" s="10"/>
      <c r="X292" s="10"/>
      <c r="Y292" s="201"/>
      <c r="Z292" s="10"/>
      <c r="AA292" s="10"/>
      <c r="AB292" s="10"/>
      <c r="AC292" s="10"/>
      <c r="AD292" s="10"/>
      <c r="AE292" s="10"/>
      <c r="AF292" s="10"/>
      <c r="AG292" s="10"/>
      <c r="AH292" s="10"/>
      <c r="AI292" s="10"/>
      <c r="AJ292" s="10"/>
      <c r="AK292" s="10"/>
      <c r="AL292" s="10"/>
      <c r="AM292" s="10"/>
      <c r="AN292" s="10"/>
      <c r="AO292" s="10"/>
      <c r="AP292" s="10"/>
      <c r="AQ292" s="10"/>
    </row>
    <row r="293" spans="1:43" s="4" customFormat="1" ht="32.25" hidden="1" customHeight="1" x14ac:dyDescent="0.25">
      <c r="A293" s="238">
        <f t="shared" si="128"/>
        <v>237</v>
      </c>
      <c r="B293" s="208">
        <v>425117</v>
      </c>
      <c r="C293" s="366" t="s">
        <v>1702</v>
      </c>
      <c r="D293" s="218"/>
      <c r="E293" s="217"/>
      <c r="F293" s="457"/>
      <c r="G293" s="452"/>
      <c r="H293" s="417"/>
      <c r="I293" s="229"/>
      <c r="J293" s="216">
        <f t="shared" si="129"/>
        <v>0</v>
      </c>
      <c r="K293" s="420">
        <f t="shared" ref="K293:K294" si="130">(I293*3.5)/100+I293</f>
        <v>0</v>
      </c>
      <c r="L293" s="218">
        <v>5511000</v>
      </c>
      <c r="M293" s="217">
        <v>119000</v>
      </c>
      <c r="N293" s="287">
        <f t="shared" si="107"/>
        <v>5511000</v>
      </c>
      <c r="O293" s="277">
        <f t="shared" si="107"/>
        <v>119000</v>
      </c>
      <c r="P293" s="358"/>
      <c r="Q293" s="356"/>
      <c r="U293" s="10"/>
      <c r="V293" s="10"/>
      <c r="W293" s="10"/>
      <c r="X293" s="10"/>
      <c r="Y293" s="201"/>
      <c r="Z293" s="10"/>
      <c r="AA293" s="10"/>
      <c r="AB293" s="10"/>
      <c r="AC293" s="10"/>
      <c r="AD293" s="10"/>
      <c r="AE293" s="10"/>
      <c r="AF293" s="10"/>
      <c r="AG293" s="10"/>
      <c r="AH293" s="10"/>
      <c r="AI293" s="10"/>
      <c r="AJ293" s="10"/>
      <c r="AK293" s="10"/>
      <c r="AL293" s="10"/>
      <c r="AM293" s="10"/>
      <c r="AN293" s="10"/>
      <c r="AO293" s="10"/>
      <c r="AP293" s="10"/>
      <c r="AQ293" s="10"/>
    </row>
    <row r="294" spans="1:43" s="4" customFormat="1" ht="32.25" hidden="1" customHeight="1" x14ac:dyDescent="0.25">
      <c r="A294" s="238">
        <f t="shared" si="128"/>
        <v>238</v>
      </c>
      <c r="B294" s="208">
        <v>425119</v>
      </c>
      <c r="C294" s="366" t="s">
        <v>1703</v>
      </c>
      <c r="D294" s="218"/>
      <c r="E294" s="217"/>
      <c r="F294" s="451">
        <v>35550000</v>
      </c>
      <c r="G294" s="452">
        <f>495000+610000+111000</f>
        <v>1216000</v>
      </c>
      <c r="H294" s="228">
        <v>36000000</v>
      </c>
      <c r="I294" s="229">
        <f>495000+111000+635000</f>
        <v>1241000</v>
      </c>
      <c r="J294" s="216">
        <f t="shared" si="129"/>
        <v>37260000</v>
      </c>
      <c r="K294" s="420">
        <f t="shared" si="130"/>
        <v>1284435</v>
      </c>
      <c r="L294" s="218">
        <v>10712000</v>
      </c>
      <c r="M294" s="217">
        <v>532000</v>
      </c>
      <c r="N294" s="287">
        <f t="shared" si="107"/>
        <v>83972000</v>
      </c>
      <c r="O294" s="277">
        <f t="shared" si="107"/>
        <v>3057435</v>
      </c>
      <c r="P294" s="358"/>
      <c r="Q294" s="356"/>
      <c r="U294" s="10"/>
      <c r="V294" s="10"/>
      <c r="W294" s="10"/>
      <c r="X294" s="10"/>
      <c r="Y294" s="201"/>
      <c r="Z294" s="10"/>
      <c r="AA294" s="10"/>
      <c r="AB294" s="10"/>
      <c r="AC294" s="10"/>
      <c r="AD294" s="10"/>
      <c r="AE294" s="10"/>
      <c r="AF294" s="10"/>
      <c r="AG294" s="10"/>
      <c r="AH294" s="10"/>
      <c r="AI294" s="10"/>
      <c r="AJ294" s="10"/>
      <c r="AK294" s="10"/>
      <c r="AL294" s="10"/>
      <c r="AM294" s="10"/>
      <c r="AN294" s="10"/>
      <c r="AO294" s="10"/>
      <c r="AP294" s="10"/>
      <c r="AQ294" s="10"/>
    </row>
    <row r="295" spans="1:43" s="4" customFormat="1" ht="32.25" hidden="1" customHeight="1" x14ac:dyDescent="0.25">
      <c r="A295" s="238">
        <f t="shared" si="128"/>
        <v>239</v>
      </c>
      <c r="B295" s="208">
        <v>425211</v>
      </c>
      <c r="C295" s="366" t="s">
        <v>1704</v>
      </c>
      <c r="D295" s="218"/>
      <c r="E295" s="217"/>
      <c r="F295" s="451">
        <v>2500000</v>
      </c>
      <c r="G295" s="452"/>
      <c r="H295" s="228">
        <v>2500000</v>
      </c>
      <c r="I295" s="229"/>
      <c r="J295" s="216">
        <f t="shared" si="129"/>
        <v>2587500</v>
      </c>
      <c r="K295" s="420"/>
      <c r="L295" s="218">
        <v>3214000</v>
      </c>
      <c r="M295" s="217"/>
      <c r="N295" s="287">
        <f t="shared" si="107"/>
        <v>8301500</v>
      </c>
      <c r="O295" s="277">
        <f t="shared" si="107"/>
        <v>0</v>
      </c>
      <c r="P295" s="358"/>
      <c r="Q295" s="356"/>
      <c r="U295" s="10"/>
      <c r="V295" s="10"/>
      <c r="W295" s="10"/>
      <c r="X295" s="10"/>
      <c r="Y295" s="201"/>
      <c r="Z295" s="10"/>
      <c r="AA295" s="10"/>
      <c r="AB295" s="10"/>
      <c r="AC295" s="10"/>
      <c r="AD295" s="10"/>
      <c r="AE295" s="10"/>
      <c r="AF295" s="10"/>
      <c r="AG295" s="10"/>
      <c r="AH295" s="10"/>
      <c r="AI295" s="10"/>
      <c r="AJ295" s="10"/>
      <c r="AK295" s="10"/>
      <c r="AL295" s="10"/>
      <c r="AM295" s="10"/>
      <c r="AN295" s="10"/>
      <c r="AO295" s="10"/>
      <c r="AP295" s="10"/>
      <c r="AQ295" s="10"/>
    </row>
    <row r="296" spans="1:43" s="4" customFormat="1" ht="32.25" hidden="1" customHeight="1" x14ac:dyDescent="0.25">
      <c r="A296" s="238">
        <f t="shared" si="128"/>
        <v>240</v>
      </c>
      <c r="B296" s="208">
        <v>425222</v>
      </c>
      <c r="C296" s="366" t="s">
        <v>1705</v>
      </c>
      <c r="D296" s="218"/>
      <c r="E296" s="217"/>
      <c r="F296" s="451">
        <v>100000</v>
      </c>
      <c r="G296" s="452"/>
      <c r="H296" s="228">
        <v>100000</v>
      </c>
      <c r="I296" s="229"/>
      <c r="J296" s="216">
        <f t="shared" si="129"/>
        <v>103500</v>
      </c>
      <c r="K296" s="420"/>
      <c r="L296" s="218">
        <v>107000</v>
      </c>
      <c r="M296" s="217"/>
      <c r="N296" s="287">
        <f t="shared" si="107"/>
        <v>310500</v>
      </c>
      <c r="O296" s="277">
        <f t="shared" si="107"/>
        <v>0</v>
      </c>
      <c r="P296" s="358"/>
      <c r="Q296" s="356"/>
      <c r="U296" s="10"/>
      <c r="V296" s="10"/>
      <c r="W296" s="10"/>
      <c r="X296" s="10"/>
      <c r="Y296" s="201"/>
      <c r="Z296" s="10"/>
      <c r="AA296" s="10"/>
      <c r="AB296" s="10"/>
      <c r="AC296" s="10"/>
      <c r="AD296" s="10"/>
      <c r="AE296" s="10"/>
      <c r="AF296" s="10"/>
      <c r="AG296" s="10"/>
      <c r="AH296" s="10"/>
      <c r="AI296" s="10"/>
      <c r="AJ296" s="10"/>
      <c r="AK296" s="10"/>
      <c r="AL296" s="10"/>
      <c r="AM296" s="10"/>
      <c r="AN296" s="10"/>
      <c r="AO296" s="10"/>
      <c r="AP296" s="10"/>
      <c r="AQ296" s="10"/>
    </row>
    <row r="297" spans="1:43" s="4" customFormat="1" ht="32.25" hidden="1" customHeight="1" x14ac:dyDescent="0.25">
      <c r="A297" s="238">
        <f t="shared" si="128"/>
        <v>241</v>
      </c>
      <c r="B297" s="208">
        <v>425223</v>
      </c>
      <c r="C297" s="366" t="s">
        <v>1706</v>
      </c>
      <c r="D297" s="218"/>
      <c r="E297" s="217"/>
      <c r="F297" s="451"/>
      <c r="G297" s="452"/>
      <c r="H297" s="228">
        <f>80000-80000</f>
        <v>0</v>
      </c>
      <c r="I297" s="229"/>
      <c r="J297" s="216">
        <f t="shared" si="129"/>
        <v>0</v>
      </c>
      <c r="K297" s="420"/>
      <c r="L297" s="218"/>
      <c r="M297" s="217"/>
      <c r="N297" s="287">
        <f t="shared" si="107"/>
        <v>0</v>
      </c>
      <c r="O297" s="277">
        <f t="shared" si="107"/>
        <v>0</v>
      </c>
      <c r="P297" s="358"/>
      <c r="Q297" s="356"/>
      <c r="U297" s="10"/>
      <c r="V297" s="10"/>
      <c r="W297" s="10"/>
      <c r="X297" s="10"/>
      <c r="Y297" s="201"/>
      <c r="Z297" s="10"/>
      <c r="AA297" s="10"/>
      <c r="AB297" s="10"/>
      <c r="AC297" s="10"/>
      <c r="AD297" s="10"/>
      <c r="AE297" s="10"/>
      <c r="AF297" s="10"/>
      <c r="AG297" s="10"/>
      <c r="AH297" s="10"/>
      <c r="AI297" s="10"/>
      <c r="AJ297" s="10"/>
      <c r="AK297" s="10"/>
      <c r="AL297" s="10"/>
      <c r="AM297" s="10"/>
      <c r="AN297" s="10"/>
      <c r="AO297" s="10"/>
      <c r="AP297" s="10"/>
      <c r="AQ297" s="10"/>
    </row>
    <row r="298" spans="1:43" s="4" customFormat="1" ht="32.25" hidden="1" customHeight="1" x14ac:dyDescent="0.25">
      <c r="A298" s="238">
        <f t="shared" si="128"/>
        <v>242</v>
      </c>
      <c r="B298" s="208">
        <v>425225</v>
      </c>
      <c r="C298" s="366" t="s">
        <v>1707</v>
      </c>
      <c r="D298" s="218"/>
      <c r="E298" s="217"/>
      <c r="F298" s="451">
        <f>1600000-200000</f>
        <v>1400000</v>
      </c>
      <c r="G298" s="452"/>
      <c r="H298" s="228">
        <f>1520000+80000</f>
        <v>1600000</v>
      </c>
      <c r="I298" s="229"/>
      <c r="J298" s="216">
        <f t="shared" ref="J298:J299" si="131">(H298*3.5)/100+H298</f>
        <v>1656000</v>
      </c>
      <c r="K298" s="420"/>
      <c r="L298" s="218">
        <v>1714000</v>
      </c>
      <c r="M298" s="217"/>
      <c r="N298" s="287">
        <f t="shared" si="107"/>
        <v>4970000</v>
      </c>
      <c r="O298" s="277">
        <f t="shared" si="107"/>
        <v>0</v>
      </c>
      <c r="P298" s="358"/>
      <c r="Q298" s="356"/>
      <c r="U298" s="10"/>
      <c r="V298" s="10"/>
      <c r="W298" s="10"/>
      <c r="X298" s="10"/>
      <c r="Y298" s="201"/>
      <c r="Z298" s="10"/>
      <c r="AA298" s="10"/>
      <c r="AB298" s="10"/>
      <c r="AC298" s="10"/>
      <c r="AD298" s="10"/>
      <c r="AE298" s="10"/>
      <c r="AF298" s="10"/>
      <c r="AG298" s="10"/>
      <c r="AH298" s="10"/>
      <c r="AI298" s="10"/>
      <c r="AJ298" s="10"/>
      <c r="AK298" s="10"/>
      <c r="AL298" s="10"/>
      <c r="AM298" s="10"/>
      <c r="AN298" s="10"/>
      <c r="AO298" s="10"/>
      <c r="AP298" s="10"/>
      <c r="AQ298" s="10"/>
    </row>
    <row r="299" spans="1:43" s="4" customFormat="1" ht="32.25" hidden="1" customHeight="1" x14ac:dyDescent="0.25">
      <c r="A299" s="238">
        <f t="shared" si="128"/>
        <v>243</v>
      </c>
      <c r="B299" s="208">
        <v>425229</v>
      </c>
      <c r="C299" s="366" t="s">
        <v>1708</v>
      </c>
      <c r="D299" s="218"/>
      <c r="E299" s="217"/>
      <c r="F299" s="451">
        <f>200000+200000</f>
        <v>400000</v>
      </c>
      <c r="G299" s="452"/>
      <c r="H299" s="228">
        <v>200000</v>
      </c>
      <c r="I299" s="229"/>
      <c r="J299" s="216">
        <f t="shared" si="131"/>
        <v>207000</v>
      </c>
      <c r="K299" s="420"/>
      <c r="L299" s="218">
        <v>107000</v>
      </c>
      <c r="M299" s="217"/>
      <c r="N299" s="287">
        <f t="shared" si="107"/>
        <v>514000</v>
      </c>
      <c r="O299" s="277">
        <f t="shared" si="107"/>
        <v>0</v>
      </c>
      <c r="P299" s="358"/>
      <c r="Q299" s="356"/>
      <c r="U299" s="10"/>
      <c r="V299" s="10"/>
      <c r="W299" s="10"/>
      <c r="X299" s="10"/>
      <c r="Y299" s="201"/>
      <c r="Z299" s="10"/>
      <c r="AA299" s="10"/>
      <c r="AB299" s="10"/>
      <c r="AC299" s="10"/>
      <c r="AD299" s="10"/>
      <c r="AE299" s="10"/>
      <c r="AF299" s="10"/>
      <c r="AG299" s="10"/>
      <c r="AH299" s="10"/>
      <c r="AI299" s="10"/>
      <c r="AJ299" s="10"/>
      <c r="AK299" s="10"/>
      <c r="AL299" s="10"/>
      <c r="AM299" s="10"/>
      <c r="AN299" s="10"/>
      <c r="AO299" s="10"/>
      <c r="AP299" s="10"/>
      <c r="AQ299" s="10"/>
    </row>
    <row r="300" spans="1:43" s="4" customFormat="1" ht="32.25" hidden="1" customHeight="1" x14ac:dyDescent="0.25">
      <c r="A300" s="238">
        <f t="shared" si="128"/>
        <v>244</v>
      </c>
      <c r="B300" s="379">
        <v>425263</v>
      </c>
      <c r="C300" s="366" t="s">
        <v>1744</v>
      </c>
      <c r="D300" s="218"/>
      <c r="E300" s="217"/>
      <c r="F300" s="451"/>
      <c r="G300" s="452"/>
      <c r="H300" s="378"/>
      <c r="I300" s="229"/>
      <c r="J300" s="216"/>
      <c r="K300" s="420"/>
      <c r="L300" s="218"/>
      <c r="M300" s="217"/>
      <c r="N300" s="287">
        <f t="shared" si="107"/>
        <v>0</v>
      </c>
      <c r="O300" s="277"/>
      <c r="P300" s="358"/>
      <c r="Q300" s="356"/>
      <c r="U300" s="10"/>
      <c r="V300" s="10"/>
      <c r="W300" s="10"/>
      <c r="X300" s="10"/>
      <c r="Y300" s="201"/>
      <c r="Z300" s="10"/>
      <c r="AA300" s="10"/>
      <c r="AB300" s="10"/>
      <c r="AC300" s="10"/>
      <c r="AD300" s="10"/>
      <c r="AE300" s="10"/>
      <c r="AF300" s="10"/>
      <c r="AG300" s="10"/>
      <c r="AH300" s="10"/>
      <c r="AI300" s="10"/>
      <c r="AJ300" s="10"/>
      <c r="AK300" s="10"/>
      <c r="AL300" s="10"/>
      <c r="AM300" s="10"/>
      <c r="AN300" s="10"/>
      <c r="AO300" s="10"/>
      <c r="AP300" s="10"/>
      <c r="AQ300" s="10"/>
    </row>
    <row r="301" spans="1:43" s="4" customFormat="1" ht="32.25" hidden="1" customHeight="1" x14ac:dyDescent="0.25">
      <c r="A301" s="238">
        <f t="shared" si="128"/>
        <v>245</v>
      </c>
      <c r="B301" s="208">
        <v>425281</v>
      </c>
      <c r="C301" s="366" t="s">
        <v>1709</v>
      </c>
      <c r="D301" s="218"/>
      <c r="E301" s="217"/>
      <c r="F301" s="451">
        <f>350000+50000</f>
        <v>400000</v>
      </c>
      <c r="G301" s="452"/>
      <c r="H301" s="228">
        <v>450000</v>
      </c>
      <c r="I301" s="229"/>
      <c r="J301" s="216">
        <f>(H301*3.5)/100+H301</f>
        <v>465750</v>
      </c>
      <c r="K301" s="420"/>
      <c r="L301" s="218">
        <v>557000</v>
      </c>
      <c r="M301" s="217"/>
      <c r="N301" s="287">
        <f t="shared" si="107"/>
        <v>1472750</v>
      </c>
      <c r="O301" s="277">
        <f t="shared" si="107"/>
        <v>0</v>
      </c>
      <c r="P301" s="358"/>
      <c r="Q301" s="356"/>
      <c r="U301" s="10"/>
      <c r="V301" s="10"/>
      <c r="W301" s="10"/>
      <c r="X301" s="10"/>
      <c r="Y301" s="201"/>
      <c r="Z301" s="10"/>
      <c r="AA301" s="10"/>
      <c r="AB301" s="10"/>
      <c r="AC301" s="10"/>
      <c r="AD301" s="10"/>
      <c r="AE301" s="10"/>
      <c r="AF301" s="10"/>
      <c r="AG301" s="10"/>
      <c r="AH301" s="10"/>
      <c r="AI301" s="10"/>
      <c r="AJ301" s="10"/>
      <c r="AK301" s="10"/>
      <c r="AL301" s="10"/>
      <c r="AM301" s="10"/>
      <c r="AN301" s="10"/>
      <c r="AO301" s="10"/>
      <c r="AP301" s="10"/>
      <c r="AQ301" s="10"/>
    </row>
    <row r="302" spans="1:43" s="4" customFormat="1" ht="32.25" customHeight="1" x14ac:dyDescent="0.25">
      <c r="A302" s="392">
        <f t="shared" si="128"/>
        <v>246</v>
      </c>
      <c r="B302" s="207">
        <v>426000</v>
      </c>
      <c r="C302" s="237" t="s">
        <v>860</v>
      </c>
      <c r="D302" s="215">
        <f t="shared" ref="D302:E302" si="132">SUM(D303:D322)</f>
        <v>0</v>
      </c>
      <c r="E302" s="214">
        <f t="shared" si="132"/>
        <v>0</v>
      </c>
      <c r="F302" s="213">
        <f t="shared" ref="F302:G302" si="133">SUM(F303:F322)</f>
        <v>162450000</v>
      </c>
      <c r="G302" s="214">
        <f t="shared" si="133"/>
        <v>540000</v>
      </c>
      <c r="H302" s="213">
        <f t="shared" ref="H302:M302" si="134">SUM(H303:H322)</f>
        <v>165000000</v>
      </c>
      <c r="I302" s="214">
        <f t="shared" si="134"/>
        <v>430000</v>
      </c>
      <c r="J302" s="213">
        <f t="shared" si="134"/>
        <v>170775000</v>
      </c>
      <c r="K302" s="311">
        <f t="shared" si="134"/>
        <v>445050</v>
      </c>
      <c r="L302" s="215">
        <f t="shared" si="134"/>
        <v>199033000</v>
      </c>
      <c r="M302" s="214">
        <f t="shared" si="134"/>
        <v>1113000</v>
      </c>
      <c r="N302" s="215">
        <f t="shared" si="107"/>
        <v>534808000</v>
      </c>
      <c r="O302" s="214">
        <f t="shared" si="107"/>
        <v>1988050</v>
      </c>
      <c r="P302" s="356"/>
      <c r="Q302" s="356"/>
      <c r="U302" s="10"/>
      <c r="V302" s="10"/>
      <c r="W302" s="10"/>
      <c r="X302" s="10"/>
      <c r="Y302" s="201"/>
      <c r="Z302" s="10"/>
      <c r="AA302" s="10"/>
      <c r="AB302" s="10"/>
      <c r="AC302" s="10"/>
      <c r="AD302" s="10"/>
      <c r="AE302" s="10"/>
      <c r="AF302" s="10"/>
      <c r="AG302" s="10"/>
      <c r="AH302" s="10"/>
      <c r="AI302" s="10"/>
      <c r="AJ302" s="10"/>
      <c r="AK302" s="10"/>
      <c r="AL302" s="10"/>
      <c r="AM302" s="10"/>
      <c r="AN302" s="10"/>
      <c r="AO302" s="10"/>
      <c r="AP302" s="10"/>
      <c r="AQ302" s="10"/>
    </row>
    <row r="303" spans="1:43" s="4" customFormat="1" ht="32.25" hidden="1" customHeight="1" x14ac:dyDescent="0.25">
      <c r="A303" s="238">
        <f t="shared" si="128"/>
        <v>247</v>
      </c>
      <c r="B303" s="208">
        <v>426111</v>
      </c>
      <c r="C303" s="366" t="s">
        <v>1710</v>
      </c>
      <c r="D303" s="218"/>
      <c r="E303" s="217"/>
      <c r="F303" s="451">
        <v>1200000</v>
      </c>
      <c r="G303" s="452"/>
      <c r="H303" s="378">
        <f>1200000+400000</f>
        <v>1600000</v>
      </c>
      <c r="I303" s="229"/>
      <c r="J303" s="216">
        <f t="shared" ref="J303:J322" si="135">(H303*3.5)/100+H303</f>
        <v>1656000</v>
      </c>
      <c r="K303" s="420"/>
      <c r="L303" s="218">
        <v>1285000</v>
      </c>
      <c r="M303" s="217"/>
      <c r="N303" s="287">
        <f t="shared" si="107"/>
        <v>4541000</v>
      </c>
      <c r="O303" s="277">
        <f t="shared" si="107"/>
        <v>0</v>
      </c>
      <c r="P303" s="358"/>
      <c r="Q303" s="356"/>
      <c r="U303" s="10"/>
      <c r="V303" s="10"/>
      <c r="W303" s="10"/>
      <c r="X303" s="10"/>
      <c r="Y303" s="201"/>
      <c r="Z303" s="10"/>
      <c r="AA303" s="10"/>
      <c r="AB303" s="10"/>
      <c r="AC303" s="10"/>
      <c r="AD303" s="10"/>
      <c r="AE303" s="10"/>
      <c r="AF303" s="10"/>
      <c r="AG303" s="10"/>
      <c r="AH303" s="10"/>
      <c r="AI303" s="10"/>
      <c r="AJ303" s="10"/>
      <c r="AK303" s="10"/>
      <c r="AL303" s="10"/>
      <c r="AM303" s="10"/>
      <c r="AN303" s="10"/>
      <c r="AO303" s="10"/>
      <c r="AP303" s="10"/>
      <c r="AQ303" s="10"/>
    </row>
    <row r="304" spans="1:43" s="4" customFormat="1" ht="32.25" hidden="1" customHeight="1" x14ac:dyDescent="0.25">
      <c r="A304" s="238">
        <f t="shared" si="128"/>
        <v>248</v>
      </c>
      <c r="B304" s="208">
        <v>426121</v>
      </c>
      <c r="C304" s="366" t="s">
        <v>1711</v>
      </c>
      <c r="D304" s="218"/>
      <c r="E304" s="217"/>
      <c r="F304" s="451"/>
      <c r="G304" s="452"/>
      <c r="H304" s="378"/>
      <c r="I304" s="229"/>
      <c r="J304" s="216">
        <f t="shared" si="135"/>
        <v>0</v>
      </c>
      <c r="K304" s="420"/>
      <c r="L304" s="218"/>
      <c r="M304" s="217"/>
      <c r="N304" s="287">
        <f t="shared" si="107"/>
        <v>0</v>
      </c>
      <c r="O304" s="277">
        <f t="shared" si="107"/>
        <v>0</v>
      </c>
      <c r="P304" s="358"/>
      <c r="Q304" s="356"/>
      <c r="U304" s="10"/>
      <c r="V304" s="10"/>
      <c r="W304" s="10"/>
      <c r="X304" s="10"/>
      <c r="Y304" s="201"/>
      <c r="Z304" s="10"/>
      <c r="AA304" s="10"/>
      <c r="AB304" s="10"/>
      <c r="AC304" s="10"/>
      <c r="AD304" s="10"/>
      <c r="AE304" s="10"/>
      <c r="AF304" s="10"/>
      <c r="AG304" s="10"/>
      <c r="AH304" s="10"/>
      <c r="AI304" s="10"/>
      <c r="AJ304" s="10"/>
      <c r="AK304" s="10"/>
      <c r="AL304" s="10"/>
      <c r="AM304" s="10"/>
      <c r="AN304" s="10"/>
      <c r="AO304" s="10"/>
      <c r="AP304" s="10"/>
      <c r="AQ304" s="10"/>
    </row>
    <row r="305" spans="1:43" s="4" customFormat="1" ht="32.25" hidden="1" customHeight="1" x14ac:dyDescent="0.25">
      <c r="A305" s="238">
        <f t="shared" si="128"/>
        <v>249</v>
      </c>
      <c r="B305" s="208">
        <v>426124</v>
      </c>
      <c r="C305" s="366" t="s">
        <v>1712</v>
      </c>
      <c r="D305" s="218"/>
      <c r="E305" s="217"/>
      <c r="F305" s="451"/>
      <c r="G305" s="452"/>
      <c r="H305" s="378"/>
      <c r="I305" s="229"/>
      <c r="J305" s="216">
        <f t="shared" si="135"/>
        <v>0</v>
      </c>
      <c r="K305" s="420"/>
      <c r="L305" s="218"/>
      <c r="M305" s="217"/>
      <c r="N305" s="287">
        <f t="shared" si="107"/>
        <v>0</v>
      </c>
      <c r="O305" s="277">
        <f t="shared" si="107"/>
        <v>0</v>
      </c>
      <c r="P305" s="358"/>
      <c r="Q305" s="356"/>
      <c r="U305" s="10"/>
      <c r="V305" s="10"/>
      <c r="W305" s="10"/>
      <c r="X305" s="10"/>
      <c r="Y305" s="201"/>
      <c r="Z305" s="10"/>
      <c r="AA305" s="10"/>
      <c r="AB305" s="10"/>
      <c r="AC305" s="10"/>
      <c r="AD305" s="10"/>
      <c r="AE305" s="10"/>
      <c r="AF305" s="10"/>
      <c r="AG305" s="10"/>
      <c r="AH305" s="10"/>
      <c r="AI305" s="10"/>
      <c r="AJ305" s="10"/>
      <c r="AK305" s="10"/>
      <c r="AL305" s="10"/>
      <c r="AM305" s="10"/>
      <c r="AN305" s="10"/>
      <c r="AO305" s="10"/>
      <c r="AP305" s="10"/>
      <c r="AQ305" s="10"/>
    </row>
    <row r="306" spans="1:43" s="4" customFormat="1" ht="32.25" hidden="1" customHeight="1" x14ac:dyDescent="0.25">
      <c r="A306" s="238">
        <f t="shared" si="128"/>
        <v>250</v>
      </c>
      <c r="B306" s="379">
        <v>426129</v>
      </c>
      <c r="C306" s="366" t="s">
        <v>1741</v>
      </c>
      <c r="D306" s="218"/>
      <c r="E306" s="217"/>
      <c r="F306" s="451">
        <v>2600000</v>
      </c>
      <c r="G306" s="452"/>
      <c r="H306" s="378">
        <v>3500000</v>
      </c>
      <c r="I306" s="229"/>
      <c r="J306" s="216">
        <f t="shared" si="135"/>
        <v>3622500</v>
      </c>
      <c r="K306" s="420"/>
      <c r="L306" s="218">
        <v>5999000</v>
      </c>
      <c r="M306" s="217"/>
      <c r="N306" s="287">
        <f t="shared" si="107"/>
        <v>13121500</v>
      </c>
      <c r="O306" s="277">
        <f t="shared" si="107"/>
        <v>0</v>
      </c>
      <c r="P306" s="358"/>
      <c r="Q306" s="356"/>
      <c r="U306" s="10"/>
      <c r="V306" s="10"/>
      <c r="W306" s="10"/>
      <c r="X306" s="10"/>
      <c r="Y306" s="201"/>
      <c r="Z306" s="10"/>
      <c r="AA306" s="10"/>
      <c r="AB306" s="10"/>
      <c r="AC306" s="10"/>
      <c r="AD306" s="10"/>
      <c r="AE306" s="10"/>
      <c r="AF306" s="10"/>
      <c r="AG306" s="10"/>
      <c r="AH306" s="10"/>
      <c r="AI306" s="10"/>
      <c r="AJ306" s="10"/>
      <c r="AK306" s="10"/>
      <c r="AL306" s="10"/>
      <c r="AM306" s="10"/>
      <c r="AN306" s="10"/>
      <c r="AO306" s="10"/>
      <c r="AP306" s="10"/>
      <c r="AQ306" s="10"/>
    </row>
    <row r="307" spans="1:43" s="4" customFormat="1" ht="32.25" hidden="1" customHeight="1" x14ac:dyDescent="0.25">
      <c r="A307" s="238">
        <f t="shared" si="128"/>
        <v>251</v>
      </c>
      <c r="B307" s="208">
        <v>426131</v>
      </c>
      <c r="C307" s="366" t="s">
        <v>1713</v>
      </c>
      <c r="D307" s="218"/>
      <c r="E307" s="217"/>
      <c r="F307" s="451">
        <v>30000</v>
      </c>
      <c r="G307" s="452"/>
      <c r="H307" s="228">
        <f>30000+10000</f>
        <v>40000</v>
      </c>
      <c r="I307" s="229"/>
      <c r="J307" s="216">
        <f t="shared" si="135"/>
        <v>41400</v>
      </c>
      <c r="K307" s="420"/>
      <c r="L307" s="218">
        <v>32000</v>
      </c>
      <c r="M307" s="217"/>
      <c r="N307" s="287">
        <f t="shared" si="107"/>
        <v>113400</v>
      </c>
      <c r="O307" s="277">
        <f t="shared" si="107"/>
        <v>0</v>
      </c>
      <c r="P307" s="358"/>
      <c r="Q307" s="356"/>
      <c r="U307" s="10"/>
      <c r="V307" s="10"/>
      <c r="W307" s="10"/>
      <c r="X307" s="10"/>
      <c r="Y307" s="201"/>
      <c r="Z307" s="10"/>
      <c r="AA307" s="10"/>
      <c r="AB307" s="10"/>
      <c r="AC307" s="10"/>
      <c r="AD307" s="10"/>
      <c r="AE307" s="10"/>
      <c r="AF307" s="10"/>
      <c r="AG307" s="10"/>
      <c r="AH307" s="10"/>
      <c r="AI307" s="10"/>
      <c r="AJ307" s="10"/>
      <c r="AK307" s="10"/>
      <c r="AL307" s="10"/>
      <c r="AM307" s="10"/>
      <c r="AN307" s="10"/>
      <c r="AO307" s="10"/>
      <c r="AP307" s="10"/>
      <c r="AQ307" s="10"/>
    </row>
    <row r="308" spans="1:43" s="4" customFormat="1" ht="32.25" hidden="1" customHeight="1" x14ac:dyDescent="0.25">
      <c r="A308" s="238">
        <f t="shared" si="128"/>
        <v>252</v>
      </c>
      <c r="B308" s="208">
        <v>426311</v>
      </c>
      <c r="C308" s="366" t="s">
        <v>1714</v>
      </c>
      <c r="D308" s="218"/>
      <c r="E308" s="217"/>
      <c r="F308" s="451">
        <v>500000</v>
      </c>
      <c r="G308" s="452"/>
      <c r="H308" s="228">
        <v>490000</v>
      </c>
      <c r="I308" s="229"/>
      <c r="J308" s="216">
        <f t="shared" si="135"/>
        <v>507150</v>
      </c>
      <c r="K308" s="420"/>
      <c r="L308" s="218">
        <v>568000</v>
      </c>
      <c r="M308" s="217"/>
      <c r="N308" s="287">
        <f t="shared" si="107"/>
        <v>1565150</v>
      </c>
      <c r="O308" s="277">
        <f t="shared" si="107"/>
        <v>0</v>
      </c>
      <c r="P308" s="367"/>
      <c r="Q308" s="356"/>
      <c r="U308" s="10"/>
      <c r="V308" s="10"/>
      <c r="W308" s="10"/>
      <c r="X308" s="10"/>
      <c r="Y308" s="201"/>
      <c r="Z308" s="10"/>
      <c r="AA308" s="10"/>
      <c r="AB308" s="10"/>
      <c r="AC308" s="10"/>
      <c r="AD308" s="10"/>
      <c r="AE308" s="10"/>
      <c r="AF308" s="10"/>
      <c r="AG308" s="10"/>
      <c r="AH308" s="10"/>
      <c r="AI308" s="10"/>
      <c r="AJ308" s="10"/>
      <c r="AK308" s="10"/>
      <c r="AL308" s="10"/>
      <c r="AM308" s="10"/>
      <c r="AN308" s="10"/>
      <c r="AO308" s="10"/>
      <c r="AP308" s="10"/>
      <c r="AQ308" s="10"/>
    </row>
    <row r="309" spans="1:43" s="4" customFormat="1" ht="32.25" hidden="1" customHeight="1" x14ac:dyDescent="0.25">
      <c r="A309" s="238">
        <f t="shared" si="128"/>
        <v>253</v>
      </c>
      <c r="B309" s="208">
        <v>426411</v>
      </c>
      <c r="C309" s="366" t="s">
        <v>1715</v>
      </c>
      <c r="D309" s="218"/>
      <c r="E309" s="217"/>
      <c r="F309" s="451">
        <v>1160000</v>
      </c>
      <c r="G309" s="452">
        <v>20000</v>
      </c>
      <c r="H309" s="228">
        <v>750000</v>
      </c>
      <c r="I309" s="229">
        <v>20000</v>
      </c>
      <c r="J309" s="216">
        <f t="shared" si="135"/>
        <v>776250</v>
      </c>
      <c r="K309" s="420">
        <f t="shared" ref="K309:K310" si="136">(I309*3.5)/100+I309</f>
        <v>20700</v>
      </c>
      <c r="L309" s="218">
        <v>1146000</v>
      </c>
      <c r="M309" s="217">
        <v>21000</v>
      </c>
      <c r="N309" s="287">
        <f t="shared" si="107"/>
        <v>2672250</v>
      </c>
      <c r="O309" s="277">
        <f t="shared" si="107"/>
        <v>61700</v>
      </c>
      <c r="P309" s="358"/>
      <c r="Q309" s="356"/>
      <c r="U309" s="10"/>
      <c r="V309" s="10"/>
      <c r="W309" s="10"/>
      <c r="X309" s="10"/>
      <c r="Y309" s="201"/>
      <c r="Z309" s="10"/>
      <c r="AA309" s="10"/>
      <c r="AB309" s="10"/>
      <c r="AC309" s="10"/>
      <c r="AD309" s="10"/>
      <c r="AE309" s="10"/>
      <c r="AF309" s="10"/>
      <c r="AG309" s="10"/>
      <c r="AH309" s="10"/>
      <c r="AI309" s="10"/>
      <c r="AJ309" s="10"/>
      <c r="AK309" s="10"/>
      <c r="AL309" s="10"/>
      <c r="AM309" s="10"/>
      <c r="AN309" s="10"/>
      <c r="AO309" s="10"/>
      <c r="AP309" s="10"/>
      <c r="AQ309" s="10"/>
    </row>
    <row r="310" spans="1:43" s="4" customFormat="1" ht="32.25" hidden="1" customHeight="1" x14ac:dyDescent="0.25">
      <c r="A310" s="238">
        <f t="shared" si="128"/>
        <v>254</v>
      </c>
      <c r="B310" s="208">
        <v>426412</v>
      </c>
      <c r="C310" s="366" t="s">
        <v>1716</v>
      </c>
      <c r="D310" s="218"/>
      <c r="E310" s="217"/>
      <c r="F310" s="451">
        <v>3400000</v>
      </c>
      <c r="G310" s="452">
        <v>20000</v>
      </c>
      <c r="H310" s="228">
        <v>3200000</v>
      </c>
      <c r="I310" s="229">
        <v>20000</v>
      </c>
      <c r="J310" s="216">
        <f t="shared" si="135"/>
        <v>3312000</v>
      </c>
      <c r="K310" s="420">
        <f t="shared" si="136"/>
        <v>20700</v>
      </c>
      <c r="L310" s="218">
        <v>3739000</v>
      </c>
      <c r="M310" s="217">
        <v>21000</v>
      </c>
      <c r="N310" s="287">
        <f t="shared" si="107"/>
        <v>10251000</v>
      </c>
      <c r="O310" s="277">
        <f t="shared" si="107"/>
        <v>61700</v>
      </c>
      <c r="P310" s="358"/>
      <c r="Q310" s="356"/>
      <c r="U310" s="10"/>
      <c r="V310" s="10"/>
      <c r="W310" s="10"/>
      <c r="X310" s="10"/>
      <c r="Y310" s="201"/>
      <c r="Z310" s="10"/>
      <c r="AA310" s="10"/>
      <c r="AB310" s="10"/>
      <c r="AC310" s="10"/>
      <c r="AD310" s="10"/>
      <c r="AE310" s="10"/>
      <c r="AF310" s="10"/>
      <c r="AG310" s="10"/>
      <c r="AH310" s="10"/>
      <c r="AI310" s="10"/>
      <c r="AJ310" s="10"/>
      <c r="AK310" s="10"/>
      <c r="AL310" s="10"/>
      <c r="AM310" s="10"/>
      <c r="AN310" s="10"/>
      <c r="AO310" s="10"/>
      <c r="AP310" s="10"/>
      <c r="AQ310" s="10"/>
    </row>
    <row r="311" spans="1:43" s="4" customFormat="1" ht="32.25" hidden="1" customHeight="1" x14ac:dyDescent="0.25">
      <c r="A311" s="238">
        <f t="shared" si="128"/>
        <v>255</v>
      </c>
      <c r="B311" s="208">
        <v>426413</v>
      </c>
      <c r="C311" s="366" t="s">
        <v>1717</v>
      </c>
      <c r="D311" s="218"/>
      <c r="E311" s="217"/>
      <c r="F311" s="451">
        <v>80000</v>
      </c>
      <c r="G311" s="452"/>
      <c r="H311" s="228">
        <v>120000</v>
      </c>
      <c r="I311" s="229"/>
      <c r="J311" s="216">
        <f t="shared" si="135"/>
        <v>124200</v>
      </c>
      <c r="K311" s="420"/>
      <c r="L311" s="218">
        <v>86000</v>
      </c>
      <c r="M311" s="217"/>
      <c r="N311" s="287">
        <f t="shared" si="107"/>
        <v>330200</v>
      </c>
      <c r="O311" s="277">
        <f t="shared" si="107"/>
        <v>0</v>
      </c>
      <c r="P311" s="358"/>
      <c r="Q311" s="356"/>
      <c r="U311" s="10"/>
      <c r="V311" s="10"/>
      <c r="W311" s="10"/>
      <c r="X311" s="10"/>
      <c r="Y311" s="201"/>
      <c r="Z311" s="10"/>
      <c r="AA311" s="10"/>
      <c r="AB311" s="10"/>
      <c r="AC311" s="10"/>
      <c r="AD311" s="10"/>
      <c r="AE311" s="10"/>
      <c r="AF311" s="10"/>
      <c r="AG311" s="10"/>
      <c r="AH311" s="10"/>
      <c r="AI311" s="10"/>
      <c r="AJ311" s="10"/>
      <c r="AK311" s="10"/>
      <c r="AL311" s="10"/>
      <c r="AM311" s="10"/>
      <c r="AN311" s="10"/>
      <c r="AO311" s="10"/>
      <c r="AP311" s="10"/>
      <c r="AQ311" s="10"/>
    </row>
    <row r="312" spans="1:43" s="4" customFormat="1" ht="32.25" hidden="1" customHeight="1" x14ac:dyDescent="0.25">
      <c r="A312" s="238">
        <f t="shared" si="128"/>
        <v>256</v>
      </c>
      <c r="B312" s="208">
        <v>426491</v>
      </c>
      <c r="C312" s="366" t="s">
        <v>1718</v>
      </c>
      <c r="D312" s="218"/>
      <c r="E312" s="217"/>
      <c r="F312" s="451">
        <v>400000</v>
      </c>
      <c r="G312" s="452"/>
      <c r="H312" s="378">
        <v>700000</v>
      </c>
      <c r="I312" s="229"/>
      <c r="J312" s="216">
        <f t="shared" si="135"/>
        <v>724500</v>
      </c>
      <c r="K312" s="420"/>
      <c r="L312" s="218">
        <v>428000</v>
      </c>
      <c r="M312" s="217"/>
      <c r="N312" s="287">
        <f t="shared" si="107"/>
        <v>1852500</v>
      </c>
      <c r="O312" s="277">
        <f t="shared" si="107"/>
        <v>0</v>
      </c>
      <c r="P312" s="358"/>
      <c r="Q312" s="356"/>
      <c r="U312" s="10"/>
      <c r="V312" s="10"/>
      <c r="W312" s="10"/>
      <c r="X312" s="10"/>
      <c r="Y312" s="201"/>
      <c r="Z312" s="10"/>
      <c r="AA312" s="10"/>
      <c r="AB312" s="10"/>
      <c r="AC312" s="10"/>
      <c r="AD312" s="10"/>
      <c r="AE312" s="10"/>
      <c r="AF312" s="10"/>
      <c r="AG312" s="10"/>
      <c r="AH312" s="10"/>
      <c r="AI312" s="10"/>
      <c r="AJ312" s="10"/>
      <c r="AK312" s="10"/>
      <c r="AL312" s="10"/>
      <c r="AM312" s="10"/>
      <c r="AN312" s="10"/>
      <c r="AO312" s="10"/>
      <c r="AP312" s="10"/>
      <c r="AQ312" s="10"/>
    </row>
    <row r="313" spans="1:43" s="4" customFormat="1" ht="32.25" hidden="1" customHeight="1" x14ac:dyDescent="0.25">
      <c r="A313" s="238">
        <f t="shared" si="128"/>
        <v>257</v>
      </c>
      <c r="B313" s="208">
        <v>426611</v>
      </c>
      <c r="C313" s="366" t="s">
        <v>1719</v>
      </c>
      <c r="D313" s="218"/>
      <c r="E313" s="217"/>
      <c r="F313" s="451">
        <v>2000000</v>
      </c>
      <c r="G313" s="452"/>
      <c r="H313" s="378">
        <v>2000000</v>
      </c>
      <c r="I313" s="229"/>
      <c r="J313" s="216">
        <f t="shared" si="135"/>
        <v>2070000</v>
      </c>
      <c r="K313" s="420"/>
      <c r="L313" s="218">
        <v>2142000</v>
      </c>
      <c r="M313" s="217"/>
      <c r="N313" s="287">
        <f t="shared" si="107"/>
        <v>6212000</v>
      </c>
      <c r="O313" s="277">
        <f t="shared" si="107"/>
        <v>0</v>
      </c>
      <c r="P313" s="358"/>
      <c r="Q313" s="356"/>
      <c r="U313" s="10"/>
      <c r="V313" s="10"/>
      <c r="W313" s="10"/>
      <c r="X313" s="10"/>
      <c r="Y313" s="201"/>
      <c r="Z313" s="10"/>
      <c r="AA313" s="10"/>
      <c r="AB313" s="10"/>
      <c r="AC313" s="10"/>
      <c r="AD313" s="10"/>
      <c r="AE313" s="10"/>
      <c r="AF313" s="10"/>
      <c r="AG313" s="10"/>
      <c r="AH313" s="10"/>
      <c r="AI313" s="10"/>
      <c r="AJ313" s="10"/>
      <c r="AK313" s="10"/>
      <c r="AL313" s="10"/>
      <c r="AM313" s="10"/>
      <c r="AN313" s="10"/>
      <c r="AO313" s="10"/>
      <c r="AP313" s="10"/>
      <c r="AQ313" s="10"/>
    </row>
    <row r="314" spans="1:43" s="4" customFormat="1" ht="32.25" hidden="1" customHeight="1" x14ac:dyDescent="0.25">
      <c r="A314" s="238">
        <f t="shared" si="128"/>
        <v>258</v>
      </c>
      <c r="B314" s="208">
        <v>426621</v>
      </c>
      <c r="C314" s="366" t="s">
        <v>1720</v>
      </c>
      <c r="D314" s="218"/>
      <c r="E314" s="217"/>
      <c r="F314" s="451">
        <v>1000000</v>
      </c>
      <c r="G314" s="452"/>
      <c r="H314" s="378">
        <v>2500000</v>
      </c>
      <c r="I314" s="229"/>
      <c r="J314" s="216">
        <f t="shared" si="135"/>
        <v>2587500</v>
      </c>
      <c r="K314" s="420"/>
      <c r="L314" s="218">
        <v>6427000</v>
      </c>
      <c r="M314" s="217"/>
      <c r="N314" s="287">
        <f t="shared" si="107"/>
        <v>11514500</v>
      </c>
      <c r="O314" s="277">
        <f t="shared" si="107"/>
        <v>0</v>
      </c>
      <c r="P314" s="358"/>
      <c r="Q314" s="356"/>
      <c r="U314" s="10"/>
      <c r="V314" s="10"/>
      <c r="W314" s="10"/>
      <c r="X314" s="10"/>
      <c r="Y314" s="201"/>
      <c r="Z314" s="10"/>
      <c r="AA314" s="10"/>
      <c r="AB314" s="10"/>
      <c r="AC314" s="10"/>
      <c r="AD314" s="10"/>
      <c r="AE314" s="10"/>
      <c r="AF314" s="10"/>
      <c r="AG314" s="10"/>
      <c r="AH314" s="10"/>
      <c r="AI314" s="10"/>
      <c r="AJ314" s="10"/>
      <c r="AK314" s="10"/>
      <c r="AL314" s="10"/>
      <c r="AM314" s="10"/>
      <c r="AN314" s="10"/>
      <c r="AO314" s="10"/>
      <c r="AP314" s="10"/>
      <c r="AQ314" s="10"/>
    </row>
    <row r="315" spans="1:43" s="4" customFormat="1" ht="32.25" hidden="1" customHeight="1" x14ac:dyDescent="0.25">
      <c r="A315" s="238">
        <f t="shared" si="128"/>
        <v>259</v>
      </c>
      <c r="B315" s="208">
        <v>426631</v>
      </c>
      <c r="C315" s="366" t="s">
        <v>1721</v>
      </c>
      <c r="D315" s="218"/>
      <c r="E315" s="217"/>
      <c r="F315" s="451">
        <v>1500000</v>
      </c>
      <c r="G315" s="452"/>
      <c r="H315" s="378">
        <v>1500000</v>
      </c>
      <c r="I315" s="229"/>
      <c r="J315" s="216">
        <f t="shared" si="135"/>
        <v>1552500</v>
      </c>
      <c r="K315" s="420"/>
      <c r="L315" s="218">
        <v>1607000</v>
      </c>
      <c r="M315" s="217"/>
      <c r="N315" s="287">
        <f t="shared" si="107"/>
        <v>4659500</v>
      </c>
      <c r="O315" s="277">
        <f t="shared" si="107"/>
        <v>0</v>
      </c>
      <c r="P315" s="358"/>
      <c r="Q315" s="356"/>
      <c r="U315" s="10"/>
      <c r="V315" s="10"/>
      <c r="W315" s="10"/>
      <c r="X315" s="10"/>
      <c r="Y315" s="201"/>
      <c r="Z315" s="10"/>
      <c r="AA315" s="10"/>
      <c r="AB315" s="10"/>
      <c r="AC315" s="10"/>
      <c r="AD315" s="10"/>
      <c r="AE315" s="10"/>
      <c r="AF315" s="10"/>
      <c r="AG315" s="10"/>
      <c r="AH315" s="10"/>
      <c r="AI315" s="10"/>
      <c r="AJ315" s="10"/>
      <c r="AK315" s="10"/>
      <c r="AL315" s="10"/>
      <c r="AM315" s="10"/>
      <c r="AN315" s="10"/>
      <c r="AO315" s="10"/>
      <c r="AP315" s="10"/>
      <c r="AQ315" s="10"/>
    </row>
    <row r="316" spans="1:43" s="4" customFormat="1" ht="32.25" hidden="1" customHeight="1" x14ac:dyDescent="0.25">
      <c r="A316" s="238">
        <f t="shared" si="128"/>
        <v>260</v>
      </c>
      <c r="B316" s="208">
        <v>426811</v>
      </c>
      <c r="C316" s="366" t="s">
        <v>1722</v>
      </c>
      <c r="D316" s="218"/>
      <c r="E316" s="217"/>
      <c r="F316" s="451">
        <v>10500000</v>
      </c>
      <c r="G316" s="452">
        <v>500000</v>
      </c>
      <c r="H316" s="378">
        <f>11500000-400000</f>
        <v>11100000</v>
      </c>
      <c r="I316" s="388">
        <v>390000</v>
      </c>
      <c r="J316" s="216">
        <f t="shared" si="135"/>
        <v>11488500</v>
      </c>
      <c r="K316" s="420">
        <f>(I316*3.5)/100+I316</f>
        <v>403650</v>
      </c>
      <c r="L316" s="218">
        <v>12533000</v>
      </c>
      <c r="M316" s="217">
        <v>1071000</v>
      </c>
      <c r="N316" s="287">
        <f t="shared" si="107"/>
        <v>35121500</v>
      </c>
      <c r="O316" s="277">
        <f t="shared" si="107"/>
        <v>1864650</v>
      </c>
      <c r="P316" s="358"/>
      <c r="Q316" s="356"/>
      <c r="U316" s="10"/>
      <c r="V316" s="10"/>
      <c r="W316" s="10"/>
      <c r="X316" s="10"/>
      <c r="Y316" s="201"/>
      <c r="Z316" s="10"/>
      <c r="AA316" s="10"/>
      <c r="AB316" s="10"/>
      <c r="AC316" s="10"/>
      <c r="AD316" s="10"/>
      <c r="AE316" s="10"/>
      <c r="AF316" s="10"/>
      <c r="AG316" s="10"/>
      <c r="AH316" s="10"/>
      <c r="AI316" s="10"/>
      <c r="AJ316" s="10"/>
      <c r="AK316" s="10"/>
      <c r="AL316" s="10"/>
      <c r="AM316" s="10"/>
      <c r="AN316" s="10"/>
      <c r="AO316" s="10"/>
      <c r="AP316" s="10"/>
      <c r="AQ316" s="10"/>
    </row>
    <row r="317" spans="1:43" s="4" customFormat="1" ht="32.25" hidden="1" customHeight="1" x14ac:dyDescent="0.25">
      <c r="A317" s="238">
        <f t="shared" si="128"/>
        <v>261</v>
      </c>
      <c r="B317" s="208">
        <v>426819</v>
      </c>
      <c r="C317" s="366" t="s">
        <v>1723</v>
      </c>
      <c r="D317" s="218"/>
      <c r="E317" s="217"/>
      <c r="F317" s="451">
        <f>500000+30000</f>
        <v>530000</v>
      </c>
      <c r="G317" s="452"/>
      <c r="H317" s="378">
        <v>250000</v>
      </c>
      <c r="I317" s="229"/>
      <c r="J317" s="216">
        <f t="shared" si="135"/>
        <v>258750</v>
      </c>
      <c r="K317" s="420"/>
      <c r="L317" s="218">
        <v>536000</v>
      </c>
      <c r="M317" s="217"/>
      <c r="N317" s="287">
        <f t="shared" si="107"/>
        <v>1044750</v>
      </c>
      <c r="O317" s="277">
        <f t="shared" si="107"/>
        <v>0</v>
      </c>
      <c r="P317" s="358"/>
      <c r="Q317" s="356"/>
      <c r="U317" s="10"/>
      <c r="V317" s="10"/>
      <c r="W317" s="10"/>
      <c r="X317" s="10"/>
      <c r="Y317" s="201"/>
      <c r="Z317" s="10"/>
      <c r="AA317" s="10"/>
      <c r="AB317" s="10"/>
      <c r="AC317" s="10"/>
      <c r="AD317" s="10"/>
      <c r="AE317" s="10"/>
      <c r="AF317" s="10"/>
      <c r="AG317" s="10"/>
      <c r="AH317" s="10"/>
      <c r="AI317" s="10"/>
      <c r="AJ317" s="10"/>
      <c r="AK317" s="10"/>
      <c r="AL317" s="10"/>
      <c r="AM317" s="10"/>
      <c r="AN317" s="10"/>
      <c r="AO317" s="10"/>
      <c r="AP317" s="10"/>
      <c r="AQ317" s="10"/>
    </row>
    <row r="318" spans="1:43" s="4" customFormat="1" ht="32.25" hidden="1" customHeight="1" x14ac:dyDescent="0.25">
      <c r="A318" s="238">
        <f t="shared" si="128"/>
        <v>262</v>
      </c>
      <c r="B318" s="208">
        <v>426823</v>
      </c>
      <c r="C318" s="366" t="s">
        <v>1724</v>
      </c>
      <c r="D318" s="218"/>
      <c r="E318" s="217"/>
      <c r="F318" s="451">
        <v>131000000</v>
      </c>
      <c r="G318" s="452"/>
      <c r="H318" s="378">
        <v>130570000</v>
      </c>
      <c r="I318" s="229"/>
      <c r="J318" s="216">
        <f t="shared" si="135"/>
        <v>135139950</v>
      </c>
      <c r="K318" s="420"/>
      <c r="L318" s="218">
        <v>154256000</v>
      </c>
      <c r="M318" s="217"/>
      <c r="N318" s="287">
        <f t="shared" si="107"/>
        <v>419965950</v>
      </c>
      <c r="O318" s="277">
        <f t="shared" si="107"/>
        <v>0</v>
      </c>
      <c r="P318" s="358"/>
      <c r="Q318" s="356"/>
      <c r="U318" s="10"/>
      <c r="V318" s="10"/>
      <c r="W318" s="10"/>
      <c r="X318" s="10"/>
      <c r="Y318" s="201"/>
      <c r="Z318" s="10"/>
      <c r="AA318" s="10"/>
      <c r="AB318" s="10"/>
      <c r="AC318" s="10"/>
      <c r="AD318" s="10"/>
      <c r="AE318" s="10"/>
      <c r="AF318" s="10"/>
      <c r="AG318" s="10"/>
      <c r="AH318" s="10"/>
      <c r="AI318" s="10"/>
      <c r="AJ318" s="10"/>
      <c r="AK318" s="10"/>
      <c r="AL318" s="10"/>
      <c r="AM318" s="10"/>
      <c r="AN318" s="10"/>
      <c r="AO318" s="10"/>
      <c r="AP318" s="10"/>
      <c r="AQ318" s="10"/>
    </row>
    <row r="319" spans="1:43" s="4" customFormat="1" ht="32.25" hidden="1" customHeight="1" x14ac:dyDescent="0.25">
      <c r="A319" s="238">
        <f t="shared" si="128"/>
        <v>263</v>
      </c>
      <c r="B319" s="208">
        <v>426911</v>
      </c>
      <c r="C319" s="366" t="s">
        <v>1725</v>
      </c>
      <c r="D319" s="218"/>
      <c r="E319" s="217"/>
      <c r="F319" s="451">
        <f>1511000+169000</f>
        <v>1680000</v>
      </c>
      <c r="G319" s="452"/>
      <c r="H319" s="378">
        <f>1150000+190000</f>
        <v>1340000</v>
      </c>
      <c r="I319" s="229"/>
      <c r="J319" s="216">
        <f t="shared" si="135"/>
        <v>1386900</v>
      </c>
      <c r="K319" s="420"/>
      <c r="L319" s="218">
        <v>1832000</v>
      </c>
      <c r="M319" s="217"/>
      <c r="N319" s="287">
        <f t="shared" si="107"/>
        <v>4558900</v>
      </c>
      <c r="O319" s="277">
        <f t="shared" si="107"/>
        <v>0</v>
      </c>
      <c r="P319" s="358"/>
      <c r="Q319" s="356"/>
      <c r="U319" s="10"/>
      <c r="V319" s="10"/>
      <c r="W319" s="10"/>
      <c r="X319" s="10"/>
      <c r="Y319" s="201"/>
      <c r="Z319" s="10"/>
      <c r="AA319" s="10"/>
      <c r="AB319" s="10"/>
      <c r="AC319" s="10"/>
      <c r="AD319" s="10"/>
      <c r="AE319" s="10"/>
      <c r="AF319" s="10"/>
      <c r="AG319" s="10"/>
      <c r="AH319" s="10"/>
      <c r="AI319" s="10"/>
      <c r="AJ319" s="10"/>
      <c r="AK319" s="10"/>
      <c r="AL319" s="10"/>
      <c r="AM319" s="10"/>
      <c r="AN319" s="10"/>
      <c r="AO319" s="10"/>
      <c r="AP319" s="10"/>
      <c r="AQ319" s="10"/>
    </row>
    <row r="320" spans="1:43" s="4" customFormat="1" ht="32.25" hidden="1" customHeight="1" x14ac:dyDescent="0.25">
      <c r="A320" s="238">
        <f t="shared" si="128"/>
        <v>264</v>
      </c>
      <c r="B320" s="208">
        <v>426913</v>
      </c>
      <c r="C320" s="366" t="s">
        <v>1726</v>
      </c>
      <c r="D320" s="218"/>
      <c r="E320" s="217"/>
      <c r="F320" s="451">
        <f>1500000+1967000+533000+(660000-30000)</f>
        <v>4630000</v>
      </c>
      <c r="G320" s="452"/>
      <c r="H320" s="378">
        <f>1500000+1990000+990000+600000-835000+835000</f>
        <v>5080000</v>
      </c>
      <c r="I320" s="229"/>
      <c r="J320" s="216">
        <f t="shared" si="135"/>
        <v>5257800</v>
      </c>
      <c r="K320" s="420"/>
      <c r="L320" s="218">
        <v>6213000</v>
      </c>
      <c r="M320" s="217"/>
      <c r="N320" s="287">
        <f t="shared" si="107"/>
        <v>16550800</v>
      </c>
      <c r="O320" s="277">
        <f t="shared" si="107"/>
        <v>0</v>
      </c>
      <c r="P320" s="358"/>
      <c r="Q320" s="356"/>
      <c r="U320" s="10"/>
      <c r="V320" s="10"/>
      <c r="W320" s="10"/>
      <c r="X320" s="10"/>
      <c r="Y320" s="201"/>
      <c r="Z320" s="10"/>
      <c r="AA320" s="10"/>
      <c r="AB320" s="10"/>
      <c r="AC320" s="10"/>
      <c r="AD320" s="10"/>
      <c r="AE320" s="10"/>
      <c r="AF320" s="10"/>
      <c r="AG320" s="10"/>
      <c r="AH320" s="10"/>
      <c r="AI320" s="10"/>
      <c r="AJ320" s="10"/>
      <c r="AK320" s="10"/>
      <c r="AL320" s="10"/>
      <c r="AM320" s="10"/>
      <c r="AN320" s="10"/>
      <c r="AO320" s="10"/>
      <c r="AP320" s="10"/>
      <c r="AQ320" s="10"/>
    </row>
    <row r="321" spans="1:43" s="4" customFormat="1" ht="32.25" hidden="1" customHeight="1" x14ac:dyDescent="0.25">
      <c r="A321" s="238">
        <f t="shared" si="128"/>
        <v>265</v>
      </c>
      <c r="B321" s="208">
        <v>426914</v>
      </c>
      <c r="C321" s="366" t="s">
        <v>1727</v>
      </c>
      <c r="D321" s="218"/>
      <c r="E321" s="217"/>
      <c r="F321" s="451">
        <v>40000</v>
      </c>
      <c r="G321" s="452"/>
      <c r="H321" s="228">
        <v>40000</v>
      </c>
      <c r="I321" s="229"/>
      <c r="J321" s="216">
        <f t="shared" si="135"/>
        <v>41400</v>
      </c>
      <c r="K321" s="420"/>
      <c r="L321" s="218">
        <v>43000</v>
      </c>
      <c r="M321" s="217"/>
      <c r="N321" s="287">
        <f t="shared" si="107"/>
        <v>124400</v>
      </c>
      <c r="O321" s="277">
        <f t="shared" si="107"/>
        <v>0</v>
      </c>
      <c r="P321" s="358"/>
      <c r="Q321" s="356"/>
      <c r="U321" s="10"/>
      <c r="V321" s="10"/>
      <c r="W321" s="10"/>
      <c r="X321" s="10"/>
      <c r="Y321" s="201"/>
      <c r="Z321" s="10"/>
      <c r="AA321" s="10"/>
      <c r="AB321" s="10"/>
      <c r="AC321" s="10"/>
      <c r="AD321" s="10"/>
      <c r="AE321" s="10"/>
      <c r="AF321" s="10"/>
      <c r="AG321" s="10"/>
      <c r="AH321" s="10"/>
      <c r="AI321" s="10"/>
      <c r="AJ321" s="10"/>
      <c r="AK321" s="10"/>
      <c r="AL321" s="10"/>
      <c r="AM321" s="10"/>
      <c r="AN321" s="10"/>
      <c r="AO321" s="10"/>
      <c r="AP321" s="10"/>
      <c r="AQ321" s="10"/>
    </row>
    <row r="322" spans="1:43" s="4" customFormat="1" ht="32.25" hidden="1" customHeight="1" x14ac:dyDescent="0.25">
      <c r="A322" s="238">
        <f t="shared" si="128"/>
        <v>266</v>
      </c>
      <c r="B322" s="208">
        <v>426919</v>
      </c>
      <c r="C322" s="366" t="s">
        <v>1738</v>
      </c>
      <c r="D322" s="218"/>
      <c r="E322" s="217"/>
      <c r="F322" s="451">
        <v>200000</v>
      </c>
      <c r="G322" s="452"/>
      <c r="H322" s="228">
        <f>230000-10000</f>
        <v>220000</v>
      </c>
      <c r="I322" s="229"/>
      <c r="J322" s="216">
        <f t="shared" si="135"/>
        <v>227700</v>
      </c>
      <c r="K322" s="420"/>
      <c r="L322" s="218">
        <v>161000</v>
      </c>
      <c r="M322" s="217"/>
      <c r="N322" s="287">
        <f t="shared" si="107"/>
        <v>608700</v>
      </c>
      <c r="O322" s="277">
        <f t="shared" si="107"/>
        <v>0</v>
      </c>
      <c r="P322" s="358"/>
      <c r="Q322" s="356"/>
      <c r="U322" s="10"/>
      <c r="V322" s="10"/>
      <c r="W322" s="10"/>
      <c r="X322" s="10"/>
      <c r="Y322" s="201"/>
      <c r="Z322" s="10"/>
      <c r="AA322" s="10"/>
      <c r="AB322" s="10"/>
      <c r="AC322" s="10"/>
      <c r="AD322" s="10"/>
      <c r="AE322" s="10"/>
      <c r="AF322" s="10"/>
      <c r="AG322" s="10"/>
      <c r="AH322" s="10"/>
      <c r="AI322" s="10"/>
      <c r="AJ322" s="10"/>
      <c r="AK322" s="10"/>
      <c r="AL322" s="10"/>
      <c r="AM322" s="10"/>
      <c r="AN322" s="10"/>
      <c r="AO322" s="10"/>
      <c r="AP322" s="10"/>
      <c r="AQ322" s="10"/>
    </row>
    <row r="323" spans="1:43" s="4" customFormat="1" ht="38.25" hidden="1" x14ac:dyDescent="0.25">
      <c r="A323" s="238">
        <f t="shared" si="128"/>
        <v>267</v>
      </c>
      <c r="B323" s="207">
        <v>430000</v>
      </c>
      <c r="C323" s="237" t="s">
        <v>861</v>
      </c>
      <c r="D323" s="215">
        <f t="shared" ref="D323:G323" si="137">D324+D328+D330+D332+D336</f>
        <v>0</v>
      </c>
      <c r="E323" s="214">
        <f t="shared" si="137"/>
        <v>0</v>
      </c>
      <c r="F323" s="213">
        <f t="shared" si="137"/>
        <v>0</v>
      </c>
      <c r="G323" s="214">
        <f t="shared" si="137"/>
        <v>0</v>
      </c>
      <c r="H323" s="213">
        <f t="shared" ref="H323:M323" si="138">H324+H328+H330+H332+H336</f>
        <v>0</v>
      </c>
      <c r="I323" s="214">
        <f t="shared" si="138"/>
        <v>0</v>
      </c>
      <c r="J323" s="213">
        <f t="shared" si="138"/>
        <v>0</v>
      </c>
      <c r="K323" s="311">
        <f t="shared" si="138"/>
        <v>0</v>
      </c>
      <c r="L323" s="215">
        <f t="shared" si="138"/>
        <v>0</v>
      </c>
      <c r="M323" s="214">
        <f t="shared" si="138"/>
        <v>0</v>
      </c>
      <c r="N323" s="215">
        <f t="shared" si="107"/>
        <v>0</v>
      </c>
      <c r="O323" s="214">
        <f t="shared" si="107"/>
        <v>0</v>
      </c>
      <c r="P323" s="356"/>
      <c r="Q323" s="356"/>
      <c r="U323" s="10"/>
      <c r="V323" s="10"/>
      <c r="W323" s="10"/>
      <c r="X323" s="10"/>
      <c r="Y323" s="201"/>
      <c r="Z323" s="10"/>
      <c r="AA323" s="10"/>
      <c r="AB323" s="10"/>
      <c r="AC323" s="10"/>
      <c r="AD323" s="10"/>
      <c r="AE323" s="10"/>
      <c r="AF323" s="10"/>
      <c r="AG323" s="10"/>
      <c r="AH323" s="10"/>
      <c r="AI323" s="10"/>
      <c r="AJ323" s="10"/>
      <c r="AK323" s="10"/>
      <c r="AL323" s="10"/>
      <c r="AM323" s="10"/>
      <c r="AN323" s="10"/>
      <c r="AO323" s="10"/>
      <c r="AP323" s="10"/>
      <c r="AQ323" s="10"/>
    </row>
    <row r="324" spans="1:43" s="4" customFormat="1" ht="32.25" hidden="1" customHeight="1" x14ac:dyDescent="0.25">
      <c r="A324" s="238">
        <f t="shared" si="128"/>
        <v>268</v>
      </c>
      <c r="B324" s="207">
        <v>431000</v>
      </c>
      <c r="C324" s="237" t="s">
        <v>862</v>
      </c>
      <c r="D324" s="215">
        <f t="shared" ref="D324:E324" si="139">SUM(D325:D327)</f>
        <v>0</v>
      </c>
      <c r="E324" s="214">
        <f t="shared" si="139"/>
        <v>0</v>
      </c>
      <c r="F324" s="213">
        <f t="shared" ref="F324:G324" si="140">SUM(F325:F327)</f>
        <v>0</v>
      </c>
      <c r="G324" s="214">
        <f t="shared" si="140"/>
        <v>0</v>
      </c>
      <c r="H324" s="213">
        <f t="shared" ref="H324:M324" si="141">SUM(H325:H327)</f>
        <v>0</v>
      </c>
      <c r="I324" s="214">
        <f t="shared" si="141"/>
        <v>0</v>
      </c>
      <c r="J324" s="213">
        <f t="shared" si="141"/>
        <v>0</v>
      </c>
      <c r="K324" s="311">
        <f t="shared" si="141"/>
        <v>0</v>
      </c>
      <c r="L324" s="215">
        <f t="shared" si="141"/>
        <v>0</v>
      </c>
      <c r="M324" s="214">
        <f t="shared" si="141"/>
        <v>0</v>
      </c>
      <c r="N324" s="215">
        <f t="shared" si="107"/>
        <v>0</v>
      </c>
      <c r="O324" s="214">
        <f t="shared" si="107"/>
        <v>0</v>
      </c>
      <c r="P324" s="356"/>
      <c r="Q324" s="356"/>
      <c r="U324" s="10"/>
      <c r="V324" s="10"/>
      <c r="W324" s="10"/>
      <c r="X324" s="10"/>
      <c r="Y324" s="201"/>
      <c r="Z324" s="10"/>
      <c r="AA324" s="10"/>
      <c r="AB324" s="10"/>
      <c r="AC324" s="10"/>
      <c r="AD324" s="10"/>
      <c r="AE324" s="10"/>
      <c r="AF324" s="10"/>
      <c r="AG324" s="10"/>
      <c r="AH324" s="10"/>
      <c r="AI324" s="10"/>
      <c r="AJ324" s="10"/>
      <c r="AK324" s="10"/>
      <c r="AL324" s="10"/>
      <c r="AM324" s="10"/>
      <c r="AN324" s="10"/>
      <c r="AO324" s="10"/>
      <c r="AP324" s="10"/>
      <c r="AQ324" s="10"/>
    </row>
    <row r="325" spans="1:43" s="4" customFormat="1" ht="32.25" hidden="1" customHeight="1" x14ac:dyDescent="0.25">
      <c r="A325" s="238">
        <f t="shared" si="128"/>
        <v>269</v>
      </c>
      <c r="B325" s="208">
        <v>431100</v>
      </c>
      <c r="C325" s="239" t="s">
        <v>1363</v>
      </c>
      <c r="D325" s="218"/>
      <c r="E325" s="217"/>
      <c r="F325" s="228"/>
      <c r="G325" s="229"/>
      <c r="H325" s="228"/>
      <c r="I325" s="229"/>
      <c r="J325" s="216"/>
      <c r="K325" s="420"/>
      <c r="L325" s="218"/>
      <c r="M325" s="217"/>
      <c r="N325" s="287">
        <f t="shared" si="107"/>
        <v>0</v>
      </c>
      <c r="O325" s="277">
        <f t="shared" si="107"/>
        <v>0</v>
      </c>
      <c r="P325" s="356"/>
      <c r="Q325" s="356"/>
      <c r="U325" s="10"/>
      <c r="V325" s="10"/>
      <c r="W325" s="10"/>
      <c r="X325" s="10"/>
      <c r="Y325" s="201"/>
      <c r="Z325" s="10"/>
      <c r="AA325" s="10"/>
      <c r="AB325" s="10"/>
      <c r="AC325" s="10"/>
      <c r="AD325" s="10"/>
      <c r="AE325" s="10"/>
      <c r="AF325" s="10"/>
      <c r="AG325" s="10"/>
      <c r="AH325" s="10"/>
      <c r="AI325" s="10"/>
      <c r="AJ325" s="10"/>
      <c r="AK325" s="10"/>
      <c r="AL325" s="10"/>
      <c r="AM325" s="10"/>
      <c r="AN325" s="10"/>
      <c r="AO325" s="10"/>
      <c r="AP325" s="10"/>
      <c r="AQ325" s="10"/>
    </row>
    <row r="326" spans="1:43" s="4" customFormat="1" ht="32.25" hidden="1" customHeight="1" x14ac:dyDescent="0.25">
      <c r="A326" s="238">
        <f t="shared" si="128"/>
        <v>270</v>
      </c>
      <c r="B326" s="208">
        <v>431200</v>
      </c>
      <c r="C326" s="239" t="s">
        <v>237</v>
      </c>
      <c r="D326" s="218"/>
      <c r="E326" s="217"/>
      <c r="F326" s="228"/>
      <c r="G326" s="229"/>
      <c r="H326" s="228"/>
      <c r="I326" s="229"/>
      <c r="J326" s="216"/>
      <c r="K326" s="420"/>
      <c r="L326" s="218"/>
      <c r="M326" s="217"/>
      <c r="N326" s="287">
        <f t="shared" si="107"/>
        <v>0</v>
      </c>
      <c r="O326" s="277">
        <f t="shared" si="107"/>
        <v>0</v>
      </c>
      <c r="P326" s="356"/>
      <c r="Q326" s="356"/>
      <c r="U326" s="10"/>
      <c r="V326" s="10"/>
      <c r="W326" s="10"/>
      <c r="X326" s="10"/>
      <c r="Y326" s="201"/>
      <c r="Z326" s="10"/>
      <c r="AA326" s="10"/>
      <c r="AB326" s="10"/>
      <c r="AC326" s="10"/>
      <c r="AD326" s="10"/>
      <c r="AE326" s="10"/>
      <c r="AF326" s="10"/>
      <c r="AG326" s="10"/>
      <c r="AH326" s="10"/>
      <c r="AI326" s="10"/>
      <c r="AJ326" s="10"/>
      <c r="AK326" s="10"/>
      <c r="AL326" s="10"/>
      <c r="AM326" s="10"/>
      <c r="AN326" s="10"/>
      <c r="AO326" s="10"/>
      <c r="AP326" s="10"/>
      <c r="AQ326" s="10"/>
    </row>
    <row r="327" spans="1:43" s="4" customFormat="1" ht="32.25" hidden="1" customHeight="1" x14ac:dyDescent="0.25">
      <c r="A327" s="238">
        <f t="shared" si="128"/>
        <v>271</v>
      </c>
      <c r="B327" s="208">
        <v>431300</v>
      </c>
      <c r="C327" s="239" t="s">
        <v>238</v>
      </c>
      <c r="D327" s="218"/>
      <c r="E327" s="217"/>
      <c r="F327" s="228"/>
      <c r="G327" s="229"/>
      <c r="H327" s="228"/>
      <c r="I327" s="229"/>
      <c r="J327" s="216"/>
      <c r="K327" s="420"/>
      <c r="L327" s="218"/>
      <c r="M327" s="217"/>
      <c r="N327" s="287">
        <f t="shared" si="107"/>
        <v>0</v>
      </c>
      <c r="O327" s="277">
        <f t="shared" si="107"/>
        <v>0</v>
      </c>
      <c r="P327" s="356"/>
      <c r="Q327" s="356"/>
      <c r="U327" s="10"/>
      <c r="V327" s="10"/>
      <c r="W327" s="10"/>
      <c r="X327" s="10"/>
      <c r="Y327" s="201"/>
      <c r="Z327" s="10"/>
      <c r="AA327" s="10"/>
      <c r="AB327" s="10"/>
      <c r="AC327" s="10"/>
      <c r="AD327" s="10"/>
      <c r="AE327" s="10"/>
      <c r="AF327" s="10"/>
      <c r="AG327" s="10"/>
      <c r="AH327" s="10"/>
      <c r="AI327" s="10"/>
      <c r="AJ327" s="10"/>
      <c r="AK327" s="10"/>
      <c r="AL327" s="10"/>
      <c r="AM327" s="10"/>
      <c r="AN327" s="10"/>
      <c r="AO327" s="10"/>
      <c r="AP327" s="10"/>
      <c r="AQ327" s="10"/>
    </row>
    <row r="328" spans="1:43" s="4" customFormat="1" ht="32.25" hidden="1" customHeight="1" x14ac:dyDescent="0.25">
      <c r="A328" s="238">
        <f t="shared" si="128"/>
        <v>272</v>
      </c>
      <c r="B328" s="207">
        <v>432000</v>
      </c>
      <c r="C328" s="237" t="s">
        <v>863</v>
      </c>
      <c r="D328" s="215">
        <f t="shared" ref="D328:M328" si="142">D329</f>
        <v>0</v>
      </c>
      <c r="E328" s="214">
        <f t="shared" si="142"/>
        <v>0</v>
      </c>
      <c r="F328" s="213">
        <f t="shared" si="142"/>
        <v>0</v>
      </c>
      <c r="G328" s="214">
        <f t="shared" si="142"/>
        <v>0</v>
      </c>
      <c r="H328" s="213">
        <f t="shared" si="142"/>
        <v>0</v>
      </c>
      <c r="I328" s="214">
        <f t="shared" si="142"/>
        <v>0</v>
      </c>
      <c r="J328" s="213">
        <f t="shared" si="142"/>
        <v>0</v>
      </c>
      <c r="K328" s="311">
        <f t="shared" si="142"/>
        <v>0</v>
      </c>
      <c r="L328" s="215">
        <f t="shared" si="142"/>
        <v>0</v>
      </c>
      <c r="M328" s="214">
        <f t="shared" si="142"/>
        <v>0</v>
      </c>
      <c r="N328" s="215">
        <f t="shared" si="107"/>
        <v>0</v>
      </c>
      <c r="O328" s="214">
        <f t="shared" si="107"/>
        <v>0</v>
      </c>
      <c r="P328" s="356"/>
      <c r="Q328" s="356"/>
      <c r="U328" s="10"/>
      <c r="V328" s="10"/>
      <c r="W328" s="10"/>
      <c r="X328" s="10"/>
      <c r="Y328" s="201"/>
      <c r="Z328" s="10"/>
      <c r="AA328" s="10"/>
      <c r="AB328" s="10"/>
      <c r="AC328" s="10"/>
      <c r="AD328" s="10"/>
      <c r="AE328" s="10"/>
      <c r="AF328" s="10"/>
      <c r="AG328" s="10"/>
      <c r="AH328" s="10"/>
      <c r="AI328" s="10"/>
      <c r="AJ328" s="10"/>
      <c r="AK328" s="10"/>
      <c r="AL328" s="10"/>
      <c r="AM328" s="10"/>
      <c r="AN328" s="10"/>
      <c r="AO328" s="10"/>
      <c r="AP328" s="10"/>
      <c r="AQ328" s="10"/>
    </row>
    <row r="329" spans="1:43" s="4" customFormat="1" ht="32.25" hidden="1" customHeight="1" x14ac:dyDescent="0.25">
      <c r="A329" s="238">
        <f t="shared" si="128"/>
        <v>273</v>
      </c>
      <c r="B329" s="208">
        <v>432100</v>
      </c>
      <c r="C329" s="239" t="s">
        <v>1364</v>
      </c>
      <c r="D329" s="218"/>
      <c r="E329" s="217"/>
      <c r="F329" s="228"/>
      <c r="G329" s="229"/>
      <c r="H329" s="228"/>
      <c r="I329" s="229"/>
      <c r="J329" s="216"/>
      <c r="K329" s="420"/>
      <c r="L329" s="218"/>
      <c r="M329" s="217"/>
      <c r="N329" s="287">
        <f t="shared" si="107"/>
        <v>0</v>
      </c>
      <c r="O329" s="277">
        <f t="shared" si="107"/>
        <v>0</v>
      </c>
      <c r="P329" s="356"/>
      <c r="Q329" s="356"/>
      <c r="U329" s="10"/>
      <c r="V329" s="10"/>
      <c r="W329" s="10"/>
      <c r="X329" s="10"/>
      <c r="Y329" s="201"/>
      <c r="Z329" s="10"/>
      <c r="AA329" s="10"/>
      <c r="AB329" s="10"/>
      <c r="AC329" s="10"/>
      <c r="AD329" s="10"/>
      <c r="AE329" s="10"/>
      <c r="AF329" s="10"/>
      <c r="AG329" s="10"/>
      <c r="AH329" s="10"/>
      <c r="AI329" s="10"/>
      <c r="AJ329" s="10"/>
      <c r="AK329" s="10"/>
      <c r="AL329" s="10"/>
      <c r="AM329" s="10"/>
      <c r="AN329" s="10"/>
      <c r="AO329" s="10"/>
      <c r="AP329" s="10"/>
      <c r="AQ329" s="10"/>
    </row>
    <row r="330" spans="1:43" s="4" customFormat="1" ht="32.25" hidden="1" customHeight="1" x14ac:dyDescent="0.25">
      <c r="A330" s="238">
        <f t="shared" si="128"/>
        <v>274</v>
      </c>
      <c r="B330" s="207">
        <v>433000</v>
      </c>
      <c r="C330" s="237" t="s">
        <v>864</v>
      </c>
      <c r="D330" s="215">
        <f t="shared" ref="D330:M330" si="143">D331</f>
        <v>0</v>
      </c>
      <c r="E330" s="214">
        <f t="shared" si="143"/>
        <v>0</v>
      </c>
      <c r="F330" s="213">
        <f t="shared" si="143"/>
        <v>0</v>
      </c>
      <c r="G330" s="214">
        <f t="shared" si="143"/>
        <v>0</v>
      </c>
      <c r="H330" s="213">
        <f t="shared" si="143"/>
        <v>0</v>
      </c>
      <c r="I330" s="214">
        <f t="shared" si="143"/>
        <v>0</v>
      </c>
      <c r="J330" s="213">
        <f t="shared" si="143"/>
        <v>0</v>
      </c>
      <c r="K330" s="311">
        <f t="shared" si="143"/>
        <v>0</v>
      </c>
      <c r="L330" s="215">
        <f t="shared" si="143"/>
        <v>0</v>
      </c>
      <c r="M330" s="214">
        <f t="shared" si="143"/>
        <v>0</v>
      </c>
      <c r="N330" s="215">
        <f t="shared" si="107"/>
        <v>0</v>
      </c>
      <c r="O330" s="214">
        <f t="shared" si="107"/>
        <v>0</v>
      </c>
      <c r="P330" s="356"/>
      <c r="Q330" s="356"/>
      <c r="U330" s="10"/>
      <c r="V330" s="10"/>
      <c r="W330" s="10"/>
      <c r="X330" s="10"/>
      <c r="Y330" s="201"/>
      <c r="Z330" s="10"/>
      <c r="AA330" s="10"/>
      <c r="AB330" s="10"/>
      <c r="AC330" s="10"/>
      <c r="AD330" s="10"/>
      <c r="AE330" s="10"/>
      <c r="AF330" s="10"/>
      <c r="AG330" s="10"/>
      <c r="AH330" s="10"/>
      <c r="AI330" s="10"/>
      <c r="AJ330" s="10"/>
      <c r="AK330" s="10"/>
      <c r="AL330" s="10"/>
      <c r="AM330" s="10"/>
      <c r="AN330" s="10"/>
      <c r="AO330" s="10"/>
      <c r="AP330" s="10"/>
      <c r="AQ330" s="10"/>
    </row>
    <row r="331" spans="1:43" s="4" customFormat="1" ht="32.25" hidden="1" customHeight="1" x14ac:dyDescent="0.25">
      <c r="A331" s="238">
        <f t="shared" si="128"/>
        <v>275</v>
      </c>
      <c r="B331" s="208">
        <v>433100</v>
      </c>
      <c r="C331" s="239" t="s">
        <v>1173</v>
      </c>
      <c r="D331" s="218"/>
      <c r="E331" s="217"/>
      <c r="F331" s="228"/>
      <c r="G331" s="229"/>
      <c r="H331" s="228"/>
      <c r="I331" s="229"/>
      <c r="J331" s="216"/>
      <c r="K331" s="420"/>
      <c r="L331" s="218"/>
      <c r="M331" s="217"/>
      <c r="N331" s="287">
        <f t="shared" si="107"/>
        <v>0</v>
      </c>
      <c r="O331" s="277">
        <f t="shared" si="107"/>
        <v>0</v>
      </c>
      <c r="P331" s="356"/>
      <c r="Q331" s="356"/>
      <c r="U331" s="10"/>
      <c r="V331" s="10"/>
      <c r="W331" s="10"/>
      <c r="X331" s="10"/>
      <c r="Y331" s="201"/>
      <c r="Z331" s="10"/>
      <c r="AA331" s="10"/>
      <c r="AB331" s="10"/>
      <c r="AC331" s="10"/>
      <c r="AD331" s="10"/>
      <c r="AE331" s="10"/>
      <c r="AF331" s="10"/>
      <c r="AG331" s="10"/>
      <c r="AH331" s="10"/>
      <c r="AI331" s="10"/>
      <c r="AJ331" s="10"/>
      <c r="AK331" s="10"/>
      <c r="AL331" s="10"/>
      <c r="AM331" s="10"/>
      <c r="AN331" s="10"/>
      <c r="AO331" s="10"/>
      <c r="AP331" s="10"/>
      <c r="AQ331" s="10"/>
    </row>
    <row r="332" spans="1:43" s="4" customFormat="1" ht="32.25" hidden="1" customHeight="1" x14ac:dyDescent="0.25">
      <c r="A332" s="238">
        <f t="shared" si="128"/>
        <v>276</v>
      </c>
      <c r="B332" s="207">
        <v>434000</v>
      </c>
      <c r="C332" s="237" t="s">
        <v>865</v>
      </c>
      <c r="D332" s="215">
        <f t="shared" ref="D332:G332" si="144">SUM(D333:D335)</f>
        <v>0</v>
      </c>
      <c r="E332" s="214">
        <f t="shared" si="144"/>
        <v>0</v>
      </c>
      <c r="F332" s="213">
        <f t="shared" si="144"/>
        <v>0</v>
      </c>
      <c r="G332" s="214">
        <f t="shared" si="144"/>
        <v>0</v>
      </c>
      <c r="H332" s="213">
        <f t="shared" ref="H332:M332" si="145">SUM(H333:H335)</f>
        <v>0</v>
      </c>
      <c r="I332" s="214">
        <f t="shared" si="145"/>
        <v>0</v>
      </c>
      <c r="J332" s="213">
        <f t="shared" si="145"/>
        <v>0</v>
      </c>
      <c r="K332" s="311">
        <f t="shared" si="145"/>
        <v>0</v>
      </c>
      <c r="L332" s="215">
        <f t="shared" si="145"/>
        <v>0</v>
      </c>
      <c r="M332" s="214">
        <f t="shared" si="145"/>
        <v>0</v>
      </c>
      <c r="N332" s="215">
        <f t="shared" si="107"/>
        <v>0</v>
      </c>
      <c r="O332" s="214">
        <f t="shared" si="107"/>
        <v>0</v>
      </c>
      <c r="P332" s="356"/>
      <c r="Q332" s="356"/>
      <c r="U332" s="10"/>
      <c r="V332" s="10"/>
      <c r="W332" s="10"/>
      <c r="X332" s="10"/>
      <c r="Y332" s="201"/>
      <c r="Z332" s="10"/>
      <c r="AA332" s="10"/>
      <c r="AB332" s="10"/>
      <c r="AC332" s="10"/>
      <c r="AD332" s="10"/>
      <c r="AE332" s="10"/>
      <c r="AF332" s="10"/>
      <c r="AG332" s="10"/>
      <c r="AH332" s="10"/>
      <c r="AI332" s="10"/>
      <c r="AJ332" s="10"/>
      <c r="AK332" s="10"/>
      <c r="AL332" s="10"/>
      <c r="AM332" s="10"/>
      <c r="AN332" s="10"/>
      <c r="AO332" s="10"/>
      <c r="AP332" s="10"/>
      <c r="AQ332" s="10"/>
    </row>
    <row r="333" spans="1:43" s="4" customFormat="1" ht="32.25" hidden="1" customHeight="1" x14ac:dyDescent="0.25">
      <c r="A333" s="238">
        <f t="shared" si="128"/>
        <v>277</v>
      </c>
      <c r="B333" s="208">
        <v>434100</v>
      </c>
      <c r="C333" s="239" t="s">
        <v>239</v>
      </c>
      <c r="D333" s="218"/>
      <c r="E333" s="217"/>
      <c r="F333" s="228"/>
      <c r="G333" s="229"/>
      <c r="H333" s="228"/>
      <c r="I333" s="229"/>
      <c r="J333" s="216"/>
      <c r="K333" s="420"/>
      <c r="L333" s="218"/>
      <c r="M333" s="217"/>
      <c r="N333" s="287">
        <f t="shared" si="107"/>
        <v>0</v>
      </c>
      <c r="O333" s="277">
        <f t="shared" si="107"/>
        <v>0</v>
      </c>
      <c r="P333" s="356"/>
      <c r="Q333" s="356"/>
      <c r="U333" s="10"/>
      <c r="V333" s="10"/>
      <c r="W333" s="10"/>
      <c r="X333" s="10"/>
      <c r="Y333" s="201"/>
      <c r="Z333" s="10"/>
      <c r="AA333" s="10"/>
      <c r="AB333" s="10"/>
      <c r="AC333" s="10"/>
      <c r="AD333" s="10"/>
      <c r="AE333" s="10"/>
      <c r="AF333" s="10"/>
      <c r="AG333" s="10"/>
      <c r="AH333" s="10"/>
      <c r="AI333" s="10"/>
      <c r="AJ333" s="10"/>
      <c r="AK333" s="10"/>
      <c r="AL333" s="10"/>
      <c r="AM333" s="10"/>
      <c r="AN333" s="10"/>
      <c r="AO333" s="10"/>
      <c r="AP333" s="10"/>
      <c r="AQ333" s="10"/>
    </row>
    <row r="334" spans="1:43" s="4" customFormat="1" ht="32.25" hidden="1" customHeight="1" x14ac:dyDescent="0.25">
      <c r="A334" s="238">
        <f t="shared" si="128"/>
        <v>278</v>
      </c>
      <c r="B334" s="208">
        <v>434200</v>
      </c>
      <c r="C334" s="239" t="s">
        <v>240</v>
      </c>
      <c r="D334" s="218"/>
      <c r="E334" s="217"/>
      <c r="F334" s="228"/>
      <c r="G334" s="229"/>
      <c r="H334" s="228"/>
      <c r="I334" s="229"/>
      <c r="J334" s="216"/>
      <c r="K334" s="420"/>
      <c r="L334" s="218"/>
      <c r="M334" s="217"/>
      <c r="N334" s="287">
        <f t="shared" si="107"/>
        <v>0</v>
      </c>
      <c r="O334" s="277">
        <f t="shared" si="107"/>
        <v>0</v>
      </c>
      <c r="P334" s="356"/>
      <c r="Q334" s="356"/>
      <c r="U334" s="10"/>
      <c r="V334" s="10"/>
      <c r="W334" s="10"/>
      <c r="X334" s="10"/>
      <c r="Y334" s="201"/>
      <c r="Z334" s="10"/>
      <c r="AA334" s="10"/>
      <c r="AB334" s="10"/>
      <c r="AC334" s="10"/>
      <c r="AD334" s="10"/>
      <c r="AE334" s="10"/>
      <c r="AF334" s="10"/>
      <c r="AG334" s="10"/>
      <c r="AH334" s="10"/>
      <c r="AI334" s="10"/>
      <c r="AJ334" s="10"/>
      <c r="AK334" s="10"/>
      <c r="AL334" s="10"/>
      <c r="AM334" s="10"/>
      <c r="AN334" s="10"/>
      <c r="AO334" s="10"/>
      <c r="AP334" s="10"/>
      <c r="AQ334" s="10"/>
    </row>
    <row r="335" spans="1:43" s="4" customFormat="1" ht="32.25" hidden="1" customHeight="1" x14ac:dyDescent="0.25">
      <c r="A335" s="238">
        <f t="shared" si="128"/>
        <v>279</v>
      </c>
      <c r="B335" s="208">
        <v>434300</v>
      </c>
      <c r="C335" s="239" t="s">
        <v>241</v>
      </c>
      <c r="D335" s="218"/>
      <c r="E335" s="217"/>
      <c r="F335" s="228"/>
      <c r="G335" s="229"/>
      <c r="H335" s="228"/>
      <c r="I335" s="229"/>
      <c r="J335" s="216"/>
      <c r="K335" s="420"/>
      <c r="L335" s="218"/>
      <c r="M335" s="217"/>
      <c r="N335" s="287">
        <f t="shared" si="107"/>
        <v>0</v>
      </c>
      <c r="O335" s="277">
        <f t="shared" si="107"/>
        <v>0</v>
      </c>
      <c r="P335" s="356"/>
      <c r="Q335" s="356"/>
      <c r="U335" s="10"/>
      <c r="V335" s="10"/>
      <c r="W335" s="10"/>
      <c r="X335" s="10"/>
      <c r="Y335" s="201"/>
      <c r="Z335" s="10"/>
      <c r="AA335" s="10"/>
      <c r="AB335" s="10"/>
      <c r="AC335" s="10"/>
      <c r="AD335" s="10"/>
      <c r="AE335" s="10"/>
      <c r="AF335" s="10"/>
      <c r="AG335" s="10"/>
      <c r="AH335" s="10"/>
      <c r="AI335" s="10"/>
      <c r="AJ335" s="10"/>
      <c r="AK335" s="10"/>
      <c r="AL335" s="10"/>
      <c r="AM335" s="10"/>
      <c r="AN335" s="10"/>
      <c r="AO335" s="10"/>
      <c r="AP335" s="10"/>
      <c r="AQ335" s="10"/>
    </row>
    <row r="336" spans="1:43" s="4" customFormat="1" ht="32.25" hidden="1" customHeight="1" x14ac:dyDescent="0.25">
      <c r="A336" s="238">
        <f t="shared" si="128"/>
        <v>280</v>
      </c>
      <c r="B336" s="207">
        <v>435000</v>
      </c>
      <c r="C336" s="237" t="s">
        <v>866</v>
      </c>
      <c r="D336" s="215">
        <f t="shared" ref="D336:M336" si="146">D337</f>
        <v>0</v>
      </c>
      <c r="E336" s="214">
        <f t="shared" si="146"/>
        <v>0</v>
      </c>
      <c r="F336" s="213">
        <f t="shared" si="146"/>
        <v>0</v>
      </c>
      <c r="G336" s="214">
        <f t="shared" si="146"/>
        <v>0</v>
      </c>
      <c r="H336" s="213">
        <f t="shared" si="146"/>
        <v>0</v>
      </c>
      <c r="I336" s="214">
        <f t="shared" si="146"/>
        <v>0</v>
      </c>
      <c r="J336" s="213">
        <f t="shared" si="146"/>
        <v>0</v>
      </c>
      <c r="K336" s="311">
        <f t="shared" si="146"/>
        <v>0</v>
      </c>
      <c r="L336" s="215">
        <f t="shared" si="146"/>
        <v>0</v>
      </c>
      <c r="M336" s="214">
        <f t="shared" si="146"/>
        <v>0</v>
      </c>
      <c r="N336" s="215">
        <f t="shared" si="107"/>
        <v>0</v>
      </c>
      <c r="O336" s="214">
        <f t="shared" si="107"/>
        <v>0</v>
      </c>
      <c r="P336" s="356"/>
      <c r="Q336" s="356"/>
      <c r="U336" s="10"/>
      <c r="V336" s="10"/>
      <c r="W336" s="10"/>
      <c r="X336" s="10"/>
      <c r="Y336" s="201"/>
      <c r="Z336" s="10"/>
      <c r="AA336" s="10"/>
      <c r="AB336" s="10"/>
      <c r="AC336" s="10"/>
      <c r="AD336" s="10"/>
      <c r="AE336" s="10"/>
      <c r="AF336" s="10"/>
      <c r="AG336" s="10"/>
      <c r="AH336" s="10"/>
      <c r="AI336" s="10"/>
      <c r="AJ336" s="10"/>
      <c r="AK336" s="10"/>
      <c r="AL336" s="10"/>
      <c r="AM336" s="10"/>
      <c r="AN336" s="10"/>
      <c r="AO336" s="10"/>
      <c r="AP336" s="10"/>
      <c r="AQ336" s="10"/>
    </row>
    <row r="337" spans="1:43" s="4" customFormat="1" ht="32.25" hidden="1" customHeight="1" x14ac:dyDescent="0.25">
      <c r="A337" s="238">
        <f t="shared" si="128"/>
        <v>281</v>
      </c>
      <c r="B337" s="208">
        <v>435100</v>
      </c>
      <c r="C337" s="239" t="s">
        <v>793</v>
      </c>
      <c r="D337" s="218"/>
      <c r="E337" s="217"/>
      <c r="F337" s="228"/>
      <c r="G337" s="229"/>
      <c r="H337" s="228"/>
      <c r="I337" s="229"/>
      <c r="J337" s="216"/>
      <c r="K337" s="420"/>
      <c r="L337" s="218"/>
      <c r="M337" s="217"/>
      <c r="N337" s="287">
        <f t="shared" si="107"/>
        <v>0</v>
      </c>
      <c r="O337" s="277">
        <f t="shared" si="107"/>
        <v>0</v>
      </c>
      <c r="P337" s="356"/>
      <c r="Q337" s="356"/>
      <c r="U337" s="10"/>
      <c r="V337" s="10"/>
      <c r="W337" s="10"/>
      <c r="X337" s="10"/>
      <c r="Y337" s="201"/>
      <c r="Z337" s="10"/>
      <c r="AA337" s="10"/>
      <c r="AB337" s="10"/>
      <c r="AC337" s="10"/>
      <c r="AD337" s="10"/>
      <c r="AE337" s="10"/>
      <c r="AF337" s="10"/>
      <c r="AG337" s="10"/>
      <c r="AH337" s="10"/>
      <c r="AI337" s="10"/>
      <c r="AJ337" s="10"/>
      <c r="AK337" s="10"/>
      <c r="AL337" s="10"/>
      <c r="AM337" s="10"/>
      <c r="AN337" s="10"/>
      <c r="AO337" s="10"/>
      <c r="AP337" s="10"/>
      <c r="AQ337" s="10"/>
    </row>
    <row r="338" spans="1:43" s="4" customFormat="1" ht="38.25" hidden="1" x14ac:dyDescent="0.25">
      <c r="A338" s="238">
        <f t="shared" si="128"/>
        <v>282</v>
      </c>
      <c r="B338" s="207">
        <v>440000</v>
      </c>
      <c r="C338" s="237" t="s">
        <v>867</v>
      </c>
      <c r="D338" s="215">
        <f t="shared" ref="D338:G338" si="147">D339+D349+D356+D358</f>
        <v>0</v>
      </c>
      <c r="E338" s="214">
        <f t="shared" si="147"/>
        <v>0</v>
      </c>
      <c r="F338" s="213">
        <f t="shared" si="147"/>
        <v>0</v>
      </c>
      <c r="G338" s="214">
        <f t="shared" si="147"/>
        <v>0</v>
      </c>
      <c r="H338" s="213">
        <f t="shared" ref="H338:M338" si="148">H339+H349+H356+H358</f>
        <v>0</v>
      </c>
      <c r="I338" s="214">
        <f t="shared" si="148"/>
        <v>0</v>
      </c>
      <c r="J338" s="213">
        <f t="shared" si="148"/>
        <v>0</v>
      </c>
      <c r="K338" s="311">
        <f t="shared" si="148"/>
        <v>0</v>
      </c>
      <c r="L338" s="215">
        <f t="shared" si="148"/>
        <v>0</v>
      </c>
      <c r="M338" s="214">
        <f t="shared" si="148"/>
        <v>0</v>
      </c>
      <c r="N338" s="215">
        <f t="shared" si="107"/>
        <v>0</v>
      </c>
      <c r="O338" s="214">
        <f t="shared" si="107"/>
        <v>0</v>
      </c>
      <c r="P338" s="356"/>
      <c r="Q338" s="356"/>
      <c r="U338" s="10"/>
      <c r="V338" s="10"/>
      <c r="W338" s="10"/>
      <c r="X338" s="10"/>
      <c r="Y338" s="201"/>
      <c r="Z338" s="10"/>
      <c r="AA338" s="10"/>
      <c r="AB338" s="10"/>
      <c r="AC338" s="10"/>
      <c r="AD338" s="10"/>
      <c r="AE338" s="10"/>
      <c r="AF338" s="10"/>
      <c r="AG338" s="10"/>
      <c r="AH338" s="10"/>
      <c r="AI338" s="10"/>
      <c r="AJ338" s="10"/>
      <c r="AK338" s="10"/>
      <c r="AL338" s="10"/>
      <c r="AM338" s="10"/>
      <c r="AN338" s="10"/>
      <c r="AO338" s="10"/>
      <c r="AP338" s="10"/>
      <c r="AQ338" s="10"/>
    </row>
    <row r="339" spans="1:43" s="4" customFormat="1" ht="32.25" hidden="1" customHeight="1" x14ac:dyDescent="0.25">
      <c r="A339" s="238">
        <f t="shared" si="128"/>
        <v>283</v>
      </c>
      <c r="B339" s="207">
        <v>441000</v>
      </c>
      <c r="C339" s="237" t="s">
        <v>868</v>
      </c>
      <c r="D339" s="215">
        <f t="shared" ref="D339:E339" si="149">SUM(D340:D348)</f>
        <v>0</v>
      </c>
      <c r="E339" s="214">
        <f t="shared" si="149"/>
        <v>0</v>
      </c>
      <c r="F339" s="213">
        <f t="shared" ref="F339:G339" si="150">SUM(F340:F348)</f>
        <v>0</v>
      </c>
      <c r="G339" s="214">
        <f t="shared" si="150"/>
        <v>0</v>
      </c>
      <c r="H339" s="213">
        <f t="shared" ref="H339:M339" si="151">SUM(H340:H348)</f>
        <v>0</v>
      </c>
      <c r="I339" s="214">
        <f t="shared" si="151"/>
        <v>0</v>
      </c>
      <c r="J339" s="213">
        <f t="shared" si="151"/>
        <v>0</v>
      </c>
      <c r="K339" s="311">
        <f t="shared" si="151"/>
        <v>0</v>
      </c>
      <c r="L339" s="215">
        <f t="shared" si="151"/>
        <v>0</v>
      </c>
      <c r="M339" s="214">
        <f t="shared" si="151"/>
        <v>0</v>
      </c>
      <c r="N339" s="215">
        <f t="shared" si="107"/>
        <v>0</v>
      </c>
      <c r="O339" s="214">
        <f t="shared" si="107"/>
        <v>0</v>
      </c>
      <c r="P339" s="356"/>
      <c r="Q339" s="356"/>
      <c r="U339" s="10"/>
      <c r="V339" s="10"/>
      <c r="W339" s="10"/>
      <c r="X339" s="10"/>
      <c r="Y339" s="201"/>
      <c r="Z339" s="10"/>
      <c r="AA339" s="10"/>
      <c r="AB339" s="10"/>
      <c r="AC339" s="10"/>
      <c r="AD339" s="10"/>
      <c r="AE339" s="10"/>
      <c r="AF339" s="10"/>
      <c r="AG339" s="10"/>
      <c r="AH339" s="10"/>
      <c r="AI339" s="10"/>
      <c r="AJ339" s="10"/>
      <c r="AK339" s="10"/>
      <c r="AL339" s="10"/>
      <c r="AM339" s="10"/>
      <c r="AN339" s="10"/>
      <c r="AO339" s="10"/>
      <c r="AP339" s="10"/>
      <c r="AQ339" s="10"/>
    </row>
    <row r="340" spans="1:43" s="4" customFormat="1" ht="32.25" hidden="1" customHeight="1" x14ac:dyDescent="0.25">
      <c r="A340" s="238">
        <f t="shared" si="128"/>
        <v>284</v>
      </c>
      <c r="B340" s="208">
        <v>441100</v>
      </c>
      <c r="C340" s="239" t="s">
        <v>242</v>
      </c>
      <c r="D340" s="218"/>
      <c r="E340" s="217"/>
      <c r="F340" s="228"/>
      <c r="G340" s="229"/>
      <c r="H340" s="228"/>
      <c r="I340" s="229"/>
      <c r="J340" s="216"/>
      <c r="K340" s="420"/>
      <c r="L340" s="218"/>
      <c r="M340" s="217"/>
      <c r="N340" s="287">
        <f t="shared" ref="N340:O403" si="152">SUM(H340,J340,L340)</f>
        <v>0</v>
      </c>
      <c r="O340" s="277">
        <f t="shared" si="152"/>
        <v>0</v>
      </c>
      <c r="P340" s="356"/>
      <c r="Q340" s="356"/>
      <c r="U340" s="10"/>
      <c r="V340" s="10"/>
      <c r="W340" s="10"/>
      <c r="X340" s="10"/>
      <c r="Y340" s="201"/>
      <c r="Z340" s="10"/>
      <c r="AA340" s="10"/>
      <c r="AB340" s="10"/>
      <c r="AC340" s="10"/>
      <c r="AD340" s="10"/>
      <c r="AE340" s="10"/>
      <c r="AF340" s="10"/>
      <c r="AG340" s="10"/>
      <c r="AH340" s="10"/>
      <c r="AI340" s="10"/>
      <c r="AJ340" s="10"/>
      <c r="AK340" s="10"/>
      <c r="AL340" s="10"/>
      <c r="AM340" s="10"/>
      <c r="AN340" s="10"/>
      <c r="AO340" s="10"/>
      <c r="AP340" s="10"/>
      <c r="AQ340" s="10"/>
    </row>
    <row r="341" spans="1:43" s="4" customFormat="1" ht="32.25" hidden="1" customHeight="1" x14ac:dyDescent="0.25">
      <c r="A341" s="238">
        <f t="shared" si="128"/>
        <v>285</v>
      </c>
      <c r="B341" s="208">
        <v>441200</v>
      </c>
      <c r="C341" s="239" t="s">
        <v>243</v>
      </c>
      <c r="D341" s="218"/>
      <c r="E341" s="217"/>
      <c r="F341" s="228"/>
      <c r="G341" s="229"/>
      <c r="H341" s="228"/>
      <c r="I341" s="229"/>
      <c r="J341" s="216"/>
      <c r="K341" s="420"/>
      <c r="L341" s="218"/>
      <c r="M341" s="217"/>
      <c r="N341" s="287">
        <f t="shared" si="152"/>
        <v>0</v>
      </c>
      <c r="O341" s="277">
        <f t="shared" si="152"/>
        <v>0</v>
      </c>
      <c r="P341" s="356"/>
      <c r="Q341" s="356"/>
      <c r="U341" s="10"/>
      <c r="V341" s="10"/>
      <c r="W341" s="10"/>
      <c r="X341" s="10"/>
      <c r="Y341" s="201"/>
      <c r="Z341" s="10"/>
      <c r="AA341" s="10"/>
      <c r="AB341" s="10"/>
      <c r="AC341" s="10"/>
      <c r="AD341" s="10"/>
      <c r="AE341" s="10"/>
      <c r="AF341" s="10"/>
      <c r="AG341" s="10"/>
      <c r="AH341" s="10"/>
      <c r="AI341" s="10"/>
      <c r="AJ341" s="10"/>
      <c r="AK341" s="10"/>
      <c r="AL341" s="10"/>
      <c r="AM341" s="10"/>
      <c r="AN341" s="10"/>
      <c r="AO341" s="10"/>
      <c r="AP341" s="10"/>
      <c r="AQ341" s="10"/>
    </row>
    <row r="342" spans="1:43" s="4" customFormat="1" ht="32.25" hidden="1" customHeight="1" x14ac:dyDescent="0.25">
      <c r="A342" s="238">
        <f t="shared" si="128"/>
        <v>286</v>
      </c>
      <c r="B342" s="208">
        <v>441300</v>
      </c>
      <c r="C342" s="239" t="s">
        <v>111</v>
      </c>
      <c r="D342" s="218"/>
      <c r="E342" s="217"/>
      <c r="F342" s="228"/>
      <c r="G342" s="229"/>
      <c r="H342" s="228"/>
      <c r="I342" s="229"/>
      <c r="J342" s="216"/>
      <c r="K342" s="420"/>
      <c r="L342" s="218"/>
      <c r="M342" s="217"/>
      <c r="N342" s="287">
        <f t="shared" si="152"/>
        <v>0</v>
      </c>
      <c r="O342" s="277">
        <f t="shared" si="152"/>
        <v>0</v>
      </c>
      <c r="P342" s="356"/>
      <c r="Q342" s="356"/>
      <c r="U342" s="10"/>
      <c r="V342" s="10"/>
      <c r="W342" s="10"/>
      <c r="X342" s="10"/>
      <c r="Y342" s="201"/>
      <c r="Z342" s="10"/>
      <c r="AA342" s="10"/>
      <c r="AB342" s="10"/>
      <c r="AC342" s="10"/>
      <c r="AD342" s="10"/>
      <c r="AE342" s="10"/>
      <c r="AF342" s="10"/>
      <c r="AG342" s="10"/>
      <c r="AH342" s="10"/>
      <c r="AI342" s="10"/>
      <c r="AJ342" s="10"/>
      <c r="AK342" s="10"/>
      <c r="AL342" s="10"/>
      <c r="AM342" s="10"/>
      <c r="AN342" s="10"/>
      <c r="AO342" s="10"/>
      <c r="AP342" s="10"/>
      <c r="AQ342" s="10"/>
    </row>
    <row r="343" spans="1:43" s="4" customFormat="1" ht="32.25" hidden="1" customHeight="1" x14ac:dyDescent="0.25">
      <c r="A343" s="238">
        <f t="shared" si="128"/>
        <v>287</v>
      </c>
      <c r="B343" s="208">
        <v>441400</v>
      </c>
      <c r="C343" s="239" t="s">
        <v>112</v>
      </c>
      <c r="D343" s="218"/>
      <c r="E343" s="217"/>
      <c r="F343" s="228"/>
      <c r="G343" s="229"/>
      <c r="H343" s="228"/>
      <c r="I343" s="229"/>
      <c r="J343" s="216"/>
      <c r="K343" s="420"/>
      <c r="L343" s="218"/>
      <c r="M343" s="217"/>
      <c r="N343" s="287">
        <f t="shared" si="152"/>
        <v>0</v>
      </c>
      <c r="O343" s="277">
        <f t="shared" si="152"/>
        <v>0</v>
      </c>
      <c r="P343" s="356"/>
      <c r="Q343" s="356"/>
      <c r="U343" s="10"/>
      <c r="V343" s="10"/>
      <c r="W343" s="10"/>
      <c r="X343" s="10"/>
      <c r="Y343" s="201"/>
      <c r="Z343" s="10"/>
      <c r="AA343" s="10"/>
      <c r="AB343" s="10"/>
      <c r="AC343" s="10"/>
      <c r="AD343" s="10"/>
      <c r="AE343" s="10"/>
      <c r="AF343" s="10"/>
      <c r="AG343" s="10"/>
      <c r="AH343" s="10"/>
      <c r="AI343" s="10"/>
      <c r="AJ343" s="10"/>
      <c r="AK343" s="10"/>
      <c r="AL343" s="10"/>
      <c r="AM343" s="10"/>
      <c r="AN343" s="10"/>
      <c r="AO343" s="10"/>
      <c r="AP343" s="10"/>
      <c r="AQ343" s="10"/>
    </row>
    <row r="344" spans="1:43" s="4" customFormat="1" ht="32.25" hidden="1" customHeight="1" x14ac:dyDescent="0.25">
      <c r="A344" s="238">
        <f t="shared" si="128"/>
        <v>288</v>
      </c>
      <c r="B344" s="208">
        <v>441500</v>
      </c>
      <c r="C344" s="239" t="s">
        <v>113</v>
      </c>
      <c r="D344" s="218"/>
      <c r="E344" s="217"/>
      <c r="F344" s="228"/>
      <c r="G344" s="229"/>
      <c r="H344" s="228"/>
      <c r="I344" s="229"/>
      <c r="J344" s="216"/>
      <c r="K344" s="420"/>
      <c r="L344" s="218"/>
      <c r="M344" s="217"/>
      <c r="N344" s="287">
        <f t="shared" si="152"/>
        <v>0</v>
      </c>
      <c r="O344" s="277">
        <f t="shared" si="152"/>
        <v>0</v>
      </c>
      <c r="P344" s="356"/>
      <c r="Q344" s="356"/>
      <c r="U344" s="10"/>
      <c r="V344" s="10"/>
      <c r="W344" s="10"/>
      <c r="X344" s="10"/>
      <c r="Y344" s="201"/>
      <c r="Z344" s="10"/>
      <c r="AA344" s="10"/>
      <c r="AB344" s="10"/>
      <c r="AC344" s="10"/>
      <c r="AD344" s="10"/>
      <c r="AE344" s="10"/>
      <c r="AF344" s="10"/>
      <c r="AG344" s="10"/>
      <c r="AH344" s="10"/>
      <c r="AI344" s="10"/>
      <c r="AJ344" s="10"/>
      <c r="AK344" s="10"/>
      <c r="AL344" s="10"/>
      <c r="AM344" s="10"/>
      <c r="AN344" s="10"/>
      <c r="AO344" s="10"/>
      <c r="AP344" s="10"/>
      <c r="AQ344" s="10"/>
    </row>
    <row r="345" spans="1:43" s="4" customFormat="1" ht="32.25" hidden="1" customHeight="1" x14ac:dyDescent="0.25">
      <c r="A345" s="238">
        <f t="shared" si="128"/>
        <v>289</v>
      </c>
      <c r="B345" s="208">
        <v>441600</v>
      </c>
      <c r="C345" s="239" t="s">
        <v>114</v>
      </c>
      <c r="D345" s="218"/>
      <c r="E345" s="217"/>
      <c r="F345" s="228"/>
      <c r="G345" s="229"/>
      <c r="H345" s="228"/>
      <c r="I345" s="229"/>
      <c r="J345" s="216"/>
      <c r="K345" s="420"/>
      <c r="L345" s="218"/>
      <c r="M345" s="217"/>
      <c r="N345" s="287">
        <f t="shared" si="152"/>
        <v>0</v>
      </c>
      <c r="O345" s="277">
        <f t="shared" si="152"/>
        <v>0</v>
      </c>
      <c r="P345" s="356"/>
      <c r="Q345" s="356"/>
      <c r="U345" s="10"/>
      <c r="V345" s="10"/>
      <c r="W345" s="10"/>
      <c r="X345" s="10"/>
      <c r="Y345" s="201"/>
      <c r="Z345" s="10"/>
      <c r="AA345" s="10"/>
      <c r="AB345" s="10"/>
      <c r="AC345" s="10"/>
      <c r="AD345" s="10"/>
      <c r="AE345" s="10"/>
      <c r="AF345" s="10"/>
      <c r="AG345" s="10"/>
      <c r="AH345" s="10"/>
      <c r="AI345" s="10"/>
      <c r="AJ345" s="10"/>
      <c r="AK345" s="10"/>
      <c r="AL345" s="10"/>
      <c r="AM345" s="10"/>
      <c r="AN345" s="10"/>
      <c r="AO345" s="10"/>
      <c r="AP345" s="10"/>
      <c r="AQ345" s="10"/>
    </row>
    <row r="346" spans="1:43" s="4" customFormat="1" ht="32.25" hidden="1" customHeight="1" x14ac:dyDescent="0.25">
      <c r="A346" s="238">
        <f t="shared" si="128"/>
        <v>290</v>
      </c>
      <c r="B346" s="208">
        <v>441700</v>
      </c>
      <c r="C346" s="239" t="s">
        <v>115</v>
      </c>
      <c r="D346" s="218"/>
      <c r="E346" s="217"/>
      <c r="F346" s="228"/>
      <c r="G346" s="229"/>
      <c r="H346" s="228"/>
      <c r="I346" s="229"/>
      <c r="J346" s="216"/>
      <c r="K346" s="420"/>
      <c r="L346" s="218"/>
      <c r="M346" s="217"/>
      <c r="N346" s="287">
        <f t="shared" si="152"/>
        <v>0</v>
      </c>
      <c r="O346" s="277">
        <f t="shared" si="152"/>
        <v>0</v>
      </c>
      <c r="P346" s="356"/>
      <c r="Q346" s="356"/>
      <c r="U346" s="10"/>
      <c r="V346" s="10"/>
      <c r="W346" s="10"/>
      <c r="X346" s="10"/>
      <c r="Y346" s="201"/>
      <c r="Z346" s="10"/>
      <c r="AA346" s="10"/>
      <c r="AB346" s="10"/>
      <c r="AC346" s="10"/>
      <c r="AD346" s="10"/>
      <c r="AE346" s="10"/>
      <c r="AF346" s="10"/>
      <c r="AG346" s="10"/>
      <c r="AH346" s="10"/>
      <c r="AI346" s="10"/>
      <c r="AJ346" s="10"/>
      <c r="AK346" s="10"/>
      <c r="AL346" s="10"/>
      <c r="AM346" s="10"/>
      <c r="AN346" s="10"/>
      <c r="AO346" s="10"/>
      <c r="AP346" s="10"/>
      <c r="AQ346" s="10"/>
    </row>
    <row r="347" spans="1:43" s="4" customFormat="1" ht="32.25" hidden="1" customHeight="1" x14ac:dyDescent="0.25">
      <c r="A347" s="238">
        <f t="shared" si="128"/>
        <v>291</v>
      </c>
      <c r="B347" s="208">
        <v>441800</v>
      </c>
      <c r="C347" s="239" t="s">
        <v>116</v>
      </c>
      <c r="D347" s="218"/>
      <c r="E347" s="217"/>
      <c r="F347" s="228"/>
      <c r="G347" s="229"/>
      <c r="H347" s="228"/>
      <c r="I347" s="229"/>
      <c r="J347" s="216"/>
      <c r="K347" s="420"/>
      <c r="L347" s="218"/>
      <c r="M347" s="217"/>
      <c r="N347" s="287">
        <f t="shared" si="152"/>
        <v>0</v>
      </c>
      <c r="O347" s="277">
        <f t="shared" si="152"/>
        <v>0</v>
      </c>
      <c r="P347" s="356"/>
      <c r="Q347" s="356"/>
      <c r="U347" s="10"/>
      <c r="V347" s="10"/>
      <c r="W347" s="10"/>
      <c r="X347" s="10"/>
      <c r="Y347" s="201"/>
      <c r="Z347" s="10"/>
      <c r="AA347" s="10"/>
      <c r="AB347" s="10"/>
      <c r="AC347" s="10"/>
      <c r="AD347" s="10"/>
      <c r="AE347" s="10"/>
      <c r="AF347" s="10"/>
      <c r="AG347" s="10"/>
      <c r="AH347" s="10"/>
      <c r="AI347" s="10"/>
      <c r="AJ347" s="10"/>
      <c r="AK347" s="10"/>
      <c r="AL347" s="10"/>
      <c r="AM347" s="10"/>
      <c r="AN347" s="10"/>
      <c r="AO347" s="10"/>
      <c r="AP347" s="10"/>
      <c r="AQ347" s="10"/>
    </row>
    <row r="348" spans="1:43" s="4" customFormat="1" ht="32.25" hidden="1" customHeight="1" x14ac:dyDescent="0.25">
      <c r="A348" s="238">
        <f t="shared" si="128"/>
        <v>292</v>
      </c>
      <c r="B348" s="208">
        <v>441900</v>
      </c>
      <c r="C348" s="239" t="s">
        <v>117</v>
      </c>
      <c r="D348" s="218"/>
      <c r="E348" s="217"/>
      <c r="F348" s="228"/>
      <c r="G348" s="229"/>
      <c r="H348" s="228"/>
      <c r="I348" s="229"/>
      <c r="J348" s="216"/>
      <c r="K348" s="420"/>
      <c r="L348" s="218"/>
      <c r="M348" s="217"/>
      <c r="N348" s="287">
        <f t="shared" si="152"/>
        <v>0</v>
      </c>
      <c r="O348" s="277">
        <f t="shared" si="152"/>
        <v>0</v>
      </c>
      <c r="P348" s="356"/>
      <c r="Q348" s="356"/>
      <c r="U348" s="10"/>
      <c r="V348" s="10"/>
      <c r="W348" s="10"/>
      <c r="X348" s="10"/>
      <c r="Y348" s="201"/>
      <c r="Z348" s="10"/>
      <c r="AA348" s="10"/>
      <c r="AB348" s="10"/>
      <c r="AC348" s="10"/>
      <c r="AD348" s="10"/>
      <c r="AE348" s="10"/>
      <c r="AF348" s="10"/>
      <c r="AG348" s="10"/>
      <c r="AH348" s="10"/>
      <c r="AI348" s="10"/>
      <c r="AJ348" s="10"/>
      <c r="AK348" s="10"/>
      <c r="AL348" s="10"/>
      <c r="AM348" s="10"/>
      <c r="AN348" s="10"/>
      <c r="AO348" s="10"/>
      <c r="AP348" s="10"/>
      <c r="AQ348" s="10"/>
    </row>
    <row r="349" spans="1:43" s="4" customFormat="1" ht="32.25" hidden="1" customHeight="1" x14ac:dyDescent="0.25">
      <c r="A349" s="238">
        <f t="shared" si="128"/>
        <v>293</v>
      </c>
      <c r="B349" s="207">
        <v>442000</v>
      </c>
      <c r="C349" s="237" t="s">
        <v>869</v>
      </c>
      <c r="D349" s="215">
        <f t="shared" ref="D349:G349" si="153">SUM(D350:D355)</f>
        <v>0</v>
      </c>
      <c r="E349" s="214">
        <f t="shared" si="153"/>
        <v>0</v>
      </c>
      <c r="F349" s="213">
        <f t="shared" si="153"/>
        <v>0</v>
      </c>
      <c r="G349" s="214">
        <f t="shared" si="153"/>
        <v>0</v>
      </c>
      <c r="H349" s="213">
        <f t="shared" ref="H349:M349" si="154">SUM(H350:H355)</f>
        <v>0</v>
      </c>
      <c r="I349" s="214">
        <f t="shared" si="154"/>
        <v>0</v>
      </c>
      <c r="J349" s="213">
        <f t="shared" si="154"/>
        <v>0</v>
      </c>
      <c r="K349" s="311">
        <f t="shared" si="154"/>
        <v>0</v>
      </c>
      <c r="L349" s="215">
        <f t="shared" si="154"/>
        <v>0</v>
      </c>
      <c r="M349" s="214">
        <f t="shared" si="154"/>
        <v>0</v>
      </c>
      <c r="N349" s="215">
        <f t="shared" si="152"/>
        <v>0</v>
      </c>
      <c r="O349" s="214">
        <f t="shared" si="152"/>
        <v>0</v>
      </c>
      <c r="P349" s="356"/>
      <c r="Q349" s="356"/>
      <c r="U349" s="10"/>
      <c r="V349" s="10"/>
      <c r="W349" s="10"/>
      <c r="X349" s="10"/>
      <c r="Y349" s="201"/>
      <c r="Z349" s="10"/>
      <c r="AA349" s="10"/>
      <c r="AB349" s="10"/>
      <c r="AC349" s="10"/>
      <c r="AD349" s="10"/>
      <c r="AE349" s="10"/>
      <c r="AF349" s="10"/>
      <c r="AG349" s="10"/>
      <c r="AH349" s="10"/>
      <c r="AI349" s="10"/>
      <c r="AJ349" s="10"/>
      <c r="AK349" s="10"/>
      <c r="AL349" s="10"/>
      <c r="AM349" s="10"/>
      <c r="AN349" s="10"/>
      <c r="AO349" s="10"/>
      <c r="AP349" s="10"/>
      <c r="AQ349" s="10"/>
    </row>
    <row r="350" spans="1:43" s="4" customFormat="1" ht="51" hidden="1" x14ac:dyDescent="0.25">
      <c r="A350" s="238">
        <f t="shared" si="128"/>
        <v>294</v>
      </c>
      <c r="B350" s="208">
        <v>442100</v>
      </c>
      <c r="C350" s="239" t="s">
        <v>118</v>
      </c>
      <c r="D350" s="218"/>
      <c r="E350" s="217"/>
      <c r="F350" s="228"/>
      <c r="G350" s="229"/>
      <c r="H350" s="228"/>
      <c r="I350" s="229"/>
      <c r="J350" s="216"/>
      <c r="K350" s="420"/>
      <c r="L350" s="218"/>
      <c r="M350" s="217"/>
      <c r="N350" s="287">
        <f t="shared" si="152"/>
        <v>0</v>
      </c>
      <c r="O350" s="277">
        <f t="shared" si="152"/>
        <v>0</v>
      </c>
      <c r="P350" s="356"/>
      <c r="Q350" s="356"/>
      <c r="U350" s="10"/>
      <c r="V350" s="10"/>
      <c r="W350" s="10"/>
      <c r="X350" s="10"/>
      <c r="Y350" s="201"/>
      <c r="Z350" s="10"/>
      <c r="AA350" s="10"/>
      <c r="AB350" s="10"/>
      <c r="AC350" s="10"/>
      <c r="AD350" s="10"/>
      <c r="AE350" s="10"/>
      <c r="AF350" s="10"/>
      <c r="AG350" s="10"/>
      <c r="AH350" s="10"/>
      <c r="AI350" s="10"/>
      <c r="AJ350" s="10"/>
      <c r="AK350" s="10"/>
      <c r="AL350" s="10"/>
      <c r="AM350" s="10"/>
      <c r="AN350" s="10"/>
      <c r="AO350" s="10"/>
      <c r="AP350" s="10"/>
      <c r="AQ350" s="10"/>
    </row>
    <row r="351" spans="1:43" s="4" customFormat="1" ht="32.25" hidden="1" customHeight="1" x14ac:dyDescent="0.25">
      <c r="A351" s="238">
        <f t="shared" si="128"/>
        <v>295</v>
      </c>
      <c r="B351" s="208">
        <v>442200</v>
      </c>
      <c r="C351" s="239" t="s">
        <v>119</v>
      </c>
      <c r="D351" s="218"/>
      <c r="E351" s="217"/>
      <c r="F351" s="228"/>
      <c r="G351" s="229"/>
      <c r="H351" s="228"/>
      <c r="I351" s="229"/>
      <c r="J351" s="216"/>
      <c r="K351" s="420"/>
      <c r="L351" s="218"/>
      <c r="M351" s="217"/>
      <c r="N351" s="287">
        <f t="shared" si="152"/>
        <v>0</v>
      </c>
      <c r="O351" s="277">
        <f t="shared" si="152"/>
        <v>0</v>
      </c>
      <c r="P351" s="356"/>
      <c r="Q351" s="356"/>
      <c r="U351" s="10"/>
      <c r="V351" s="10"/>
      <c r="W351" s="10"/>
      <c r="X351" s="10"/>
      <c r="Y351" s="201"/>
      <c r="Z351" s="10"/>
      <c r="AA351" s="10"/>
      <c r="AB351" s="10"/>
      <c r="AC351" s="10"/>
      <c r="AD351" s="10"/>
      <c r="AE351" s="10"/>
      <c r="AF351" s="10"/>
      <c r="AG351" s="10"/>
      <c r="AH351" s="10"/>
      <c r="AI351" s="10"/>
      <c r="AJ351" s="10"/>
      <c r="AK351" s="10"/>
      <c r="AL351" s="10"/>
      <c r="AM351" s="10"/>
      <c r="AN351" s="10"/>
      <c r="AO351" s="10"/>
      <c r="AP351" s="10"/>
      <c r="AQ351" s="10"/>
    </row>
    <row r="352" spans="1:43" s="4" customFormat="1" ht="32.25" hidden="1" customHeight="1" x14ac:dyDescent="0.25">
      <c r="A352" s="238">
        <f t="shared" ref="A352:A415" si="155">A351+1</f>
        <v>296</v>
      </c>
      <c r="B352" s="208">
        <v>442300</v>
      </c>
      <c r="C352" s="239" t="s">
        <v>1605</v>
      </c>
      <c r="D352" s="218"/>
      <c r="E352" s="217"/>
      <c r="F352" s="228"/>
      <c r="G352" s="229"/>
      <c r="H352" s="228"/>
      <c r="I352" s="229"/>
      <c r="J352" s="216"/>
      <c r="K352" s="420"/>
      <c r="L352" s="218"/>
      <c r="M352" s="217"/>
      <c r="N352" s="287">
        <f t="shared" si="152"/>
        <v>0</v>
      </c>
      <c r="O352" s="277">
        <f t="shared" si="152"/>
        <v>0</v>
      </c>
      <c r="P352" s="356"/>
      <c r="Q352" s="356"/>
      <c r="U352" s="10"/>
      <c r="V352" s="10"/>
      <c r="W352" s="10"/>
      <c r="X352" s="10"/>
      <c r="Y352" s="201"/>
      <c r="Z352" s="10"/>
      <c r="AA352" s="10"/>
      <c r="AB352" s="10"/>
      <c r="AC352" s="10"/>
      <c r="AD352" s="10"/>
      <c r="AE352" s="10"/>
      <c r="AF352" s="10"/>
      <c r="AG352" s="10"/>
      <c r="AH352" s="10"/>
      <c r="AI352" s="10"/>
      <c r="AJ352" s="10"/>
      <c r="AK352" s="10"/>
      <c r="AL352" s="10"/>
      <c r="AM352" s="10"/>
      <c r="AN352" s="10"/>
      <c r="AO352" s="10"/>
      <c r="AP352" s="10"/>
      <c r="AQ352" s="10"/>
    </row>
    <row r="353" spans="1:43" s="4" customFormat="1" ht="32.25" hidden="1" customHeight="1" x14ac:dyDescent="0.25">
      <c r="A353" s="238">
        <f t="shared" si="155"/>
        <v>297</v>
      </c>
      <c r="B353" s="208">
        <v>442400</v>
      </c>
      <c r="C353" s="239" t="s">
        <v>1606</v>
      </c>
      <c r="D353" s="218"/>
      <c r="E353" s="217"/>
      <c r="F353" s="228"/>
      <c r="G353" s="229"/>
      <c r="H353" s="228"/>
      <c r="I353" s="229"/>
      <c r="J353" s="216"/>
      <c r="K353" s="420"/>
      <c r="L353" s="218"/>
      <c r="M353" s="217"/>
      <c r="N353" s="287">
        <f t="shared" si="152"/>
        <v>0</v>
      </c>
      <c r="O353" s="277">
        <f t="shared" si="152"/>
        <v>0</v>
      </c>
      <c r="P353" s="356"/>
      <c r="Q353" s="356"/>
      <c r="U353" s="10"/>
      <c r="V353" s="10"/>
      <c r="W353" s="10"/>
      <c r="X353" s="10"/>
      <c r="Y353" s="201"/>
      <c r="Z353" s="10"/>
      <c r="AA353" s="10"/>
      <c r="AB353" s="10"/>
      <c r="AC353" s="10"/>
      <c r="AD353" s="10"/>
      <c r="AE353" s="10"/>
      <c r="AF353" s="10"/>
      <c r="AG353" s="10"/>
      <c r="AH353" s="10"/>
      <c r="AI353" s="10"/>
      <c r="AJ353" s="10"/>
      <c r="AK353" s="10"/>
      <c r="AL353" s="10"/>
      <c r="AM353" s="10"/>
      <c r="AN353" s="10"/>
      <c r="AO353" s="10"/>
      <c r="AP353" s="10"/>
      <c r="AQ353" s="10"/>
    </row>
    <row r="354" spans="1:43" s="4" customFormat="1" ht="32.25" hidden="1" customHeight="1" x14ac:dyDescent="0.25">
      <c r="A354" s="238">
        <f t="shared" si="155"/>
        <v>298</v>
      </c>
      <c r="B354" s="208">
        <v>442500</v>
      </c>
      <c r="C354" s="239" t="s">
        <v>1607</v>
      </c>
      <c r="D354" s="218"/>
      <c r="E354" s="217"/>
      <c r="F354" s="228"/>
      <c r="G354" s="229"/>
      <c r="H354" s="228"/>
      <c r="I354" s="229"/>
      <c r="J354" s="216"/>
      <c r="K354" s="420"/>
      <c r="L354" s="218"/>
      <c r="M354" s="217"/>
      <c r="N354" s="287">
        <f t="shared" si="152"/>
        <v>0</v>
      </c>
      <c r="O354" s="277">
        <f t="shared" si="152"/>
        <v>0</v>
      </c>
      <c r="P354" s="356"/>
      <c r="Q354" s="356"/>
      <c r="U354" s="10"/>
      <c r="V354" s="10"/>
      <c r="W354" s="10"/>
      <c r="X354" s="10"/>
      <c r="Y354" s="201"/>
      <c r="Z354" s="10"/>
      <c r="AA354" s="10"/>
      <c r="AB354" s="10"/>
      <c r="AC354" s="10"/>
      <c r="AD354" s="10"/>
      <c r="AE354" s="10"/>
      <c r="AF354" s="10"/>
      <c r="AG354" s="10"/>
      <c r="AH354" s="10"/>
      <c r="AI354" s="10"/>
      <c r="AJ354" s="10"/>
      <c r="AK354" s="10"/>
      <c r="AL354" s="10"/>
      <c r="AM354" s="10"/>
      <c r="AN354" s="10"/>
      <c r="AO354" s="10"/>
      <c r="AP354" s="10"/>
      <c r="AQ354" s="10"/>
    </row>
    <row r="355" spans="1:43" s="4" customFormat="1" ht="32.25" hidden="1" customHeight="1" x14ac:dyDescent="0.25">
      <c r="A355" s="238">
        <f t="shared" si="155"/>
        <v>299</v>
      </c>
      <c r="B355" s="208">
        <v>442600</v>
      </c>
      <c r="C355" s="239" t="s">
        <v>1608</v>
      </c>
      <c r="D355" s="218"/>
      <c r="E355" s="217"/>
      <c r="F355" s="228"/>
      <c r="G355" s="229"/>
      <c r="H355" s="228"/>
      <c r="I355" s="229"/>
      <c r="J355" s="216"/>
      <c r="K355" s="420"/>
      <c r="L355" s="218"/>
      <c r="M355" s="217"/>
      <c r="N355" s="287">
        <f t="shared" si="152"/>
        <v>0</v>
      </c>
      <c r="O355" s="277">
        <f t="shared" si="152"/>
        <v>0</v>
      </c>
      <c r="P355" s="356"/>
      <c r="Q355" s="356"/>
      <c r="U355" s="10"/>
      <c r="V355" s="10"/>
      <c r="W355" s="10"/>
      <c r="X355" s="10"/>
      <c r="Y355" s="201"/>
      <c r="Z355" s="10"/>
      <c r="AA355" s="10"/>
      <c r="AB355" s="10"/>
      <c r="AC355" s="10"/>
      <c r="AD355" s="10"/>
      <c r="AE355" s="10"/>
      <c r="AF355" s="10"/>
      <c r="AG355" s="10"/>
      <c r="AH355" s="10"/>
      <c r="AI355" s="10"/>
      <c r="AJ355" s="10"/>
      <c r="AK355" s="10"/>
      <c r="AL355" s="10"/>
      <c r="AM355" s="10"/>
      <c r="AN355" s="10"/>
      <c r="AO355" s="10"/>
      <c r="AP355" s="10"/>
      <c r="AQ355" s="10"/>
    </row>
    <row r="356" spans="1:43" s="4" customFormat="1" ht="32.25" hidden="1" customHeight="1" x14ac:dyDescent="0.25">
      <c r="A356" s="238">
        <f t="shared" si="155"/>
        <v>300</v>
      </c>
      <c r="B356" s="207">
        <v>443000</v>
      </c>
      <c r="C356" s="237" t="s">
        <v>870</v>
      </c>
      <c r="D356" s="215">
        <f t="shared" ref="D356:M356" si="156">D357</f>
        <v>0</v>
      </c>
      <c r="E356" s="214">
        <f t="shared" si="156"/>
        <v>0</v>
      </c>
      <c r="F356" s="213">
        <f t="shared" si="156"/>
        <v>0</v>
      </c>
      <c r="G356" s="214">
        <f t="shared" si="156"/>
        <v>0</v>
      </c>
      <c r="H356" s="213">
        <f t="shared" si="156"/>
        <v>0</v>
      </c>
      <c r="I356" s="214">
        <f t="shared" si="156"/>
        <v>0</v>
      </c>
      <c r="J356" s="213">
        <f t="shared" si="156"/>
        <v>0</v>
      </c>
      <c r="K356" s="311">
        <f t="shared" si="156"/>
        <v>0</v>
      </c>
      <c r="L356" s="215">
        <f t="shared" si="156"/>
        <v>0</v>
      </c>
      <c r="M356" s="214">
        <f t="shared" si="156"/>
        <v>0</v>
      </c>
      <c r="N356" s="215">
        <f t="shared" si="152"/>
        <v>0</v>
      </c>
      <c r="O356" s="214">
        <f t="shared" si="152"/>
        <v>0</v>
      </c>
      <c r="P356" s="356"/>
      <c r="Q356" s="356"/>
      <c r="U356" s="10"/>
      <c r="V356" s="10"/>
      <c r="W356" s="10"/>
      <c r="X356" s="10"/>
      <c r="Y356" s="201"/>
      <c r="Z356" s="10"/>
      <c r="AA356" s="10"/>
      <c r="AB356" s="10"/>
      <c r="AC356" s="10"/>
      <c r="AD356" s="10"/>
      <c r="AE356" s="10"/>
      <c r="AF356" s="10"/>
      <c r="AG356" s="10"/>
      <c r="AH356" s="10"/>
      <c r="AI356" s="10"/>
      <c r="AJ356" s="10"/>
      <c r="AK356" s="10"/>
      <c r="AL356" s="10"/>
      <c r="AM356" s="10"/>
      <c r="AN356" s="10"/>
      <c r="AO356" s="10"/>
      <c r="AP356" s="10"/>
      <c r="AQ356" s="10"/>
    </row>
    <row r="357" spans="1:43" s="4" customFormat="1" ht="32.25" hidden="1" customHeight="1" x14ac:dyDescent="0.25">
      <c r="A357" s="238">
        <f t="shared" si="155"/>
        <v>301</v>
      </c>
      <c r="B357" s="208">
        <v>443100</v>
      </c>
      <c r="C357" s="239" t="s">
        <v>794</v>
      </c>
      <c r="D357" s="218"/>
      <c r="E357" s="217"/>
      <c r="F357" s="228"/>
      <c r="G357" s="229"/>
      <c r="H357" s="228"/>
      <c r="I357" s="229"/>
      <c r="J357" s="216"/>
      <c r="K357" s="420"/>
      <c r="L357" s="218"/>
      <c r="M357" s="217"/>
      <c r="N357" s="287">
        <f t="shared" si="152"/>
        <v>0</v>
      </c>
      <c r="O357" s="277">
        <f t="shared" si="152"/>
        <v>0</v>
      </c>
      <c r="P357" s="356"/>
      <c r="Q357" s="356"/>
      <c r="U357" s="10"/>
      <c r="V357" s="10"/>
      <c r="W357" s="10"/>
      <c r="X357" s="10"/>
      <c r="Y357" s="201"/>
      <c r="Z357" s="10"/>
      <c r="AA357" s="10"/>
      <c r="AB357" s="10"/>
      <c r="AC357" s="10"/>
      <c r="AD357" s="10"/>
      <c r="AE357" s="10"/>
      <c r="AF357" s="10"/>
      <c r="AG357" s="10"/>
      <c r="AH357" s="10"/>
      <c r="AI357" s="10"/>
      <c r="AJ357" s="10"/>
      <c r="AK357" s="10"/>
      <c r="AL357" s="10"/>
      <c r="AM357" s="10"/>
      <c r="AN357" s="10"/>
      <c r="AO357" s="10"/>
      <c r="AP357" s="10"/>
      <c r="AQ357" s="10"/>
    </row>
    <row r="358" spans="1:43" s="4" customFormat="1" ht="32.25" hidden="1" customHeight="1" x14ac:dyDescent="0.25">
      <c r="A358" s="238">
        <f t="shared" si="155"/>
        <v>302</v>
      </c>
      <c r="B358" s="207">
        <v>444000</v>
      </c>
      <c r="C358" s="237" t="s">
        <v>871</v>
      </c>
      <c r="D358" s="215">
        <f t="shared" ref="D358:G358" si="157">SUM(D359:D361)</f>
        <v>0</v>
      </c>
      <c r="E358" s="214">
        <f t="shared" si="157"/>
        <v>0</v>
      </c>
      <c r="F358" s="213">
        <f t="shared" si="157"/>
        <v>0</v>
      </c>
      <c r="G358" s="214">
        <f t="shared" si="157"/>
        <v>0</v>
      </c>
      <c r="H358" s="213">
        <f t="shared" ref="H358:M358" si="158">SUM(H359:H361)</f>
        <v>0</v>
      </c>
      <c r="I358" s="214">
        <f t="shared" si="158"/>
        <v>0</v>
      </c>
      <c r="J358" s="213">
        <f t="shared" si="158"/>
        <v>0</v>
      </c>
      <c r="K358" s="311">
        <f t="shared" si="158"/>
        <v>0</v>
      </c>
      <c r="L358" s="215">
        <f t="shared" si="158"/>
        <v>0</v>
      </c>
      <c r="M358" s="214">
        <f t="shared" si="158"/>
        <v>0</v>
      </c>
      <c r="N358" s="215">
        <f t="shared" si="152"/>
        <v>0</v>
      </c>
      <c r="O358" s="214">
        <f t="shared" si="152"/>
        <v>0</v>
      </c>
      <c r="P358" s="356"/>
      <c r="Q358" s="356"/>
      <c r="U358" s="10"/>
      <c r="V358" s="10"/>
      <c r="W358" s="10"/>
      <c r="X358" s="10"/>
      <c r="Y358" s="201"/>
      <c r="Z358" s="10"/>
      <c r="AA358" s="10"/>
      <c r="AB358" s="10"/>
      <c r="AC358" s="10"/>
      <c r="AD358" s="10"/>
      <c r="AE358" s="10"/>
      <c r="AF358" s="10"/>
      <c r="AG358" s="10"/>
      <c r="AH358" s="10"/>
      <c r="AI358" s="10"/>
      <c r="AJ358" s="10"/>
      <c r="AK358" s="10"/>
      <c r="AL358" s="10"/>
      <c r="AM358" s="10"/>
      <c r="AN358" s="10"/>
      <c r="AO358" s="10"/>
      <c r="AP358" s="10"/>
      <c r="AQ358" s="10"/>
    </row>
    <row r="359" spans="1:43" s="4" customFormat="1" ht="32.25" hidden="1" customHeight="1" x14ac:dyDescent="0.25">
      <c r="A359" s="238">
        <f t="shared" si="155"/>
        <v>303</v>
      </c>
      <c r="B359" s="208">
        <v>444100</v>
      </c>
      <c r="C359" s="239" t="s">
        <v>1609</v>
      </c>
      <c r="D359" s="218"/>
      <c r="E359" s="217"/>
      <c r="F359" s="228"/>
      <c r="G359" s="229"/>
      <c r="H359" s="228"/>
      <c r="I359" s="229"/>
      <c r="J359" s="216"/>
      <c r="K359" s="420"/>
      <c r="L359" s="218"/>
      <c r="M359" s="217"/>
      <c r="N359" s="287">
        <f t="shared" si="152"/>
        <v>0</v>
      </c>
      <c r="O359" s="277">
        <f t="shared" si="152"/>
        <v>0</v>
      </c>
      <c r="P359" s="356"/>
      <c r="Q359" s="356"/>
      <c r="U359" s="10"/>
      <c r="V359" s="10"/>
      <c r="W359" s="10"/>
      <c r="X359" s="10"/>
      <c r="Y359" s="201"/>
      <c r="Z359" s="10"/>
      <c r="AA359" s="10"/>
      <c r="AB359" s="10"/>
      <c r="AC359" s="10"/>
      <c r="AD359" s="10"/>
      <c r="AE359" s="10"/>
      <c r="AF359" s="10"/>
      <c r="AG359" s="10"/>
      <c r="AH359" s="10"/>
      <c r="AI359" s="10"/>
      <c r="AJ359" s="10"/>
      <c r="AK359" s="10"/>
      <c r="AL359" s="10"/>
      <c r="AM359" s="10"/>
      <c r="AN359" s="10"/>
      <c r="AO359" s="10"/>
      <c r="AP359" s="10"/>
      <c r="AQ359" s="10"/>
    </row>
    <row r="360" spans="1:43" s="4" customFormat="1" ht="32.25" hidden="1" customHeight="1" x14ac:dyDescent="0.25">
      <c r="A360" s="238">
        <f t="shared" si="155"/>
        <v>304</v>
      </c>
      <c r="B360" s="208">
        <v>444200</v>
      </c>
      <c r="C360" s="239" t="s">
        <v>1610</v>
      </c>
      <c r="D360" s="218"/>
      <c r="E360" s="217"/>
      <c r="F360" s="228"/>
      <c r="G360" s="229"/>
      <c r="H360" s="228"/>
      <c r="I360" s="229"/>
      <c r="J360" s="216"/>
      <c r="K360" s="420"/>
      <c r="L360" s="218"/>
      <c r="M360" s="217"/>
      <c r="N360" s="287">
        <f t="shared" si="152"/>
        <v>0</v>
      </c>
      <c r="O360" s="277">
        <f t="shared" si="152"/>
        <v>0</v>
      </c>
      <c r="P360" s="356"/>
      <c r="Q360" s="356"/>
      <c r="U360" s="10"/>
      <c r="V360" s="10"/>
      <c r="W360" s="10"/>
      <c r="X360" s="10"/>
      <c r="Y360" s="201"/>
      <c r="Z360" s="10"/>
      <c r="AA360" s="10"/>
      <c r="AB360" s="10"/>
      <c r="AC360" s="10"/>
      <c r="AD360" s="10"/>
      <c r="AE360" s="10"/>
      <c r="AF360" s="10"/>
      <c r="AG360" s="10"/>
      <c r="AH360" s="10"/>
      <c r="AI360" s="10"/>
      <c r="AJ360" s="10"/>
      <c r="AK360" s="10"/>
      <c r="AL360" s="10"/>
      <c r="AM360" s="10"/>
      <c r="AN360" s="10"/>
      <c r="AO360" s="10"/>
      <c r="AP360" s="10"/>
      <c r="AQ360" s="10"/>
    </row>
    <row r="361" spans="1:43" s="4" customFormat="1" ht="32.25" hidden="1" customHeight="1" x14ac:dyDescent="0.25">
      <c r="A361" s="238">
        <f t="shared" si="155"/>
        <v>305</v>
      </c>
      <c r="B361" s="208">
        <v>444300</v>
      </c>
      <c r="C361" s="239" t="s">
        <v>120</v>
      </c>
      <c r="D361" s="218"/>
      <c r="E361" s="217"/>
      <c r="F361" s="228"/>
      <c r="G361" s="229"/>
      <c r="H361" s="228"/>
      <c r="I361" s="229"/>
      <c r="J361" s="216"/>
      <c r="K361" s="420"/>
      <c r="L361" s="218"/>
      <c r="M361" s="217"/>
      <c r="N361" s="287">
        <f t="shared" si="152"/>
        <v>0</v>
      </c>
      <c r="O361" s="277">
        <f t="shared" si="152"/>
        <v>0</v>
      </c>
      <c r="P361" s="356"/>
      <c r="Q361" s="356"/>
      <c r="U361" s="10"/>
      <c r="V361" s="10"/>
      <c r="W361" s="10"/>
      <c r="X361" s="10"/>
      <c r="Y361" s="201"/>
      <c r="Z361" s="10"/>
      <c r="AA361" s="10"/>
      <c r="AB361" s="10"/>
      <c r="AC361" s="10"/>
      <c r="AD361" s="10"/>
      <c r="AE361" s="10"/>
      <c r="AF361" s="10"/>
      <c r="AG361" s="10"/>
      <c r="AH361" s="10"/>
      <c r="AI361" s="10"/>
      <c r="AJ361" s="10"/>
      <c r="AK361" s="10"/>
      <c r="AL361" s="10"/>
      <c r="AM361" s="10"/>
      <c r="AN361" s="10"/>
      <c r="AO361" s="10"/>
      <c r="AP361" s="10"/>
      <c r="AQ361" s="10"/>
    </row>
    <row r="362" spans="1:43" s="4" customFormat="1" ht="32.25" hidden="1" customHeight="1" x14ac:dyDescent="0.25">
      <c r="A362" s="238">
        <f t="shared" si="155"/>
        <v>306</v>
      </c>
      <c r="B362" s="207">
        <v>450000</v>
      </c>
      <c r="C362" s="237" t="s">
        <v>872</v>
      </c>
      <c r="D362" s="215">
        <f t="shared" ref="D362:G362" si="159">D363+D366+D369+D372</f>
        <v>0</v>
      </c>
      <c r="E362" s="214">
        <f t="shared" si="159"/>
        <v>0</v>
      </c>
      <c r="F362" s="213">
        <f t="shared" si="159"/>
        <v>0</v>
      </c>
      <c r="G362" s="214">
        <f t="shared" si="159"/>
        <v>0</v>
      </c>
      <c r="H362" s="213">
        <f t="shared" ref="H362:M362" si="160">H363+H366+H369+H372</f>
        <v>0</v>
      </c>
      <c r="I362" s="214">
        <f t="shared" si="160"/>
        <v>0</v>
      </c>
      <c r="J362" s="213">
        <f t="shared" si="160"/>
        <v>0</v>
      </c>
      <c r="K362" s="311">
        <f t="shared" si="160"/>
        <v>0</v>
      </c>
      <c r="L362" s="215">
        <f t="shared" si="160"/>
        <v>0</v>
      </c>
      <c r="M362" s="214">
        <f t="shared" si="160"/>
        <v>0</v>
      </c>
      <c r="N362" s="215">
        <f t="shared" si="152"/>
        <v>0</v>
      </c>
      <c r="O362" s="214">
        <f t="shared" si="152"/>
        <v>0</v>
      </c>
      <c r="P362" s="356"/>
      <c r="Q362" s="356"/>
      <c r="U362" s="10"/>
      <c r="V362" s="10"/>
      <c r="W362" s="10"/>
      <c r="X362" s="10"/>
      <c r="Y362" s="201"/>
      <c r="Z362" s="10"/>
      <c r="AA362" s="10"/>
      <c r="AB362" s="10"/>
      <c r="AC362" s="10"/>
      <c r="AD362" s="10"/>
      <c r="AE362" s="10"/>
      <c r="AF362" s="10"/>
      <c r="AG362" s="10"/>
      <c r="AH362" s="10"/>
      <c r="AI362" s="10"/>
      <c r="AJ362" s="10"/>
      <c r="AK362" s="10"/>
      <c r="AL362" s="10"/>
      <c r="AM362" s="10"/>
      <c r="AN362" s="10"/>
      <c r="AO362" s="10"/>
      <c r="AP362" s="10"/>
      <c r="AQ362" s="10"/>
    </row>
    <row r="363" spans="1:43" s="4" customFormat="1" ht="38.25" hidden="1" x14ac:dyDescent="0.25">
      <c r="A363" s="238">
        <f t="shared" si="155"/>
        <v>307</v>
      </c>
      <c r="B363" s="207">
        <v>451000</v>
      </c>
      <c r="C363" s="237" t="s">
        <v>873</v>
      </c>
      <c r="D363" s="215">
        <f t="shared" ref="D363:E363" si="161">SUM(D364:D365)</f>
        <v>0</v>
      </c>
      <c r="E363" s="214">
        <f t="shared" si="161"/>
        <v>0</v>
      </c>
      <c r="F363" s="213">
        <f t="shared" ref="F363:G363" si="162">SUM(F364:F365)</f>
        <v>0</v>
      </c>
      <c r="G363" s="214">
        <f t="shared" si="162"/>
        <v>0</v>
      </c>
      <c r="H363" s="213">
        <f t="shared" ref="H363:M363" si="163">SUM(H364:H365)</f>
        <v>0</v>
      </c>
      <c r="I363" s="214">
        <f t="shared" si="163"/>
        <v>0</v>
      </c>
      <c r="J363" s="213">
        <f t="shared" si="163"/>
        <v>0</v>
      </c>
      <c r="K363" s="311">
        <f t="shared" si="163"/>
        <v>0</v>
      </c>
      <c r="L363" s="215">
        <f t="shared" si="163"/>
        <v>0</v>
      </c>
      <c r="M363" s="214">
        <f t="shared" si="163"/>
        <v>0</v>
      </c>
      <c r="N363" s="215">
        <f t="shared" si="152"/>
        <v>0</v>
      </c>
      <c r="O363" s="214">
        <f t="shared" si="152"/>
        <v>0</v>
      </c>
      <c r="P363" s="356"/>
      <c r="Q363" s="356"/>
      <c r="U363" s="10"/>
      <c r="V363" s="10"/>
      <c r="W363" s="10"/>
      <c r="X363" s="10"/>
      <c r="Y363" s="201"/>
      <c r="Z363" s="10"/>
      <c r="AA363" s="10"/>
      <c r="AB363" s="10"/>
      <c r="AC363" s="10"/>
      <c r="AD363" s="10"/>
      <c r="AE363" s="10"/>
      <c r="AF363" s="10"/>
      <c r="AG363" s="10"/>
      <c r="AH363" s="10"/>
      <c r="AI363" s="10"/>
      <c r="AJ363" s="10"/>
      <c r="AK363" s="10"/>
      <c r="AL363" s="10"/>
      <c r="AM363" s="10"/>
      <c r="AN363" s="10"/>
      <c r="AO363" s="10"/>
      <c r="AP363" s="10"/>
      <c r="AQ363" s="10"/>
    </row>
    <row r="364" spans="1:43" s="4" customFormat="1" ht="38.25" hidden="1" x14ac:dyDescent="0.25">
      <c r="A364" s="238">
        <f t="shared" si="155"/>
        <v>308</v>
      </c>
      <c r="B364" s="208">
        <v>451100</v>
      </c>
      <c r="C364" s="239" t="s">
        <v>1259</v>
      </c>
      <c r="D364" s="218"/>
      <c r="E364" s="217"/>
      <c r="F364" s="228"/>
      <c r="G364" s="229"/>
      <c r="H364" s="228"/>
      <c r="I364" s="229"/>
      <c r="J364" s="216"/>
      <c r="K364" s="420"/>
      <c r="L364" s="218"/>
      <c r="M364" s="217"/>
      <c r="N364" s="287">
        <f t="shared" si="152"/>
        <v>0</v>
      </c>
      <c r="O364" s="277">
        <f t="shared" si="152"/>
        <v>0</v>
      </c>
      <c r="P364" s="356"/>
      <c r="Q364" s="356"/>
      <c r="U364" s="10"/>
      <c r="V364" s="10"/>
      <c r="W364" s="10"/>
      <c r="X364" s="10"/>
      <c r="Y364" s="201"/>
      <c r="Z364" s="10"/>
      <c r="AA364" s="10"/>
      <c r="AB364" s="10"/>
      <c r="AC364" s="10"/>
      <c r="AD364" s="10"/>
      <c r="AE364" s="10"/>
      <c r="AF364" s="10"/>
      <c r="AG364" s="10"/>
      <c r="AH364" s="10"/>
      <c r="AI364" s="10"/>
      <c r="AJ364" s="10"/>
      <c r="AK364" s="10"/>
      <c r="AL364" s="10"/>
      <c r="AM364" s="10"/>
      <c r="AN364" s="10"/>
      <c r="AO364" s="10"/>
      <c r="AP364" s="10"/>
      <c r="AQ364" s="10"/>
    </row>
    <row r="365" spans="1:43" s="4" customFormat="1" ht="38.25" hidden="1" x14ac:dyDescent="0.25">
      <c r="A365" s="238">
        <f t="shared" si="155"/>
        <v>309</v>
      </c>
      <c r="B365" s="208">
        <v>451200</v>
      </c>
      <c r="C365" s="239" t="s">
        <v>1137</v>
      </c>
      <c r="D365" s="218"/>
      <c r="E365" s="217"/>
      <c r="F365" s="228"/>
      <c r="G365" s="229"/>
      <c r="H365" s="228"/>
      <c r="I365" s="229"/>
      <c r="J365" s="216"/>
      <c r="K365" s="420"/>
      <c r="L365" s="218"/>
      <c r="M365" s="217"/>
      <c r="N365" s="287">
        <f t="shared" si="152"/>
        <v>0</v>
      </c>
      <c r="O365" s="277">
        <f t="shared" si="152"/>
        <v>0</v>
      </c>
      <c r="P365" s="356"/>
      <c r="Q365" s="356"/>
      <c r="U365" s="10"/>
      <c r="V365" s="10"/>
      <c r="W365" s="10"/>
      <c r="X365" s="10"/>
      <c r="Y365" s="201"/>
      <c r="Z365" s="10"/>
      <c r="AA365" s="10"/>
      <c r="AB365" s="10"/>
      <c r="AC365" s="10"/>
      <c r="AD365" s="10"/>
      <c r="AE365" s="10"/>
      <c r="AF365" s="10"/>
      <c r="AG365" s="10"/>
      <c r="AH365" s="10"/>
      <c r="AI365" s="10"/>
      <c r="AJ365" s="10"/>
      <c r="AK365" s="10"/>
      <c r="AL365" s="10"/>
      <c r="AM365" s="10"/>
      <c r="AN365" s="10"/>
      <c r="AO365" s="10"/>
      <c r="AP365" s="10"/>
      <c r="AQ365" s="10"/>
    </row>
    <row r="366" spans="1:43" s="4" customFormat="1" ht="38.25" hidden="1" x14ac:dyDescent="0.25">
      <c r="A366" s="238">
        <f t="shared" si="155"/>
        <v>310</v>
      </c>
      <c r="B366" s="207">
        <v>452000</v>
      </c>
      <c r="C366" s="237" t="s">
        <v>874</v>
      </c>
      <c r="D366" s="215">
        <f t="shared" ref="D366:G366" si="164">SUM(D367:D368)</f>
        <v>0</v>
      </c>
      <c r="E366" s="214">
        <f t="shared" si="164"/>
        <v>0</v>
      </c>
      <c r="F366" s="213">
        <f t="shared" si="164"/>
        <v>0</v>
      </c>
      <c r="G366" s="214">
        <f t="shared" si="164"/>
        <v>0</v>
      </c>
      <c r="H366" s="213">
        <f t="shared" ref="H366:M366" si="165">SUM(H367:H368)</f>
        <v>0</v>
      </c>
      <c r="I366" s="214">
        <f t="shared" si="165"/>
        <v>0</v>
      </c>
      <c r="J366" s="213">
        <f t="shared" si="165"/>
        <v>0</v>
      </c>
      <c r="K366" s="311">
        <f t="shared" si="165"/>
        <v>0</v>
      </c>
      <c r="L366" s="215">
        <f t="shared" si="165"/>
        <v>0</v>
      </c>
      <c r="M366" s="214">
        <f t="shared" si="165"/>
        <v>0</v>
      </c>
      <c r="N366" s="215">
        <f t="shared" si="152"/>
        <v>0</v>
      </c>
      <c r="O366" s="214">
        <f t="shared" si="152"/>
        <v>0</v>
      </c>
      <c r="P366" s="356"/>
      <c r="Q366" s="356"/>
      <c r="U366" s="10"/>
      <c r="V366" s="10"/>
      <c r="W366" s="10"/>
      <c r="X366" s="10"/>
      <c r="Y366" s="201"/>
      <c r="Z366" s="10"/>
      <c r="AA366" s="10"/>
      <c r="AB366" s="10"/>
      <c r="AC366" s="10"/>
      <c r="AD366" s="10"/>
      <c r="AE366" s="10"/>
      <c r="AF366" s="10"/>
      <c r="AG366" s="10"/>
      <c r="AH366" s="10"/>
      <c r="AI366" s="10"/>
      <c r="AJ366" s="10"/>
      <c r="AK366" s="10"/>
      <c r="AL366" s="10"/>
      <c r="AM366" s="10"/>
      <c r="AN366" s="10"/>
      <c r="AO366" s="10"/>
      <c r="AP366" s="10"/>
      <c r="AQ366" s="10"/>
    </row>
    <row r="367" spans="1:43" s="4" customFormat="1" ht="32.25" hidden="1" customHeight="1" x14ac:dyDescent="0.25">
      <c r="A367" s="238">
        <f t="shared" si="155"/>
        <v>311</v>
      </c>
      <c r="B367" s="208">
        <v>452100</v>
      </c>
      <c r="C367" s="239" t="s">
        <v>1611</v>
      </c>
      <c r="D367" s="218"/>
      <c r="E367" s="217"/>
      <c r="F367" s="228"/>
      <c r="G367" s="229"/>
      <c r="H367" s="228"/>
      <c r="I367" s="229"/>
      <c r="J367" s="216"/>
      <c r="K367" s="420"/>
      <c r="L367" s="218"/>
      <c r="M367" s="217"/>
      <c r="N367" s="287">
        <f t="shared" si="152"/>
        <v>0</v>
      </c>
      <c r="O367" s="277">
        <f t="shared" si="152"/>
        <v>0</v>
      </c>
      <c r="P367" s="356"/>
      <c r="Q367" s="356"/>
      <c r="U367" s="10"/>
      <c r="V367" s="10"/>
      <c r="W367" s="10"/>
      <c r="X367" s="10"/>
      <c r="Y367" s="201"/>
      <c r="Z367" s="10"/>
      <c r="AA367" s="10"/>
      <c r="AB367" s="10"/>
      <c r="AC367" s="10"/>
      <c r="AD367" s="10"/>
      <c r="AE367" s="10"/>
      <c r="AF367" s="10"/>
      <c r="AG367" s="10"/>
      <c r="AH367" s="10"/>
      <c r="AI367" s="10"/>
      <c r="AJ367" s="10"/>
      <c r="AK367" s="10"/>
      <c r="AL367" s="10"/>
      <c r="AM367" s="10"/>
      <c r="AN367" s="10"/>
      <c r="AO367" s="10"/>
      <c r="AP367" s="10"/>
      <c r="AQ367" s="10"/>
    </row>
    <row r="368" spans="1:43" s="4" customFormat="1" ht="32.25" hidden="1" customHeight="1" x14ac:dyDescent="0.25">
      <c r="A368" s="238">
        <f t="shared" si="155"/>
        <v>312</v>
      </c>
      <c r="B368" s="208">
        <v>452200</v>
      </c>
      <c r="C368" s="239" t="s">
        <v>1612</v>
      </c>
      <c r="D368" s="218"/>
      <c r="E368" s="217"/>
      <c r="F368" s="228"/>
      <c r="G368" s="229"/>
      <c r="H368" s="228"/>
      <c r="I368" s="229"/>
      <c r="J368" s="216"/>
      <c r="K368" s="420"/>
      <c r="L368" s="218"/>
      <c r="M368" s="217"/>
      <c r="N368" s="287">
        <f t="shared" si="152"/>
        <v>0</v>
      </c>
      <c r="O368" s="277">
        <f t="shared" si="152"/>
        <v>0</v>
      </c>
      <c r="P368" s="356"/>
      <c r="Q368" s="356"/>
      <c r="U368" s="10"/>
      <c r="V368" s="10"/>
      <c r="W368" s="10"/>
      <c r="X368" s="10"/>
      <c r="Y368" s="201"/>
      <c r="Z368" s="10"/>
      <c r="AA368" s="10"/>
      <c r="AB368" s="10"/>
      <c r="AC368" s="10"/>
      <c r="AD368" s="10"/>
      <c r="AE368" s="10"/>
      <c r="AF368" s="10"/>
      <c r="AG368" s="10"/>
      <c r="AH368" s="10"/>
      <c r="AI368" s="10"/>
      <c r="AJ368" s="10"/>
      <c r="AK368" s="10"/>
      <c r="AL368" s="10"/>
      <c r="AM368" s="10"/>
      <c r="AN368" s="10"/>
      <c r="AO368" s="10"/>
      <c r="AP368" s="10"/>
      <c r="AQ368" s="10"/>
    </row>
    <row r="369" spans="1:43" s="4" customFormat="1" ht="38.25" hidden="1" x14ac:dyDescent="0.25">
      <c r="A369" s="238">
        <f t="shared" si="155"/>
        <v>313</v>
      </c>
      <c r="B369" s="207">
        <v>453000</v>
      </c>
      <c r="C369" s="237" t="s">
        <v>875</v>
      </c>
      <c r="D369" s="215">
        <f t="shared" ref="D369:G369" si="166">SUM(D370:D371)</f>
        <v>0</v>
      </c>
      <c r="E369" s="214">
        <f t="shared" si="166"/>
        <v>0</v>
      </c>
      <c r="F369" s="213">
        <f t="shared" si="166"/>
        <v>0</v>
      </c>
      <c r="G369" s="214">
        <f t="shared" si="166"/>
        <v>0</v>
      </c>
      <c r="H369" s="213">
        <f t="shared" ref="H369:M369" si="167">SUM(H370:H371)</f>
        <v>0</v>
      </c>
      <c r="I369" s="214">
        <f t="shared" si="167"/>
        <v>0</v>
      </c>
      <c r="J369" s="213">
        <f t="shared" si="167"/>
        <v>0</v>
      </c>
      <c r="K369" s="311">
        <f t="shared" si="167"/>
        <v>0</v>
      </c>
      <c r="L369" s="215">
        <f t="shared" si="167"/>
        <v>0</v>
      </c>
      <c r="M369" s="214">
        <f t="shared" si="167"/>
        <v>0</v>
      </c>
      <c r="N369" s="215">
        <f t="shared" si="152"/>
        <v>0</v>
      </c>
      <c r="O369" s="214">
        <f t="shared" si="152"/>
        <v>0</v>
      </c>
      <c r="P369" s="356"/>
      <c r="Q369" s="356"/>
      <c r="U369" s="10"/>
      <c r="V369" s="10"/>
      <c r="W369" s="10"/>
      <c r="X369" s="10"/>
      <c r="Y369" s="201"/>
      <c r="Z369" s="10"/>
      <c r="AA369" s="10"/>
      <c r="AB369" s="10"/>
      <c r="AC369" s="10"/>
      <c r="AD369" s="10"/>
      <c r="AE369" s="10"/>
      <c r="AF369" s="10"/>
      <c r="AG369" s="10"/>
      <c r="AH369" s="10"/>
      <c r="AI369" s="10"/>
      <c r="AJ369" s="10"/>
      <c r="AK369" s="10"/>
      <c r="AL369" s="10"/>
      <c r="AM369" s="10"/>
      <c r="AN369" s="10"/>
      <c r="AO369" s="10"/>
      <c r="AP369" s="10"/>
      <c r="AQ369" s="10"/>
    </row>
    <row r="370" spans="1:43" s="4" customFormat="1" ht="32.25" hidden="1" customHeight="1" x14ac:dyDescent="0.25">
      <c r="A370" s="238">
        <f t="shared" si="155"/>
        <v>314</v>
      </c>
      <c r="B370" s="208">
        <v>453100</v>
      </c>
      <c r="C370" s="239" t="s">
        <v>1613</v>
      </c>
      <c r="D370" s="218"/>
      <c r="E370" s="217"/>
      <c r="F370" s="228"/>
      <c r="G370" s="229"/>
      <c r="H370" s="228"/>
      <c r="I370" s="229"/>
      <c r="J370" s="216"/>
      <c r="K370" s="420"/>
      <c r="L370" s="218"/>
      <c r="M370" s="217"/>
      <c r="N370" s="287">
        <f t="shared" si="152"/>
        <v>0</v>
      </c>
      <c r="O370" s="277">
        <f t="shared" si="152"/>
        <v>0</v>
      </c>
      <c r="P370" s="356"/>
      <c r="Q370" s="356"/>
      <c r="U370" s="10"/>
      <c r="V370" s="10"/>
      <c r="W370" s="10"/>
      <c r="X370" s="10"/>
      <c r="Y370" s="201"/>
      <c r="Z370" s="10"/>
      <c r="AA370" s="10"/>
      <c r="AB370" s="10"/>
      <c r="AC370" s="10"/>
      <c r="AD370" s="10"/>
      <c r="AE370" s="10"/>
      <c r="AF370" s="10"/>
      <c r="AG370" s="10"/>
      <c r="AH370" s="10"/>
      <c r="AI370" s="10"/>
      <c r="AJ370" s="10"/>
      <c r="AK370" s="10"/>
      <c r="AL370" s="10"/>
      <c r="AM370" s="10"/>
      <c r="AN370" s="10"/>
      <c r="AO370" s="10"/>
      <c r="AP370" s="10"/>
      <c r="AQ370" s="10"/>
    </row>
    <row r="371" spans="1:43" s="4" customFormat="1" ht="32.25" hidden="1" customHeight="1" x14ac:dyDescent="0.25">
      <c r="A371" s="238">
        <f t="shared" si="155"/>
        <v>315</v>
      </c>
      <c r="B371" s="208">
        <v>453200</v>
      </c>
      <c r="C371" s="239" t="s">
        <v>1614</v>
      </c>
      <c r="D371" s="218"/>
      <c r="E371" s="217"/>
      <c r="F371" s="228"/>
      <c r="G371" s="229"/>
      <c r="H371" s="228"/>
      <c r="I371" s="229"/>
      <c r="J371" s="216"/>
      <c r="K371" s="420"/>
      <c r="L371" s="218"/>
      <c r="M371" s="217"/>
      <c r="N371" s="287">
        <f t="shared" si="152"/>
        <v>0</v>
      </c>
      <c r="O371" s="277">
        <f t="shared" si="152"/>
        <v>0</v>
      </c>
      <c r="P371" s="356"/>
      <c r="Q371" s="356"/>
      <c r="U371" s="10"/>
      <c r="V371" s="10"/>
      <c r="W371" s="10"/>
      <c r="X371" s="10"/>
      <c r="Y371" s="201"/>
      <c r="Z371" s="10"/>
      <c r="AA371" s="10"/>
      <c r="AB371" s="10"/>
      <c r="AC371" s="10"/>
      <c r="AD371" s="10"/>
      <c r="AE371" s="10"/>
      <c r="AF371" s="10"/>
      <c r="AG371" s="10"/>
      <c r="AH371" s="10"/>
      <c r="AI371" s="10"/>
      <c r="AJ371" s="10"/>
      <c r="AK371" s="10"/>
      <c r="AL371" s="10"/>
      <c r="AM371" s="10"/>
      <c r="AN371" s="10"/>
      <c r="AO371" s="10"/>
      <c r="AP371" s="10"/>
      <c r="AQ371" s="10"/>
    </row>
    <row r="372" spans="1:43" s="4" customFormat="1" ht="32.25" hidden="1" customHeight="1" x14ac:dyDescent="0.25">
      <c r="A372" s="238">
        <f t="shared" si="155"/>
        <v>316</v>
      </c>
      <c r="B372" s="207">
        <v>454000</v>
      </c>
      <c r="C372" s="237" t="s">
        <v>876</v>
      </c>
      <c r="D372" s="215">
        <f t="shared" ref="D372:G372" si="168">SUM(D373:D374)</f>
        <v>0</v>
      </c>
      <c r="E372" s="214">
        <f t="shared" si="168"/>
        <v>0</v>
      </c>
      <c r="F372" s="213">
        <f t="shared" si="168"/>
        <v>0</v>
      </c>
      <c r="G372" s="214">
        <f t="shared" si="168"/>
        <v>0</v>
      </c>
      <c r="H372" s="213">
        <f t="shared" ref="H372:M372" si="169">SUM(H373:H374)</f>
        <v>0</v>
      </c>
      <c r="I372" s="214">
        <f t="shared" si="169"/>
        <v>0</v>
      </c>
      <c r="J372" s="213">
        <f t="shared" si="169"/>
        <v>0</v>
      </c>
      <c r="K372" s="311">
        <f t="shared" si="169"/>
        <v>0</v>
      </c>
      <c r="L372" s="215">
        <f t="shared" si="169"/>
        <v>0</v>
      </c>
      <c r="M372" s="214">
        <f t="shared" si="169"/>
        <v>0</v>
      </c>
      <c r="N372" s="215">
        <f t="shared" si="152"/>
        <v>0</v>
      </c>
      <c r="O372" s="214">
        <f t="shared" si="152"/>
        <v>0</v>
      </c>
      <c r="P372" s="356"/>
      <c r="Q372" s="356"/>
      <c r="U372" s="10"/>
      <c r="V372" s="10"/>
      <c r="W372" s="10"/>
      <c r="X372" s="10"/>
      <c r="Y372" s="201"/>
      <c r="Z372" s="10"/>
      <c r="AA372" s="10"/>
      <c r="AB372" s="10"/>
      <c r="AC372" s="10"/>
      <c r="AD372" s="10"/>
      <c r="AE372" s="10"/>
      <c r="AF372" s="10"/>
      <c r="AG372" s="10"/>
      <c r="AH372" s="10"/>
      <c r="AI372" s="10"/>
      <c r="AJ372" s="10"/>
      <c r="AK372" s="10"/>
      <c r="AL372" s="10"/>
      <c r="AM372" s="10"/>
      <c r="AN372" s="10"/>
      <c r="AO372" s="10"/>
      <c r="AP372" s="10"/>
      <c r="AQ372" s="10"/>
    </row>
    <row r="373" spans="1:43" s="4" customFormat="1" ht="32.25" hidden="1" customHeight="1" x14ac:dyDescent="0.25">
      <c r="A373" s="238">
        <f t="shared" si="155"/>
        <v>317</v>
      </c>
      <c r="B373" s="208">
        <v>454100</v>
      </c>
      <c r="C373" s="239" t="s">
        <v>1615</v>
      </c>
      <c r="D373" s="218"/>
      <c r="E373" s="217"/>
      <c r="F373" s="228"/>
      <c r="G373" s="229"/>
      <c r="H373" s="228"/>
      <c r="I373" s="229"/>
      <c r="J373" s="216"/>
      <c r="K373" s="420"/>
      <c r="L373" s="218"/>
      <c r="M373" s="217"/>
      <c r="N373" s="287">
        <f t="shared" si="152"/>
        <v>0</v>
      </c>
      <c r="O373" s="277">
        <f t="shared" si="152"/>
        <v>0</v>
      </c>
      <c r="P373" s="356"/>
      <c r="Q373" s="356"/>
      <c r="U373" s="10"/>
      <c r="V373" s="10"/>
      <c r="W373" s="10"/>
      <c r="X373" s="10"/>
      <c r="Y373" s="201"/>
      <c r="Z373" s="10"/>
      <c r="AA373" s="10"/>
      <c r="AB373" s="10"/>
      <c r="AC373" s="10"/>
      <c r="AD373" s="10"/>
      <c r="AE373" s="10"/>
      <c r="AF373" s="10"/>
      <c r="AG373" s="10"/>
      <c r="AH373" s="10"/>
      <c r="AI373" s="10"/>
      <c r="AJ373" s="10"/>
      <c r="AK373" s="10"/>
      <c r="AL373" s="10"/>
      <c r="AM373" s="10"/>
      <c r="AN373" s="10"/>
      <c r="AO373" s="10"/>
      <c r="AP373" s="10"/>
      <c r="AQ373" s="10"/>
    </row>
    <row r="374" spans="1:43" s="4" customFormat="1" ht="32.25" hidden="1" customHeight="1" x14ac:dyDescent="0.25">
      <c r="A374" s="238">
        <f t="shared" si="155"/>
        <v>318</v>
      </c>
      <c r="B374" s="208">
        <v>454200</v>
      </c>
      <c r="C374" s="239" t="s">
        <v>1616</v>
      </c>
      <c r="D374" s="218"/>
      <c r="E374" s="217"/>
      <c r="F374" s="228"/>
      <c r="G374" s="229"/>
      <c r="H374" s="228"/>
      <c r="I374" s="229"/>
      <c r="J374" s="216"/>
      <c r="K374" s="420"/>
      <c r="L374" s="218"/>
      <c r="M374" s="217"/>
      <c r="N374" s="287">
        <f t="shared" si="152"/>
        <v>0</v>
      </c>
      <c r="O374" s="277">
        <f t="shared" si="152"/>
        <v>0</v>
      </c>
      <c r="P374" s="356"/>
      <c r="Q374" s="356"/>
      <c r="U374" s="10"/>
      <c r="V374" s="10"/>
      <c r="W374" s="10"/>
      <c r="X374" s="10"/>
      <c r="Y374" s="201"/>
      <c r="Z374" s="10"/>
      <c r="AA374" s="10"/>
      <c r="AB374" s="10"/>
      <c r="AC374" s="10"/>
      <c r="AD374" s="10"/>
      <c r="AE374" s="10"/>
      <c r="AF374" s="10"/>
      <c r="AG374" s="10"/>
      <c r="AH374" s="10"/>
      <c r="AI374" s="10"/>
      <c r="AJ374" s="10"/>
      <c r="AK374" s="10"/>
      <c r="AL374" s="10"/>
      <c r="AM374" s="10"/>
      <c r="AN374" s="10"/>
      <c r="AO374" s="10"/>
      <c r="AP374" s="10"/>
      <c r="AQ374" s="10"/>
    </row>
    <row r="375" spans="1:43" s="4" customFormat="1" ht="32.25" customHeight="1" x14ac:dyDescent="0.25">
      <c r="A375" s="392">
        <f t="shared" si="155"/>
        <v>319</v>
      </c>
      <c r="B375" s="207">
        <v>460000</v>
      </c>
      <c r="C375" s="237" t="s">
        <v>877</v>
      </c>
      <c r="D375" s="213">
        <f>D376+D379+D382+D385+D388</f>
        <v>0</v>
      </c>
      <c r="E375" s="214">
        <f>E376+E379+E382+E385+E388</f>
        <v>0</v>
      </c>
      <c r="F375" s="213">
        <f t="shared" ref="F375:G375" si="170">F376+F379+F382+F385+F388</f>
        <v>341000</v>
      </c>
      <c r="G375" s="214">
        <f t="shared" si="170"/>
        <v>0</v>
      </c>
      <c r="H375" s="213">
        <f t="shared" ref="H375:K375" si="171">H376+H379+H382+H385+H388</f>
        <v>0</v>
      </c>
      <c r="I375" s="214">
        <f t="shared" si="171"/>
        <v>0</v>
      </c>
      <c r="J375" s="213">
        <f t="shared" si="171"/>
        <v>0</v>
      </c>
      <c r="K375" s="311">
        <f t="shared" si="171"/>
        <v>0</v>
      </c>
      <c r="L375" s="215">
        <f>L376+L379+L382+L385+L388</f>
        <v>4821000</v>
      </c>
      <c r="M375" s="214">
        <f>M376+M379+M382+M385+M388</f>
        <v>0</v>
      </c>
      <c r="N375" s="215">
        <f t="shared" si="152"/>
        <v>4821000</v>
      </c>
      <c r="O375" s="214">
        <f t="shared" si="152"/>
        <v>0</v>
      </c>
      <c r="P375" s="356"/>
      <c r="Q375" s="356"/>
      <c r="U375" s="10"/>
      <c r="V375" s="10"/>
      <c r="W375" s="10"/>
      <c r="X375" s="10"/>
      <c r="Y375" s="201"/>
      <c r="Z375" s="10"/>
      <c r="AA375" s="10"/>
      <c r="AB375" s="10"/>
      <c r="AC375" s="10"/>
      <c r="AD375" s="10"/>
      <c r="AE375" s="10"/>
      <c r="AF375" s="10"/>
      <c r="AG375" s="10"/>
      <c r="AH375" s="10"/>
      <c r="AI375" s="10"/>
      <c r="AJ375" s="10"/>
      <c r="AK375" s="10"/>
      <c r="AL375" s="10"/>
      <c r="AM375" s="10"/>
      <c r="AN375" s="10"/>
      <c r="AO375" s="10"/>
      <c r="AP375" s="10"/>
      <c r="AQ375" s="10"/>
    </row>
    <row r="376" spans="1:43" s="4" customFormat="1" ht="32.25" hidden="1" customHeight="1" x14ac:dyDescent="0.25">
      <c r="A376" s="238">
        <f t="shared" si="155"/>
        <v>320</v>
      </c>
      <c r="B376" s="207">
        <v>461000</v>
      </c>
      <c r="C376" s="237" t="s">
        <v>878</v>
      </c>
      <c r="D376" s="213">
        <f>SUM(D377:D378)</f>
        <v>0</v>
      </c>
      <c r="E376" s="214">
        <f>SUM(E377:E378)</f>
        <v>0</v>
      </c>
      <c r="F376" s="213">
        <f t="shared" ref="F376:G376" si="172">SUM(F377:F378)</f>
        <v>0</v>
      </c>
      <c r="G376" s="214">
        <f t="shared" si="172"/>
        <v>0</v>
      </c>
      <c r="H376" s="213">
        <f t="shared" ref="H376:K376" si="173">SUM(H377:H378)</f>
        <v>0</v>
      </c>
      <c r="I376" s="214">
        <f t="shared" si="173"/>
        <v>0</v>
      </c>
      <c r="J376" s="213">
        <f t="shared" si="173"/>
        <v>0</v>
      </c>
      <c r="K376" s="311">
        <f t="shared" si="173"/>
        <v>0</v>
      </c>
      <c r="L376" s="215">
        <f>SUM(L377:L378)</f>
        <v>0</v>
      </c>
      <c r="M376" s="214">
        <f>SUM(M377:M378)</f>
        <v>0</v>
      </c>
      <c r="N376" s="215">
        <f t="shared" si="152"/>
        <v>0</v>
      </c>
      <c r="O376" s="214">
        <f t="shared" si="152"/>
        <v>0</v>
      </c>
      <c r="P376" s="356"/>
      <c r="Q376" s="356"/>
      <c r="U376" s="10"/>
      <c r="V376" s="10"/>
      <c r="W376" s="10"/>
      <c r="X376" s="10"/>
      <c r="Y376" s="201"/>
      <c r="Z376" s="10"/>
      <c r="AA376" s="10"/>
      <c r="AB376" s="10"/>
      <c r="AC376" s="10"/>
      <c r="AD376" s="10"/>
      <c r="AE376" s="10"/>
      <c r="AF376" s="10"/>
      <c r="AG376" s="10"/>
      <c r="AH376" s="10"/>
      <c r="AI376" s="10"/>
      <c r="AJ376" s="10"/>
      <c r="AK376" s="10"/>
      <c r="AL376" s="10"/>
      <c r="AM376" s="10"/>
      <c r="AN376" s="10"/>
      <c r="AO376" s="10"/>
      <c r="AP376" s="10"/>
      <c r="AQ376" s="10"/>
    </row>
    <row r="377" spans="1:43" s="4" customFormat="1" ht="32.25" hidden="1" customHeight="1" x14ac:dyDescent="0.25">
      <c r="A377" s="238">
        <f t="shared" si="155"/>
        <v>321</v>
      </c>
      <c r="B377" s="208">
        <v>461100</v>
      </c>
      <c r="C377" s="239" t="s">
        <v>1617</v>
      </c>
      <c r="D377" s="228"/>
      <c r="E377" s="229"/>
      <c r="F377" s="228"/>
      <c r="G377" s="229"/>
      <c r="H377" s="228"/>
      <c r="I377" s="229"/>
      <c r="J377" s="216"/>
      <c r="K377" s="420"/>
      <c r="L377" s="218"/>
      <c r="M377" s="217"/>
      <c r="N377" s="287">
        <f t="shared" si="152"/>
        <v>0</v>
      </c>
      <c r="O377" s="277">
        <f t="shared" si="152"/>
        <v>0</v>
      </c>
      <c r="P377" s="356"/>
      <c r="Q377" s="356"/>
      <c r="U377" s="10"/>
      <c r="V377" s="10"/>
      <c r="W377" s="10"/>
      <c r="X377" s="10"/>
      <c r="Y377" s="201"/>
      <c r="Z377" s="10"/>
      <c r="AA377" s="10"/>
      <c r="AB377" s="10"/>
      <c r="AC377" s="10"/>
      <c r="AD377" s="10"/>
      <c r="AE377" s="10"/>
      <c r="AF377" s="10"/>
      <c r="AG377" s="10"/>
      <c r="AH377" s="10"/>
      <c r="AI377" s="10"/>
      <c r="AJ377" s="10"/>
      <c r="AK377" s="10"/>
      <c r="AL377" s="10"/>
      <c r="AM377" s="10"/>
      <c r="AN377" s="10"/>
      <c r="AO377" s="10"/>
      <c r="AP377" s="10"/>
      <c r="AQ377" s="10"/>
    </row>
    <row r="378" spans="1:43" s="4" customFormat="1" ht="32.25" hidden="1" customHeight="1" x14ac:dyDescent="0.25">
      <c r="A378" s="238">
        <f t="shared" si="155"/>
        <v>322</v>
      </c>
      <c r="B378" s="208">
        <v>461200</v>
      </c>
      <c r="C378" s="239" t="s">
        <v>1618</v>
      </c>
      <c r="D378" s="228"/>
      <c r="E378" s="229"/>
      <c r="F378" s="228"/>
      <c r="G378" s="229"/>
      <c r="H378" s="228"/>
      <c r="I378" s="229"/>
      <c r="J378" s="216"/>
      <c r="K378" s="420"/>
      <c r="L378" s="218"/>
      <c r="M378" s="217"/>
      <c r="N378" s="287">
        <f t="shared" si="152"/>
        <v>0</v>
      </c>
      <c r="O378" s="277">
        <f t="shared" si="152"/>
        <v>0</v>
      </c>
      <c r="P378" s="356"/>
      <c r="Q378" s="356"/>
      <c r="U378" s="10"/>
      <c r="V378" s="10"/>
      <c r="W378" s="10"/>
      <c r="X378" s="10"/>
      <c r="Y378" s="201"/>
      <c r="Z378" s="10"/>
      <c r="AA378" s="10"/>
      <c r="AB378" s="10"/>
      <c r="AC378" s="10"/>
      <c r="AD378" s="10"/>
      <c r="AE378" s="10"/>
      <c r="AF378" s="10"/>
      <c r="AG378" s="10"/>
      <c r="AH378" s="10"/>
      <c r="AI378" s="10"/>
      <c r="AJ378" s="10"/>
      <c r="AK378" s="10"/>
      <c r="AL378" s="10"/>
      <c r="AM378" s="10"/>
      <c r="AN378" s="10"/>
      <c r="AO378" s="10"/>
      <c r="AP378" s="10"/>
      <c r="AQ378" s="10"/>
    </row>
    <row r="379" spans="1:43" s="4" customFormat="1" ht="32.25" hidden="1" customHeight="1" x14ac:dyDescent="0.25">
      <c r="A379" s="238">
        <f t="shared" si="155"/>
        <v>323</v>
      </c>
      <c r="B379" s="207">
        <v>462000</v>
      </c>
      <c r="C379" s="237" t="s">
        <v>879</v>
      </c>
      <c r="D379" s="213">
        <f>SUM(D380:D381)</f>
        <v>0</v>
      </c>
      <c r="E379" s="214">
        <f>SUM(E380:E381)</f>
        <v>0</v>
      </c>
      <c r="F379" s="213">
        <f t="shared" ref="F379:G379" si="174">SUM(F380:F381)</f>
        <v>0</v>
      </c>
      <c r="G379" s="214">
        <f t="shared" si="174"/>
        <v>0</v>
      </c>
      <c r="H379" s="213">
        <f t="shared" ref="H379:K379" si="175">SUM(H380:H381)</f>
        <v>0</v>
      </c>
      <c r="I379" s="214">
        <f t="shared" si="175"/>
        <v>0</v>
      </c>
      <c r="J379" s="213">
        <f t="shared" si="175"/>
        <v>0</v>
      </c>
      <c r="K379" s="311">
        <f t="shared" si="175"/>
        <v>0</v>
      </c>
      <c r="L379" s="215">
        <f>SUM(L380:L381)</f>
        <v>0</v>
      </c>
      <c r="M379" s="214">
        <f>SUM(M380:M381)</f>
        <v>0</v>
      </c>
      <c r="N379" s="215">
        <f t="shared" si="152"/>
        <v>0</v>
      </c>
      <c r="O379" s="214">
        <f t="shared" si="152"/>
        <v>0</v>
      </c>
      <c r="P379" s="356"/>
      <c r="Q379" s="356"/>
      <c r="U379" s="10"/>
      <c r="V379" s="10"/>
      <c r="W379" s="10"/>
      <c r="X379" s="10"/>
      <c r="Y379" s="201"/>
      <c r="Z379" s="10"/>
      <c r="AA379" s="10"/>
      <c r="AB379" s="10"/>
      <c r="AC379" s="10"/>
      <c r="AD379" s="10"/>
      <c r="AE379" s="10"/>
      <c r="AF379" s="10"/>
      <c r="AG379" s="10"/>
      <c r="AH379" s="10"/>
      <c r="AI379" s="10"/>
      <c r="AJ379" s="10"/>
      <c r="AK379" s="10"/>
      <c r="AL379" s="10"/>
      <c r="AM379" s="10"/>
      <c r="AN379" s="10"/>
      <c r="AO379" s="10"/>
      <c r="AP379" s="10"/>
      <c r="AQ379" s="10"/>
    </row>
    <row r="380" spans="1:43" s="4" customFormat="1" ht="32.25" hidden="1" customHeight="1" x14ac:dyDescent="0.25">
      <c r="A380" s="238">
        <f t="shared" si="155"/>
        <v>324</v>
      </c>
      <c r="B380" s="208">
        <v>462100</v>
      </c>
      <c r="C380" s="239" t="s">
        <v>1619</v>
      </c>
      <c r="D380" s="228"/>
      <c r="E380" s="229"/>
      <c r="F380" s="228"/>
      <c r="G380" s="229"/>
      <c r="H380" s="228"/>
      <c r="I380" s="229"/>
      <c r="J380" s="216"/>
      <c r="K380" s="420"/>
      <c r="L380" s="218"/>
      <c r="M380" s="217"/>
      <c r="N380" s="287">
        <f t="shared" si="152"/>
        <v>0</v>
      </c>
      <c r="O380" s="277">
        <f t="shared" si="152"/>
        <v>0</v>
      </c>
      <c r="P380" s="356"/>
      <c r="Q380" s="356"/>
      <c r="U380" s="10"/>
      <c r="V380" s="10"/>
      <c r="W380" s="10"/>
      <c r="X380" s="10"/>
      <c r="Y380" s="201"/>
      <c r="Z380" s="10"/>
      <c r="AA380" s="10"/>
      <c r="AB380" s="10"/>
      <c r="AC380" s="10"/>
      <c r="AD380" s="10"/>
      <c r="AE380" s="10"/>
      <c r="AF380" s="10"/>
      <c r="AG380" s="10"/>
      <c r="AH380" s="10"/>
      <c r="AI380" s="10"/>
      <c r="AJ380" s="10"/>
      <c r="AK380" s="10"/>
      <c r="AL380" s="10"/>
      <c r="AM380" s="10"/>
      <c r="AN380" s="10"/>
      <c r="AO380" s="10"/>
      <c r="AP380" s="10"/>
      <c r="AQ380" s="10"/>
    </row>
    <row r="381" spans="1:43" s="4" customFormat="1" ht="32.25" hidden="1" customHeight="1" x14ac:dyDescent="0.25">
      <c r="A381" s="238">
        <f t="shared" si="155"/>
        <v>325</v>
      </c>
      <c r="B381" s="208">
        <v>462200</v>
      </c>
      <c r="C381" s="239" t="s">
        <v>1620</v>
      </c>
      <c r="D381" s="228"/>
      <c r="E381" s="229"/>
      <c r="F381" s="228"/>
      <c r="G381" s="229"/>
      <c r="H381" s="228"/>
      <c r="I381" s="229"/>
      <c r="J381" s="216"/>
      <c r="K381" s="420"/>
      <c r="L381" s="218"/>
      <c r="M381" s="217"/>
      <c r="N381" s="287">
        <f t="shared" si="152"/>
        <v>0</v>
      </c>
      <c r="O381" s="277">
        <f t="shared" si="152"/>
        <v>0</v>
      </c>
      <c r="P381" s="356"/>
      <c r="Q381" s="356"/>
      <c r="U381" s="10"/>
      <c r="V381" s="10"/>
      <c r="W381" s="10"/>
      <c r="X381" s="10"/>
      <c r="Y381" s="201"/>
      <c r="Z381" s="10"/>
      <c r="AA381" s="10"/>
      <c r="AB381" s="10"/>
      <c r="AC381" s="10"/>
      <c r="AD381" s="10"/>
      <c r="AE381" s="10"/>
      <c r="AF381" s="10"/>
      <c r="AG381" s="10"/>
      <c r="AH381" s="10"/>
      <c r="AI381" s="10"/>
      <c r="AJ381" s="10"/>
      <c r="AK381" s="10"/>
      <c r="AL381" s="10"/>
      <c r="AM381" s="10"/>
      <c r="AN381" s="10"/>
      <c r="AO381" s="10"/>
      <c r="AP381" s="10"/>
      <c r="AQ381" s="10"/>
    </row>
    <row r="382" spans="1:43" s="4" customFormat="1" ht="32.25" hidden="1" customHeight="1" x14ac:dyDescent="0.25">
      <c r="A382" s="238">
        <f t="shared" si="155"/>
        <v>326</v>
      </c>
      <c r="B382" s="207">
        <v>463000</v>
      </c>
      <c r="C382" s="237" t="s">
        <v>880</v>
      </c>
      <c r="D382" s="213">
        <f>SUM(D383:D384)</f>
        <v>0</v>
      </c>
      <c r="E382" s="214">
        <f>SUM(E383:E384)</f>
        <v>0</v>
      </c>
      <c r="F382" s="213">
        <f t="shared" ref="F382:G382" si="176">SUM(F383:F384)</f>
        <v>0</v>
      </c>
      <c r="G382" s="214">
        <f t="shared" si="176"/>
        <v>0</v>
      </c>
      <c r="H382" s="213">
        <f t="shared" ref="H382:K382" si="177">SUM(H383:H384)</f>
        <v>0</v>
      </c>
      <c r="I382" s="214">
        <f t="shared" si="177"/>
        <v>0</v>
      </c>
      <c r="J382" s="213">
        <f t="shared" si="177"/>
        <v>0</v>
      </c>
      <c r="K382" s="311">
        <f t="shared" si="177"/>
        <v>0</v>
      </c>
      <c r="L382" s="215">
        <f>SUM(L383:L384)</f>
        <v>0</v>
      </c>
      <c r="M382" s="214">
        <f>SUM(M383:M384)</f>
        <v>0</v>
      </c>
      <c r="N382" s="215">
        <f t="shared" si="152"/>
        <v>0</v>
      </c>
      <c r="O382" s="214">
        <f t="shared" si="152"/>
        <v>0</v>
      </c>
      <c r="P382" s="356"/>
      <c r="Q382" s="356"/>
      <c r="U382" s="10"/>
      <c r="V382" s="10"/>
      <c r="W382" s="10"/>
      <c r="X382" s="10"/>
      <c r="Y382" s="201"/>
      <c r="Z382" s="10"/>
      <c r="AA382" s="10"/>
      <c r="AB382" s="10"/>
      <c r="AC382" s="10"/>
      <c r="AD382" s="10"/>
      <c r="AE382" s="10"/>
      <c r="AF382" s="10"/>
      <c r="AG382" s="10"/>
      <c r="AH382" s="10"/>
      <c r="AI382" s="10"/>
      <c r="AJ382" s="10"/>
      <c r="AK382" s="10"/>
      <c r="AL382" s="10"/>
      <c r="AM382" s="10"/>
      <c r="AN382" s="10"/>
      <c r="AO382" s="10"/>
      <c r="AP382" s="10"/>
      <c r="AQ382" s="10"/>
    </row>
    <row r="383" spans="1:43" s="4" customFormat="1" ht="32.25" hidden="1" customHeight="1" x14ac:dyDescent="0.25">
      <c r="A383" s="238">
        <f t="shared" si="155"/>
        <v>327</v>
      </c>
      <c r="B383" s="208">
        <v>463100</v>
      </c>
      <c r="C383" s="239" t="s">
        <v>798</v>
      </c>
      <c r="D383" s="228"/>
      <c r="E383" s="229"/>
      <c r="F383" s="228"/>
      <c r="G383" s="229"/>
      <c r="H383" s="228"/>
      <c r="I383" s="229"/>
      <c r="J383" s="216"/>
      <c r="K383" s="420"/>
      <c r="L383" s="218"/>
      <c r="M383" s="217"/>
      <c r="N383" s="287">
        <f t="shared" si="152"/>
        <v>0</v>
      </c>
      <c r="O383" s="277">
        <f t="shared" si="152"/>
        <v>0</v>
      </c>
      <c r="P383" s="356"/>
      <c r="Q383" s="356"/>
      <c r="U383" s="10"/>
      <c r="V383" s="10"/>
      <c r="W383" s="10"/>
      <c r="X383" s="10"/>
      <c r="Y383" s="201"/>
      <c r="Z383" s="10"/>
      <c r="AA383" s="10"/>
      <c r="AB383" s="10"/>
      <c r="AC383" s="10"/>
      <c r="AD383" s="10"/>
      <c r="AE383" s="10"/>
      <c r="AF383" s="10"/>
      <c r="AG383" s="10"/>
      <c r="AH383" s="10"/>
      <c r="AI383" s="10"/>
      <c r="AJ383" s="10"/>
      <c r="AK383" s="10"/>
      <c r="AL383" s="10"/>
      <c r="AM383" s="10"/>
      <c r="AN383" s="10"/>
      <c r="AO383" s="10"/>
      <c r="AP383" s="10"/>
      <c r="AQ383" s="10"/>
    </row>
    <row r="384" spans="1:43" s="4" customFormat="1" ht="32.25" hidden="1" customHeight="1" x14ac:dyDescent="0.25">
      <c r="A384" s="238">
        <f t="shared" si="155"/>
        <v>328</v>
      </c>
      <c r="B384" s="208">
        <v>463200</v>
      </c>
      <c r="C384" s="239" t="s">
        <v>799</v>
      </c>
      <c r="D384" s="228"/>
      <c r="E384" s="229"/>
      <c r="F384" s="228"/>
      <c r="G384" s="229"/>
      <c r="H384" s="228"/>
      <c r="I384" s="229"/>
      <c r="J384" s="216"/>
      <c r="K384" s="420"/>
      <c r="L384" s="218"/>
      <c r="M384" s="217"/>
      <c r="N384" s="287">
        <f t="shared" si="152"/>
        <v>0</v>
      </c>
      <c r="O384" s="277">
        <f t="shared" si="152"/>
        <v>0</v>
      </c>
      <c r="P384" s="356"/>
      <c r="Q384" s="356"/>
      <c r="U384" s="10"/>
      <c r="V384" s="10"/>
      <c r="W384" s="10"/>
      <c r="X384" s="10"/>
      <c r="Y384" s="201"/>
      <c r="Z384" s="10"/>
      <c r="AA384" s="10"/>
      <c r="AB384" s="10"/>
      <c r="AC384" s="10"/>
      <c r="AD384" s="10"/>
      <c r="AE384" s="10"/>
      <c r="AF384" s="10"/>
      <c r="AG384" s="10"/>
      <c r="AH384" s="10"/>
      <c r="AI384" s="10"/>
      <c r="AJ384" s="10"/>
      <c r="AK384" s="10"/>
      <c r="AL384" s="10"/>
      <c r="AM384" s="10"/>
      <c r="AN384" s="10"/>
      <c r="AO384" s="10"/>
      <c r="AP384" s="10"/>
      <c r="AQ384" s="10"/>
    </row>
    <row r="385" spans="1:43" s="4" customFormat="1" ht="38.25" hidden="1" x14ac:dyDescent="0.25">
      <c r="A385" s="238">
        <f t="shared" si="155"/>
        <v>329</v>
      </c>
      <c r="B385" s="207">
        <v>464000</v>
      </c>
      <c r="C385" s="237" t="s">
        <v>881</v>
      </c>
      <c r="D385" s="219">
        <f>SUM(D386:D387)</f>
        <v>0</v>
      </c>
      <c r="E385" s="220">
        <f>SUM(E386:E387)</f>
        <v>0</v>
      </c>
      <c r="F385" s="219">
        <f t="shared" ref="F385:G385" si="178">SUM(F386:F387)</f>
        <v>0</v>
      </c>
      <c r="G385" s="220">
        <f t="shared" si="178"/>
        <v>0</v>
      </c>
      <c r="H385" s="219">
        <f t="shared" ref="H385:K385" si="179">SUM(H386:H387)</f>
        <v>0</v>
      </c>
      <c r="I385" s="220">
        <f t="shared" si="179"/>
        <v>0</v>
      </c>
      <c r="J385" s="219">
        <f t="shared" si="179"/>
        <v>0</v>
      </c>
      <c r="K385" s="422">
        <f t="shared" si="179"/>
        <v>0</v>
      </c>
      <c r="L385" s="221">
        <f>SUM(L386:L387)</f>
        <v>0</v>
      </c>
      <c r="M385" s="220">
        <f>SUM(M386:M387)</f>
        <v>0</v>
      </c>
      <c r="N385" s="221">
        <f t="shared" si="152"/>
        <v>0</v>
      </c>
      <c r="O385" s="220">
        <f t="shared" si="152"/>
        <v>0</v>
      </c>
      <c r="P385" s="356"/>
      <c r="Q385" s="356"/>
      <c r="U385" s="10"/>
      <c r="V385" s="10"/>
      <c r="W385" s="10"/>
      <c r="X385" s="10"/>
      <c r="Y385" s="201"/>
      <c r="Z385" s="10"/>
      <c r="AA385" s="10"/>
      <c r="AB385" s="10"/>
      <c r="AC385" s="10"/>
      <c r="AD385" s="10"/>
      <c r="AE385" s="10"/>
      <c r="AF385" s="10"/>
      <c r="AG385" s="10"/>
      <c r="AH385" s="10"/>
      <c r="AI385" s="10"/>
      <c r="AJ385" s="10"/>
      <c r="AK385" s="10"/>
      <c r="AL385" s="10"/>
      <c r="AM385" s="10"/>
      <c r="AN385" s="10"/>
      <c r="AO385" s="10"/>
      <c r="AP385" s="10"/>
      <c r="AQ385" s="10"/>
    </row>
    <row r="386" spans="1:43" s="4" customFormat="1" ht="32.25" hidden="1" customHeight="1" x14ac:dyDescent="0.25">
      <c r="A386" s="238">
        <f t="shared" si="155"/>
        <v>330</v>
      </c>
      <c r="B386" s="208">
        <v>464100</v>
      </c>
      <c r="C386" s="239" t="s">
        <v>1365</v>
      </c>
      <c r="D386" s="228"/>
      <c r="E386" s="229"/>
      <c r="F386" s="228"/>
      <c r="G386" s="229"/>
      <c r="H386" s="228"/>
      <c r="I386" s="229"/>
      <c r="J386" s="216"/>
      <c r="K386" s="420"/>
      <c r="L386" s="218"/>
      <c r="M386" s="217"/>
      <c r="N386" s="287">
        <f t="shared" si="152"/>
        <v>0</v>
      </c>
      <c r="O386" s="277">
        <f t="shared" si="152"/>
        <v>0</v>
      </c>
      <c r="P386" s="356"/>
      <c r="Q386" s="356"/>
      <c r="U386" s="10"/>
      <c r="V386" s="10"/>
      <c r="W386" s="10"/>
      <c r="X386" s="10"/>
      <c r="Y386" s="201"/>
      <c r="Z386" s="10"/>
      <c r="AA386" s="10"/>
      <c r="AB386" s="10"/>
      <c r="AC386" s="10"/>
      <c r="AD386" s="10"/>
      <c r="AE386" s="10"/>
      <c r="AF386" s="10"/>
      <c r="AG386" s="10"/>
      <c r="AH386" s="10"/>
      <c r="AI386" s="10"/>
      <c r="AJ386" s="10"/>
      <c r="AK386" s="10"/>
      <c r="AL386" s="10"/>
      <c r="AM386" s="10"/>
      <c r="AN386" s="10"/>
      <c r="AO386" s="10"/>
      <c r="AP386" s="10"/>
      <c r="AQ386" s="10"/>
    </row>
    <row r="387" spans="1:43" s="4" customFormat="1" ht="38.25" hidden="1" x14ac:dyDescent="0.25">
      <c r="A387" s="238">
        <f t="shared" si="155"/>
        <v>331</v>
      </c>
      <c r="B387" s="208">
        <v>464200</v>
      </c>
      <c r="C387" s="239" t="s">
        <v>1366</v>
      </c>
      <c r="D387" s="228"/>
      <c r="E387" s="229"/>
      <c r="F387" s="228"/>
      <c r="G387" s="229"/>
      <c r="H387" s="228"/>
      <c r="I387" s="229"/>
      <c r="J387" s="216"/>
      <c r="K387" s="420"/>
      <c r="L387" s="218"/>
      <c r="M387" s="217"/>
      <c r="N387" s="287">
        <f t="shared" si="152"/>
        <v>0</v>
      </c>
      <c r="O387" s="277">
        <f t="shared" si="152"/>
        <v>0</v>
      </c>
      <c r="P387" s="356"/>
      <c r="Q387" s="356"/>
      <c r="U387" s="10"/>
      <c r="V387" s="10"/>
      <c r="W387" s="10"/>
      <c r="X387" s="10"/>
      <c r="Y387" s="201"/>
      <c r="Z387" s="10"/>
      <c r="AA387" s="10"/>
      <c r="AB387" s="10"/>
      <c r="AC387" s="10"/>
      <c r="AD387" s="10"/>
      <c r="AE387" s="10"/>
      <c r="AF387" s="10"/>
      <c r="AG387" s="10"/>
      <c r="AH387" s="10"/>
      <c r="AI387" s="10"/>
      <c r="AJ387" s="10"/>
      <c r="AK387" s="10"/>
      <c r="AL387" s="10"/>
      <c r="AM387" s="10"/>
      <c r="AN387" s="10"/>
      <c r="AO387" s="10"/>
      <c r="AP387" s="10"/>
      <c r="AQ387" s="10"/>
    </row>
    <row r="388" spans="1:43" s="4" customFormat="1" ht="32.25" customHeight="1" x14ac:dyDescent="0.25">
      <c r="A388" s="392">
        <f t="shared" si="155"/>
        <v>332</v>
      </c>
      <c r="B388" s="207">
        <v>465000</v>
      </c>
      <c r="C388" s="237" t="s">
        <v>882</v>
      </c>
      <c r="D388" s="219">
        <f>SUM(D389:D390)</f>
        <v>0</v>
      </c>
      <c r="E388" s="220">
        <f>SUM(E389:E390)</f>
        <v>0</v>
      </c>
      <c r="F388" s="219">
        <f t="shared" ref="F388:G388" si="180">SUM(F389:F390)</f>
        <v>341000</v>
      </c>
      <c r="G388" s="220">
        <f t="shared" si="180"/>
        <v>0</v>
      </c>
      <c r="H388" s="219">
        <f t="shared" ref="H388:K388" si="181">SUM(H389:H390)</f>
        <v>0</v>
      </c>
      <c r="I388" s="220">
        <f t="shared" si="181"/>
        <v>0</v>
      </c>
      <c r="J388" s="219">
        <f t="shared" si="181"/>
        <v>0</v>
      </c>
      <c r="K388" s="422">
        <f t="shared" si="181"/>
        <v>0</v>
      </c>
      <c r="L388" s="221">
        <f>SUM(L389:L390)</f>
        <v>4821000</v>
      </c>
      <c r="M388" s="220">
        <f>SUM(M389:M390)</f>
        <v>0</v>
      </c>
      <c r="N388" s="221">
        <f t="shared" si="152"/>
        <v>4821000</v>
      </c>
      <c r="O388" s="220">
        <f t="shared" si="152"/>
        <v>0</v>
      </c>
      <c r="P388" s="356"/>
      <c r="Q388" s="356"/>
      <c r="U388" s="10"/>
      <c r="V388" s="10"/>
      <c r="W388" s="10"/>
      <c r="X388" s="10"/>
      <c r="Y388" s="201"/>
      <c r="Z388" s="10"/>
      <c r="AA388" s="10"/>
      <c r="AB388" s="10"/>
      <c r="AC388" s="10"/>
      <c r="AD388" s="10"/>
      <c r="AE388" s="10"/>
      <c r="AF388" s="10"/>
      <c r="AG388" s="10"/>
      <c r="AH388" s="10"/>
      <c r="AI388" s="10"/>
      <c r="AJ388" s="10"/>
      <c r="AK388" s="10"/>
      <c r="AL388" s="10"/>
      <c r="AM388" s="10"/>
      <c r="AN388" s="10"/>
      <c r="AO388" s="10"/>
      <c r="AP388" s="10"/>
      <c r="AQ388" s="10"/>
    </row>
    <row r="389" spans="1:43" s="4" customFormat="1" ht="32.25" hidden="1" customHeight="1" x14ac:dyDescent="0.25">
      <c r="A389" s="238">
        <f t="shared" si="155"/>
        <v>333</v>
      </c>
      <c r="B389" s="208">
        <v>465112</v>
      </c>
      <c r="C389" s="366" t="s">
        <v>1728</v>
      </c>
      <c r="D389" s="218"/>
      <c r="E389" s="217"/>
      <c r="F389" s="451">
        <f>4500000-4159000</f>
        <v>341000</v>
      </c>
      <c r="G389" s="452"/>
      <c r="H389" s="228"/>
      <c r="I389" s="229"/>
      <c r="J389" s="216">
        <f>(H389*3.5)/100+H389</f>
        <v>0</v>
      </c>
      <c r="K389" s="420"/>
      <c r="L389" s="218">
        <v>4821000</v>
      </c>
      <c r="M389" s="217"/>
      <c r="N389" s="287">
        <f t="shared" si="152"/>
        <v>4821000</v>
      </c>
      <c r="O389" s="277">
        <f t="shared" si="152"/>
        <v>0</v>
      </c>
      <c r="P389" s="358"/>
      <c r="Q389" s="356"/>
      <c r="U389" s="10"/>
      <c r="V389" s="10"/>
      <c r="W389" s="10"/>
      <c r="X389" s="10"/>
      <c r="Y389" s="201"/>
      <c r="Z389" s="10"/>
      <c r="AA389" s="10"/>
      <c r="AB389" s="10"/>
      <c r="AC389" s="10"/>
      <c r="AD389" s="10"/>
      <c r="AE389" s="10"/>
      <c r="AF389" s="10"/>
      <c r="AG389" s="10"/>
      <c r="AH389" s="10"/>
      <c r="AI389" s="10"/>
      <c r="AJ389" s="10"/>
      <c r="AK389" s="10"/>
      <c r="AL389" s="10"/>
      <c r="AM389" s="10"/>
      <c r="AN389" s="10"/>
      <c r="AO389" s="10"/>
      <c r="AP389" s="10"/>
      <c r="AQ389" s="10"/>
    </row>
    <row r="390" spans="1:43" s="4" customFormat="1" ht="32.25" hidden="1" customHeight="1" x14ac:dyDescent="0.25">
      <c r="A390" s="238">
        <f t="shared" si="155"/>
        <v>334</v>
      </c>
      <c r="B390" s="208">
        <v>465200</v>
      </c>
      <c r="C390" s="239" t="s">
        <v>1622</v>
      </c>
      <c r="D390" s="218"/>
      <c r="E390" s="217"/>
      <c r="F390" s="228"/>
      <c r="G390" s="229"/>
      <c r="H390" s="228"/>
      <c r="I390" s="229"/>
      <c r="J390" s="216"/>
      <c r="K390" s="420"/>
      <c r="L390" s="218"/>
      <c r="M390" s="217"/>
      <c r="N390" s="287">
        <f t="shared" si="152"/>
        <v>0</v>
      </c>
      <c r="O390" s="277">
        <f t="shared" si="152"/>
        <v>0</v>
      </c>
      <c r="P390" s="356"/>
      <c r="Q390" s="356"/>
      <c r="U390" s="10"/>
      <c r="V390" s="10"/>
      <c r="W390" s="10"/>
      <c r="X390" s="10"/>
      <c r="Y390" s="201"/>
      <c r="Z390" s="10"/>
      <c r="AA390" s="10"/>
      <c r="AB390" s="10"/>
      <c r="AC390" s="10"/>
      <c r="AD390" s="10"/>
      <c r="AE390" s="10"/>
      <c r="AF390" s="10"/>
      <c r="AG390" s="10"/>
      <c r="AH390" s="10"/>
      <c r="AI390" s="10"/>
      <c r="AJ390" s="10"/>
      <c r="AK390" s="10"/>
      <c r="AL390" s="10"/>
      <c r="AM390" s="10"/>
      <c r="AN390" s="10"/>
      <c r="AO390" s="10"/>
      <c r="AP390" s="10"/>
      <c r="AQ390" s="10"/>
    </row>
    <row r="391" spans="1:43" s="4" customFormat="1" ht="32.25" hidden="1" customHeight="1" x14ac:dyDescent="0.25">
      <c r="A391" s="238">
        <f t="shared" si="155"/>
        <v>335</v>
      </c>
      <c r="B391" s="207">
        <v>470000</v>
      </c>
      <c r="C391" s="237" t="s">
        <v>883</v>
      </c>
      <c r="D391" s="215">
        <f t="shared" ref="D391:G391" si="182">D392+D396</f>
        <v>0</v>
      </c>
      <c r="E391" s="214">
        <f t="shared" si="182"/>
        <v>0</v>
      </c>
      <c r="F391" s="213">
        <f t="shared" si="182"/>
        <v>0</v>
      </c>
      <c r="G391" s="214">
        <f t="shared" si="182"/>
        <v>0</v>
      </c>
      <c r="H391" s="213">
        <f t="shared" ref="H391:M391" si="183">H392+H396</f>
        <v>0</v>
      </c>
      <c r="I391" s="214">
        <f t="shared" si="183"/>
        <v>0</v>
      </c>
      <c r="J391" s="213">
        <f t="shared" si="183"/>
        <v>0</v>
      </c>
      <c r="K391" s="311">
        <f t="shared" si="183"/>
        <v>0</v>
      </c>
      <c r="L391" s="215">
        <f t="shared" si="183"/>
        <v>0</v>
      </c>
      <c r="M391" s="214">
        <f t="shared" si="183"/>
        <v>0</v>
      </c>
      <c r="N391" s="215">
        <f t="shared" si="152"/>
        <v>0</v>
      </c>
      <c r="O391" s="214">
        <f t="shared" si="152"/>
        <v>0</v>
      </c>
      <c r="P391" s="356"/>
      <c r="Q391" s="356"/>
      <c r="U391" s="10"/>
      <c r="V391" s="10"/>
      <c r="W391" s="10"/>
      <c r="X391" s="10"/>
      <c r="Y391" s="201"/>
      <c r="Z391" s="10"/>
      <c r="AA391" s="10"/>
      <c r="AB391" s="10"/>
      <c r="AC391" s="10"/>
      <c r="AD391" s="10"/>
      <c r="AE391" s="10"/>
      <c r="AF391" s="10"/>
      <c r="AG391" s="10"/>
      <c r="AH391" s="10"/>
      <c r="AI391" s="10"/>
      <c r="AJ391" s="10"/>
      <c r="AK391" s="10"/>
      <c r="AL391" s="10"/>
      <c r="AM391" s="10"/>
      <c r="AN391" s="10"/>
      <c r="AO391" s="10"/>
      <c r="AP391" s="10"/>
      <c r="AQ391" s="10"/>
    </row>
    <row r="392" spans="1:43" s="4" customFormat="1" ht="51" hidden="1" x14ac:dyDescent="0.25">
      <c r="A392" s="238">
        <f t="shared" si="155"/>
        <v>336</v>
      </c>
      <c r="B392" s="207">
        <v>471000</v>
      </c>
      <c r="C392" s="237" t="s">
        <v>542</v>
      </c>
      <c r="D392" s="215">
        <f t="shared" ref="D392:E392" si="184">SUM(D393:D395)</f>
        <v>0</v>
      </c>
      <c r="E392" s="214">
        <f t="shared" si="184"/>
        <v>0</v>
      </c>
      <c r="F392" s="213">
        <f t="shared" ref="F392:G392" si="185">SUM(F393:F395)</f>
        <v>0</v>
      </c>
      <c r="G392" s="214">
        <f t="shared" si="185"/>
        <v>0</v>
      </c>
      <c r="H392" s="213">
        <f t="shared" ref="H392:M392" si="186">SUM(H393:H395)</f>
        <v>0</v>
      </c>
      <c r="I392" s="214">
        <f t="shared" si="186"/>
        <v>0</v>
      </c>
      <c r="J392" s="213">
        <f t="shared" si="186"/>
        <v>0</v>
      </c>
      <c r="K392" s="311">
        <f t="shared" si="186"/>
        <v>0</v>
      </c>
      <c r="L392" s="215">
        <f t="shared" si="186"/>
        <v>0</v>
      </c>
      <c r="M392" s="214">
        <f t="shared" si="186"/>
        <v>0</v>
      </c>
      <c r="N392" s="215">
        <f t="shared" si="152"/>
        <v>0</v>
      </c>
      <c r="O392" s="214">
        <f t="shared" si="152"/>
        <v>0</v>
      </c>
      <c r="P392" s="356"/>
      <c r="Q392" s="356"/>
      <c r="U392" s="10"/>
      <c r="V392" s="10"/>
      <c r="W392" s="10"/>
      <c r="X392" s="10"/>
      <c r="Y392" s="201"/>
      <c r="Z392" s="10"/>
      <c r="AA392" s="10"/>
      <c r="AB392" s="10"/>
      <c r="AC392" s="10"/>
      <c r="AD392" s="10"/>
      <c r="AE392" s="10"/>
      <c r="AF392" s="10"/>
      <c r="AG392" s="10"/>
      <c r="AH392" s="10"/>
      <c r="AI392" s="10"/>
      <c r="AJ392" s="10"/>
      <c r="AK392" s="10"/>
      <c r="AL392" s="10"/>
      <c r="AM392" s="10"/>
      <c r="AN392" s="10"/>
      <c r="AO392" s="10"/>
      <c r="AP392" s="10"/>
      <c r="AQ392" s="10"/>
    </row>
    <row r="393" spans="1:43" s="4" customFormat="1" ht="38.25" hidden="1" x14ac:dyDescent="0.25">
      <c r="A393" s="238">
        <f t="shared" si="155"/>
        <v>337</v>
      </c>
      <c r="B393" s="208">
        <v>471100</v>
      </c>
      <c r="C393" s="239" t="s">
        <v>1623</v>
      </c>
      <c r="D393" s="218"/>
      <c r="E393" s="217"/>
      <c r="F393" s="228"/>
      <c r="G393" s="229"/>
      <c r="H393" s="228"/>
      <c r="I393" s="229"/>
      <c r="J393" s="216"/>
      <c r="K393" s="420"/>
      <c r="L393" s="218"/>
      <c r="M393" s="217"/>
      <c r="N393" s="287">
        <f t="shared" si="152"/>
        <v>0</v>
      </c>
      <c r="O393" s="277">
        <f t="shared" si="152"/>
        <v>0</v>
      </c>
      <c r="P393" s="356"/>
      <c r="Q393" s="356"/>
      <c r="U393" s="10"/>
      <c r="V393" s="10"/>
      <c r="W393" s="10"/>
      <c r="X393" s="10"/>
      <c r="Y393" s="201"/>
      <c r="Z393" s="10"/>
      <c r="AA393" s="10"/>
      <c r="AB393" s="10"/>
      <c r="AC393" s="10"/>
      <c r="AD393" s="10"/>
      <c r="AE393" s="10"/>
      <c r="AF393" s="10"/>
      <c r="AG393" s="10"/>
      <c r="AH393" s="10"/>
      <c r="AI393" s="10"/>
      <c r="AJ393" s="10"/>
      <c r="AK393" s="10"/>
      <c r="AL393" s="10"/>
      <c r="AM393" s="10"/>
      <c r="AN393" s="10"/>
      <c r="AO393" s="10"/>
      <c r="AP393" s="10"/>
      <c r="AQ393" s="10"/>
    </row>
    <row r="394" spans="1:43" s="4" customFormat="1" ht="38.25" hidden="1" x14ac:dyDescent="0.25">
      <c r="A394" s="238">
        <f t="shared" si="155"/>
        <v>338</v>
      </c>
      <c r="B394" s="208">
        <v>471200</v>
      </c>
      <c r="C394" s="239" t="s">
        <v>1624</v>
      </c>
      <c r="D394" s="218"/>
      <c r="E394" s="217"/>
      <c r="F394" s="228"/>
      <c r="G394" s="229"/>
      <c r="H394" s="228"/>
      <c r="I394" s="229"/>
      <c r="J394" s="216"/>
      <c r="K394" s="420"/>
      <c r="L394" s="218"/>
      <c r="M394" s="217"/>
      <c r="N394" s="287">
        <f t="shared" si="152"/>
        <v>0</v>
      </c>
      <c r="O394" s="277">
        <f t="shared" si="152"/>
        <v>0</v>
      </c>
      <c r="P394" s="356"/>
      <c r="Q394" s="356"/>
      <c r="U394" s="10"/>
      <c r="V394" s="10"/>
      <c r="W394" s="10"/>
      <c r="X394" s="10"/>
      <c r="Y394" s="201"/>
      <c r="Z394" s="10"/>
      <c r="AA394" s="10"/>
      <c r="AB394" s="10"/>
      <c r="AC394" s="10"/>
      <c r="AD394" s="10"/>
      <c r="AE394" s="10"/>
      <c r="AF394" s="10"/>
      <c r="AG394" s="10"/>
      <c r="AH394" s="10"/>
      <c r="AI394" s="10"/>
      <c r="AJ394" s="10"/>
      <c r="AK394" s="10"/>
      <c r="AL394" s="10"/>
      <c r="AM394" s="10"/>
      <c r="AN394" s="10"/>
      <c r="AO394" s="10"/>
      <c r="AP394" s="10"/>
      <c r="AQ394" s="10"/>
    </row>
    <row r="395" spans="1:43" s="4" customFormat="1" ht="51" hidden="1" x14ac:dyDescent="0.25">
      <c r="A395" s="238">
        <f t="shared" si="155"/>
        <v>339</v>
      </c>
      <c r="B395" s="208">
        <v>471900</v>
      </c>
      <c r="C395" s="239" t="s">
        <v>1367</v>
      </c>
      <c r="D395" s="218"/>
      <c r="E395" s="217"/>
      <c r="F395" s="228"/>
      <c r="G395" s="229"/>
      <c r="H395" s="228"/>
      <c r="I395" s="229"/>
      <c r="J395" s="216"/>
      <c r="K395" s="420"/>
      <c r="L395" s="218"/>
      <c r="M395" s="217"/>
      <c r="N395" s="287">
        <f t="shared" si="152"/>
        <v>0</v>
      </c>
      <c r="O395" s="277">
        <f t="shared" si="152"/>
        <v>0</v>
      </c>
      <c r="P395" s="356"/>
      <c r="Q395" s="356"/>
      <c r="U395" s="10"/>
      <c r="V395" s="10"/>
      <c r="W395" s="10"/>
      <c r="X395" s="10"/>
      <c r="Y395" s="201"/>
      <c r="Z395" s="10"/>
      <c r="AA395" s="10"/>
      <c r="AB395" s="10"/>
      <c r="AC395" s="10"/>
      <c r="AD395" s="10"/>
      <c r="AE395" s="10"/>
      <c r="AF395" s="10"/>
      <c r="AG395" s="10"/>
      <c r="AH395" s="10"/>
      <c r="AI395" s="10"/>
      <c r="AJ395" s="10"/>
      <c r="AK395" s="10"/>
      <c r="AL395" s="10"/>
      <c r="AM395" s="10"/>
      <c r="AN395" s="10"/>
      <c r="AO395" s="10"/>
      <c r="AP395" s="10"/>
      <c r="AQ395" s="10"/>
    </row>
    <row r="396" spans="1:43" s="4" customFormat="1" ht="32.25" hidden="1" customHeight="1" x14ac:dyDescent="0.25">
      <c r="A396" s="238">
        <f t="shared" si="155"/>
        <v>340</v>
      </c>
      <c r="B396" s="207">
        <v>472000</v>
      </c>
      <c r="C396" s="237" t="s">
        <v>543</v>
      </c>
      <c r="D396" s="215">
        <f t="shared" ref="D396:G396" si="187">SUM(D397:D405)</f>
        <v>0</v>
      </c>
      <c r="E396" s="214">
        <f t="shared" si="187"/>
        <v>0</v>
      </c>
      <c r="F396" s="213">
        <f t="shared" si="187"/>
        <v>0</v>
      </c>
      <c r="G396" s="214">
        <f t="shared" si="187"/>
        <v>0</v>
      </c>
      <c r="H396" s="213">
        <f t="shared" ref="H396:M396" si="188">SUM(H397:H405)</f>
        <v>0</v>
      </c>
      <c r="I396" s="214">
        <f t="shared" si="188"/>
        <v>0</v>
      </c>
      <c r="J396" s="213">
        <f t="shared" si="188"/>
        <v>0</v>
      </c>
      <c r="K396" s="311">
        <f t="shared" si="188"/>
        <v>0</v>
      </c>
      <c r="L396" s="215">
        <f t="shared" si="188"/>
        <v>0</v>
      </c>
      <c r="M396" s="214">
        <f t="shared" si="188"/>
        <v>0</v>
      </c>
      <c r="N396" s="215">
        <f t="shared" si="152"/>
        <v>0</v>
      </c>
      <c r="O396" s="214">
        <f t="shared" si="152"/>
        <v>0</v>
      </c>
      <c r="P396" s="356"/>
      <c r="Q396" s="356"/>
      <c r="U396" s="10"/>
      <c r="V396" s="10"/>
      <c r="W396" s="10"/>
      <c r="X396" s="10"/>
      <c r="Y396" s="201"/>
      <c r="Z396" s="10"/>
      <c r="AA396" s="10"/>
      <c r="AB396" s="10"/>
      <c r="AC396" s="10"/>
      <c r="AD396" s="10"/>
      <c r="AE396" s="10"/>
      <c r="AF396" s="10"/>
      <c r="AG396" s="10"/>
      <c r="AH396" s="10"/>
      <c r="AI396" s="10"/>
      <c r="AJ396" s="10"/>
      <c r="AK396" s="10"/>
      <c r="AL396" s="10"/>
      <c r="AM396" s="10"/>
      <c r="AN396" s="10"/>
      <c r="AO396" s="10"/>
      <c r="AP396" s="10"/>
      <c r="AQ396" s="10"/>
    </row>
    <row r="397" spans="1:43" s="4" customFormat="1" ht="32.25" hidden="1" customHeight="1" x14ac:dyDescent="0.25">
      <c r="A397" s="238">
        <f t="shared" si="155"/>
        <v>341</v>
      </c>
      <c r="B397" s="208">
        <v>472100</v>
      </c>
      <c r="C397" s="239" t="s">
        <v>951</v>
      </c>
      <c r="D397" s="218"/>
      <c r="E397" s="217"/>
      <c r="F397" s="228"/>
      <c r="G397" s="229"/>
      <c r="H397" s="228"/>
      <c r="I397" s="229"/>
      <c r="J397" s="216"/>
      <c r="K397" s="420"/>
      <c r="L397" s="218"/>
      <c r="M397" s="217"/>
      <c r="N397" s="287">
        <f t="shared" si="152"/>
        <v>0</v>
      </c>
      <c r="O397" s="277">
        <f t="shared" si="152"/>
        <v>0</v>
      </c>
      <c r="P397" s="356"/>
      <c r="Q397" s="356"/>
      <c r="U397" s="10"/>
      <c r="V397" s="10"/>
      <c r="W397" s="10"/>
      <c r="X397" s="10"/>
      <c r="Y397" s="201"/>
      <c r="Z397" s="10"/>
      <c r="AA397" s="10"/>
      <c r="AB397" s="10"/>
      <c r="AC397" s="10"/>
      <c r="AD397" s="10"/>
      <c r="AE397" s="10"/>
      <c r="AF397" s="10"/>
      <c r="AG397" s="10"/>
      <c r="AH397" s="10"/>
      <c r="AI397" s="10"/>
      <c r="AJ397" s="10"/>
      <c r="AK397" s="10"/>
      <c r="AL397" s="10"/>
      <c r="AM397" s="10"/>
      <c r="AN397" s="10"/>
      <c r="AO397" s="10"/>
      <c r="AP397" s="10"/>
      <c r="AQ397" s="10"/>
    </row>
    <row r="398" spans="1:43" s="4" customFormat="1" ht="32.25" hidden="1" customHeight="1" x14ac:dyDescent="0.25">
      <c r="A398" s="238">
        <f t="shared" si="155"/>
        <v>342</v>
      </c>
      <c r="B398" s="208">
        <v>472200</v>
      </c>
      <c r="C398" s="239" t="s">
        <v>1032</v>
      </c>
      <c r="D398" s="218"/>
      <c r="E398" s="217"/>
      <c r="F398" s="228"/>
      <c r="G398" s="229"/>
      <c r="H398" s="228"/>
      <c r="I398" s="229"/>
      <c r="J398" s="216"/>
      <c r="K398" s="420"/>
      <c r="L398" s="218"/>
      <c r="M398" s="217"/>
      <c r="N398" s="287">
        <f t="shared" si="152"/>
        <v>0</v>
      </c>
      <c r="O398" s="277">
        <f t="shared" si="152"/>
        <v>0</v>
      </c>
      <c r="P398" s="356"/>
      <c r="Q398" s="356"/>
      <c r="U398" s="10"/>
      <c r="V398" s="10"/>
      <c r="W398" s="10"/>
      <c r="X398" s="10"/>
      <c r="Y398" s="201"/>
      <c r="Z398" s="10"/>
      <c r="AA398" s="10"/>
      <c r="AB398" s="10"/>
      <c r="AC398" s="10"/>
      <c r="AD398" s="10"/>
      <c r="AE398" s="10"/>
      <c r="AF398" s="10"/>
      <c r="AG398" s="10"/>
      <c r="AH398" s="10"/>
      <c r="AI398" s="10"/>
      <c r="AJ398" s="10"/>
      <c r="AK398" s="10"/>
      <c r="AL398" s="10"/>
      <c r="AM398" s="10"/>
      <c r="AN398" s="10"/>
      <c r="AO398" s="10"/>
      <c r="AP398" s="10"/>
      <c r="AQ398" s="10"/>
    </row>
    <row r="399" spans="1:43" s="4" customFormat="1" ht="32.25" hidden="1" customHeight="1" x14ac:dyDescent="0.25">
      <c r="A399" s="238">
        <f t="shared" si="155"/>
        <v>343</v>
      </c>
      <c r="B399" s="208">
        <v>472300</v>
      </c>
      <c r="C399" s="239" t="s">
        <v>1033</v>
      </c>
      <c r="D399" s="218"/>
      <c r="E399" s="217"/>
      <c r="F399" s="228"/>
      <c r="G399" s="229"/>
      <c r="H399" s="228"/>
      <c r="I399" s="229"/>
      <c r="J399" s="216"/>
      <c r="K399" s="420"/>
      <c r="L399" s="218"/>
      <c r="M399" s="217"/>
      <c r="N399" s="287">
        <f t="shared" si="152"/>
        <v>0</v>
      </c>
      <c r="O399" s="277">
        <f t="shared" si="152"/>
        <v>0</v>
      </c>
      <c r="P399" s="356"/>
      <c r="Q399" s="356"/>
      <c r="U399" s="10"/>
      <c r="V399" s="10"/>
      <c r="W399" s="10"/>
      <c r="X399" s="10"/>
      <c r="Y399" s="201"/>
      <c r="Z399" s="10"/>
      <c r="AA399" s="10"/>
      <c r="AB399" s="10"/>
      <c r="AC399" s="10"/>
      <c r="AD399" s="10"/>
      <c r="AE399" s="10"/>
      <c r="AF399" s="10"/>
      <c r="AG399" s="10"/>
      <c r="AH399" s="10"/>
      <c r="AI399" s="10"/>
      <c r="AJ399" s="10"/>
      <c r="AK399" s="10"/>
      <c r="AL399" s="10"/>
      <c r="AM399" s="10"/>
      <c r="AN399" s="10"/>
      <c r="AO399" s="10"/>
      <c r="AP399" s="10"/>
      <c r="AQ399" s="10"/>
    </row>
    <row r="400" spans="1:43" s="4" customFormat="1" ht="32.25" hidden="1" customHeight="1" x14ac:dyDescent="0.25">
      <c r="A400" s="238">
        <f t="shared" si="155"/>
        <v>344</v>
      </c>
      <c r="B400" s="208">
        <v>472400</v>
      </c>
      <c r="C400" s="239" t="s">
        <v>1437</v>
      </c>
      <c r="D400" s="218"/>
      <c r="E400" s="217"/>
      <c r="F400" s="228"/>
      <c r="G400" s="229"/>
      <c r="H400" s="228"/>
      <c r="I400" s="229"/>
      <c r="J400" s="216"/>
      <c r="K400" s="420"/>
      <c r="L400" s="218"/>
      <c r="M400" s="217"/>
      <c r="N400" s="287">
        <f t="shared" si="152"/>
        <v>0</v>
      </c>
      <c r="O400" s="277">
        <f t="shared" si="152"/>
        <v>0</v>
      </c>
      <c r="P400" s="356"/>
      <c r="Q400" s="356"/>
      <c r="U400" s="10"/>
      <c r="V400" s="10"/>
      <c r="W400" s="10"/>
      <c r="X400" s="10"/>
      <c r="Y400" s="201"/>
      <c r="Z400" s="10"/>
      <c r="AA400" s="10"/>
      <c r="AB400" s="10"/>
      <c r="AC400" s="10"/>
      <c r="AD400" s="10"/>
      <c r="AE400" s="10"/>
      <c r="AF400" s="10"/>
      <c r="AG400" s="10"/>
      <c r="AH400" s="10"/>
      <c r="AI400" s="10"/>
      <c r="AJ400" s="10"/>
      <c r="AK400" s="10"/>
      <c r="AL400" s="10"/>
      <c r="AM400" s="10"/>
      <c r="AN400" s="10"/>
      <c r="AO400" s="10"/>
      <c r="AP400" s="10"/>
      <c r="AQ400" s="10"/>
    </row>
    <row r="401" spans="1:43" s="4" customFormat="1" ht="32.25" hidden="1" customHeight="1" x14ac:dyDescent="0.25">
      <c r="A401" s="238">
        <f t="shared" si="155"/>
        <v>345</v>
      </c>
      <c r="B401" s="208">
        <v>472500</v>
      </c>
      <c r="C401" s="239" t="s">
        <v>1438</v>
      </c>
      <c r="D401" s="218"/>
      <c r="E401" s="217"/>
      <c r="F401" s="228"/>
      <c r="G401" s="229"/>
      <c r="H401" s="228"/>
      <c r="I401" s="229"/>
      <c r="J401" s="216"/>
      <c r="K401" s="420"/>
      <c r="L401" s="218"/>
      <c r="M401" s="217"/>
      <c r="N401" s="287">
        <f t="shared" si="152"/>
        <v>0</v>
      </c>
      <c r="O401" s="277">
        <f t="shared" si="152"/>
        <v>0</v>
      </c>
      <c r="P401" s="356"/>
      <c r="Q401" s="356"/>
      <c r="U401" s="10"/>
      <c r="V401" s="10"/>
      <c r="W401" s="10"/>
      <c r="X401" s="10"/>
      <c r="Y401" s="201"/>
      <c r="Z401" s="10"/>
      <c r="AA401" s="10"/>
      <c r="AB401" s="10"/>
      <c r="AC401" s="10"/>
      <c r="AD401" s="10"/>
      <c r="AE401" s="10"/>
      <c r="AF401" s="10"/>
      <c r="AG401" s="10"/>
      <c r="AH401" s="10"/>
      <c r="AI401" s="10"/>
      <c r="AJ401" s="10"/>
      <c r="AK401" s="10"/>
      <c r="AL401" s="10"/>
      <c r="AM401" s="10"/>
      <c r="AN401" s="10"/>
      <c r="AO401" s="10"/>
      <c r="AP401" s="10"/>
      <c r="AQ401" s="10"/>
    </row>
    <row r="402" spans="1:43" s="4" customFormat="1" ht="32.25" hidden="1" customHeight="1" x14ac:dyDescent="0.25">
      <c r="A402" s="238">
        <f t="shared" si="155"/>
        <v>346</v>
      </c>
      <c r="B402" s="208">
        <v>472600</v>
      </c>
      <c r="C402" s="239" t="s">
        <v>1439</v>
      </c>
      <c r="D402" s="218"/>
      <c r="E402" s="217"/>
      <c r="F402" s="228"/>
      <c r="G402" s="229"/>
      <c r="H402" s="228"/>
      <c r="I402" s="229"/>
      <c r="J402" s="216"/>
      <c r="K402" s="420"/>
      <c r="L402" s="218"/>
      <c r="M402" s="217"/>
      <c r="N402" s="287">
        <f t="shared" si="152"/>
        <v>0</v>
      </c>
      <c r="O402" s="277">
        <f t="shared" si="152"/>
        <v>0</v>
      </c>
      <c r="P402" s="356"/>
      <c r="Q402" s="356"/>
      <c r="U402" s="10"/>
      <c r="V402" s="10"/>
      <c r="W402" s="10"/>
      <c r="X402" s="10"/>
      <c r="Y402" s="201"/>
      <c r="Z402" s="10"/>
      <c r="AA402" s="10"/>
      <c r="AB402" s="10"/>
      <c r="AC402" s="10"/>
      <c r="AD402" s="10"/>
      <c r="AE402" s="10"/>
      <c r="AF402" s="10"/>
      <c r="AG402" s="10"/>
      <c r="AH402" s="10"/>
      <c r="AI402" s="10"/>
      <c r="AJ402" s="10"/>
      <c r="AK402" s="10"/>
      <c r="AL402" s="10"/>
      <c r="AM402" s="10"/>
      <c r="AN402" s="10"/>
      <c r="AO402" s="10"/>
      <c r="AP402" s="10"/>
      <c r="AQ402" s="10"/>
    </row>
    <row r="403" spans="1:43" s="4" customFormat="1" ht="32.25" hidden="1" customHeight="1" x14ac:dyDescent="0.25">
      <c r="A403" s="238">
        <f t="shared" si="155"/>
        <v>347</v>
      </c>
      <c r="B403" s="208">
        <v>472700</v>
      </c>
      <c r="C403" s="239" t="s">
        <v>1440</v>
      </c>
      <c r="D403" s="218"/>
      <c r="E403" s="217"/>
      <c r="F403" s="228"/>
      <c r="G403" s="229"/>
      <c r="H403" s="228"/>
      <c r="I403" s="229"/>
      <c r="J403" s="216"/>
      <c r="K403" s="420"/>
      <c r="L403" s="218"/>
      <c r="M403" s="217"/>
      <c r="N403" s="287">
        <f t="shared" si="152"/>
        <v>0</v>
      </c>
      <c r="O403" s="277">
        <f t="shared" si="152"/>
        <v>0</v>
      </c>
      <c r="P403" s="356"/>
      <c r="Q403" s="356"/>
      <c r="U403" s="10"/>
      <c r="V403" s="10"/>
      <c r="W403" s="10"/>
      <c r="X403" s="10"/>
      <c r="Y403" s="201"/>
      <c r="Z403" s="10"/>
      <c r="AA403" s="10"/>
      <c r="AB403" s="10"/>
      <c r="AC403" s="10"/>
      <c r="AD403" s="10"/>
      <c r="AE403" s="10"/>
      <c r="AF403" s="10"/>
      <c r="AG403" s="10"/>
      <c r="AH403" s="10"/>
      <c r="AI403" s="10"/>
      <c r="AJ403" s="10"/>
      <c r="AK403" s="10"/>
      <c r="AL403" s="10"/>
      <c r="AM403" s="10"/>
      <c r="AN403" s="10"/>
      <c r="AO403" s="10"/>
      <c r="AP403" s="10"/>
      <c r="AQ403" s="10"/>
    </row>
    <row r="404" spans="1:43" s="4" customFormat="1" ht="32.25" hidden="1" customHeight="1" x14ac:dyDescent="0.25">
      <c r="A404" s="238">
        <f t="shared" si="155"/>
        <v>348</v>
      </c>
      <c r="B404" s="208">
        <v>472800</v>
      </c>
      <c r="C404" s="239" t="s">
        <v>1441</v>
      </c>
      <c r="D404" s="218"/>
      <c r="E404" s="217"/>
      <c r="F404" s="228"/>
      <c r="G404" s="229"/>
      <c r="H404" s="228"/>
      <c r="I404" s="229"/>
      <c r="J404" s="216"/>
      <c r="K404" s="420"/>
      <c r="L404" s="218"/>
      <c r="M404" s="217"/>
      <c r="N404" s="287">
        <f t="shared" ref="N404:O478" si="189">SUM(H404,J404,L404)</f>
        <v>0</v>
      </c>
      <c r="O404" s="277">
        <f t="shared" si="189"/>
        <v>0</v>
      </c>
      <c r="P404" s="356"/>
      <c r="Q404" s="356"/>
      <c r="U404" s="10"/>
      <c r="V404" s="10"/>
      <c r="W404" s="10"/>
      <c r="X404" s="10"/>
      <c r="Y404" s="201"/>
      <c r="Z404" s="10"/>
      <c r="AA404" s="10"/>
      <c r="AB404" s="10"/>
      <c r="AC404" s="10"/>
      <c r="AD404" s="10"/>
      <c r="AE404" s="10"/>
      <c r="AF404" s="10"/>
      <c r="AG404" s="10"/>
      <c r="AH404" s="10"/>
      <c r="AI404" s="10"/>
      <c r="AJ404" s="10"/>
      <c r="AK404" s="10"/>
      <c r="AL404" s="10"/>
      <c r="AM404" s="10"/>
      <c r="AN404" s="10"/>
      <c r="AO404" s="10"/>
      <c r="AP404" s="10"/>
      <c r="AQ404" s="10"/>
    </row>
    <row r="405" spans="1:43" s="4" customFormat="1" ht="32.25" hidden="1" customHeight="1" x14ac:dyDescent="0.25">
      <c r="A405" s="238">
        <f t="shared" si="155"/>
        <v>349</v>
      </c>
      <c r="B405" s="208">
        <v>472900</v>
      </c>
      <c r="C405" s="239" t="s">
        <v>1442</v>
      </c>
      <c r="D405" s="218"/>
      <c r="E405" s="217"/>
      <c r="F405" s="228"/>
      <c r="G405" s="229"/>
      <c r="H405" s="228"/>
      <c r="I405" s="229"/>
      <c r="J405" s="216"/>
      <c r="K405" s="420"/>
      <c r="L405" s="218"/>
      <c r="M405" s="217"/>
      <c r="N405" s="287">
        <f t="shared" si="189"/>
        <v>0</v>
      </c>
      <c r="O405" s="277">
        <f t="shared" si="189"/>
        <v>0</v>
      </c>
      <c r="P405" s="356"/>
      <c r="Q405" s="356"/>
      <c r="U405" s="10"/>
      <c r="V405" s="10"/>
      <c r="W405" s="10"/>
      <c r="X405" s="10"/>
      <c r="Y405" s="201"/>
      <c r="Z405" s="10"/>
      <c r="AA405" s="10"/>
      <c r="AB405" s="10"/>
      <c r="AC405" s="10"/>
      <c r="AD405" s="10"/>
      <c r="AE405" s="10"/>
      <c r="AF405" s="10"/>
      <c r="AG405" s="10"/>
      <c r="AH405" s="10"/>
      <c r="AI405" s="10"/>
      <c r="AJ405" s="10"/>
      <c r="AK405" s="10"/>
      <c r="AL405" s="10"/>
      <c r="AM405" s="10"/>
      <c r="AN405" s="10"/>
      <c r="AO405" s="10"/>
      <c r="AP405" s="10"/>
      <c r="AQ405" s="10"/>
    </row>
    <row r="406" spans="1:43" s="4" customFormat="1" ht="32.25" customHeight="1" x14ac:dyDescent="0.25">
      <c r="A406" s="392">
        <f t="shared" si="155"/>
        <v>350</v>
      </c>
      <c r="B406" s="207">
        <v>480000</v>
      </c>
      <c r="C406" s="237" t="s">
        <v>544</v>
      </c>
      <c r="D406" s="213">
        <f>D407+D410+D418+D420+D423+D425</f>
        <v>0</v>
      </c>
      <c r="E406" s="214">
        <f>E407+E410+E418+E420+E423+E425</f>
        <v>0</v>
      </c>
      <c r="F406" s="213">
        <f>F407+F410+F418+F420+F423+F425</f>
        <v>7219000</v>
      </c>
      <c r="G406" s="214">
        <f t="shared" ref="G406" si="190">G407+G410+G418+G420+G423+G425</f>
        <v>0</v>
      </c>
      <c r="H406" s="213">
        <f>H407+H410+H418+H420+H423+H425</f>
        <v>9980000</v>
      </c>
      <c r="I406" s="214">
        <f t="shared" ref="I406:M406" si="191">I407+I410+I418+I420+I423+I425</f>
        <v>0</v>
      </c>
      <c r="J406" s="213">
        <f t="shared" si="191"/>
        <v>9915300</v>
      </c>
      <c r="K406" s="311">
        <f t="shared" si="191"/>
        <v>0</v>
      </c>
      <c r="L406" s="215">
        <f t="shared" si="191"/>
        <v>1542000</v>
      </c>
      <c r="M406" s="214">
        <f t="shared" si="191"/>
        <v>0</v>
      </c>
      <c r="N406" s="215">
        <f t="shared" si="189"/>
        <v>21437300</v>
      </c>
      <c r="O406" s="214">
        <f t="shared" si="189"/>
        <v>0</v>
      </c>
      <c r="P406" s="356"/>
      <c r="Q406" s="356"/>
      <c r="U406" s="10"/>
      <c r="V406" s="10"/>
      <c r="W406" s="10"/>
      <c r="X406" s="10"/>
      <c r="Y406" s="201"/>
      <c r="Z406" s="10"/>
      <c r="AA406" s="10"/>
      <c r="AB406" s="10"/>
      <c r="AC406" s="10"/>
      <c r="AD406" s="10"/>
      <c r="AE406" s="10"/>
      <c r="AF406" s="10"/>
      <c r="AG406" s="10"/>
      <c r="AH406" s="10"/>
      <c r="AI406" s="10"/>
      <c r="AJ406" s="10"/>
      <c r="AK406" s="10"/>
      <c r="AL406" s="10"/>
      <c r="AM406" s="10"/>
      <c r="AN406" s="10"/>
      <c r="AO406" s="10"/>
      <c r="AP406" s="10"/>
      <c r="AQ406" s="10"/>
    </row>
    <row r="407" spans="1:43" s="4" customFormat="1" ht="32.25" hidden="1" customHeight="1" x14ac:dyDescent="0.25">
      <c r="A407" s="238">
        <f t="shared" si="155"/>
        <v>351</v>
      </c>
      <c r="B407" s="207">
        <v>481000</v>
      </c>
      <c r="C407" s="237" t="s">
        <v>545</v>
      </c>
      <c r="D407" s="213">
        <f>SUM(D408:D409)</f>
        <v>0</v>
      </c>
      <c r="E407" s="214">
        <f>SUM(E408:E409)</f>
        <v>0</v>
      </c>
      <c r="F407" s="213">
        <f t="shared" ref="F407:G407" si="192">SUM(F408:F409)</f>
        <v>0</v>
      </c>
      <c r="G407" s="214">
        <f t="shared" si="192"/>
        <v>0</v>
      </c>
      <c r="H407" s="213">
        <f t="shared" ref="H407:M407" si="193">SUM(H408:H409)</f>
        <v>0</v>
      </c>
      <c r="I407" s="214">
        <f t="shared" si="193"/>
        <v>0</v>
      </c>
      <c r="J407" s="213">
        <f t="shared" si="193"/>
        <v>0</v>
      </c>
      <c r="K407" s="311">
        <f t="shared" si="193"/>
        <v>0</v>
      </c>
      <c r="L407" s="215">
        <f t="shared" si="193"/>
        <v>0</v>
      </c>
      <c r="M407" s="214">
        <f t="shared" si="193"/>
        <v>0</v>
      </c>
      <c r="N407" s="215">
        <f t="shared" si="189"/>
        <v>0</v>
      </c>
      <c r="O407" s="214">
        <f t="shared" si="189"/>
        <v>0</v>
      </c>
      <c r="P407" s="356"/>
      <c r="Q407" s="356"/>
      <c r="U407" s="10"/>
      <c r="V407" s="10"/>
      <c r="W407" s="10"/>
      <c r="X407" s="10"/>
      <c r="Y407" s="201"/>
      <c r="Z407" s="10"/>
      <c r="AA407" s="10"/>
      <c r="AB407" s="10"/>
      <c r="AC407" s="10"/>
      <c r="AD407" s="10"/>
      <c r="AE407" s="10"/>
      <c r="AF407" s="10"/>
      <c r="AG407" s="10"/>
      <c r="AH407" s="10"/>
      <c r="AI407" s="10"/>
      <c r="AJ407" s="10"/>
      <c r="AK407" s="10"/>
      <c r="AL407" s="10"/>
      <c r="AM407" s="10"/>
      <c r="AN407" s="10"/>
      <c r="AO407" s="10"/>
      <c r="AP407" s="10"/>
      <c r="AQ407" s="10"/>
    </row>
    <row r="408" spans="1:43" s="4" customFormat="1" ht="38.25" hidden="1" x14ac:dyDescent="0.25">
      <c r="A408" s="238">
        <f t="shared" si="155"/>
        <v>352</v>
      </c>
      <c r="B408" s="208">
        <v>481100</v>
      </c>
      <c r="C408" s="239" t="s">
        <v>1443</v>
      </c>
      <c r="D408" s="228"/>
      <c r="E408" s="229"/>
      <c r="F408" s="228"/>
      <c r="G408" s="229"/>
      <c r="H408" s="228"/>
      <c r="I408" s="229"/>
      <c r="J408" s="216"/>
      <c r="K408" s="420"/>
      <c r="L408" s="218"/>
      <c r="M408" s="217"/>
      <c r="N408" s="287">
        <f t="shared" si="189"/>
        <v>0</v>
      </c>
      <c r="O408" s="277">
        <f t="shared" si="189"/>
        <v>0</v>
      </c>
      <c r="P408" s="356"/>
      <c r="Q408" s="356"/>
      <c r="U408" s="10"/>
      <c r="V408" s="10"/>
      <c r="W408" s="10"/>
      <c r="X408" s="10"/>
      <c r="Y408" s="201"/>
      <c r="Z408" s="10"/>
      <c r="AA408" s="10"/>
      <c r="AB408" s="10"/>
      <c r="AC408" s="10"/>
      <c r="AD408" s="10"/>
      <c r="AE408" s="10"/>
      <c r="AF408" s="10"/>
      <c r="AG408" s="10"/>
      <c r="AH408" s="10"/>
      <c r="AI408" s="10"/>
      <c r="AJ408" s="10"/>
      <c r="AK408" s="10"/>
      <c r="AL408" s="10"/>
      <c r="AM408" s="10"/>
      <c r="AN408" s="10"/>
      <c r="AO408" s="10"/>
      <c r="AP408" s="10"/>
      <c r="AQ408" s="10"/>
    </row>
    <row r="409" spans="1:43" s="4" customFormat="1" ht="32.25" hidden="1" customHeight="1" x14ac:dyDescent="0.25">
      <c r="A409" s="238">
        <f t="shared" si="155"/>
        <v>353</v>
      </c>
      <c r="B409" s="208">
        <v>481900</v>
      </c>
      <c r="C409" s="239" t="s">
        <v>1050</v>
      </c>
      <c r="D409" s="228"/>
      <c r="E409" s="229"/>
      <c r="F409" s="228"/>
      <c r="G409" s="229"/>
      <c r="H409" s="228"/>
      <c r="I409" s="229"/>
      <c r="J409" s="216"/>
      <c r="K409" s="420"/>
      <c r="L409" s="218"/>
      <c r="M409" s="217"/>
      <c r="N409" s="287">
        <f t="shared" si="189"/>
        <v>0</v>
      </c>
      <c r="O409" s="277">
        <f t="shared" si="189"/>
        <v>0</v>
      </c>
      <c r="P409" s="356"/>
      <c r="Q409" s="356"/>
      <c r="U409" s="10"/>
      <c r="V409" s="10"/>
      <c r="W409" s="10"/>
      <c r="X409" s="10"/>
      <c r="Y409" s="201"/>
      <c r="Z409" s="10"/>
      <c r="AA409" s="10"/>
      <c r="AB409" s="10"/>
      <c r="AC409" s="10"/>
      <c r="AD409" s="10"/>
      <c r="AE409" s="10"/>
      <c r="AF409" s="10"/>
      <c r="AG409" s="10"/>
      <c r="AH409" s="10"/>
      <c r="AI409" s="10"/>
      <c r="AJ409" s="10"/>
      <c r="AK409" s="10"/>
      <c r="AL409" s="10"/>
      <c r="AM409" s="10"/>
      <c r="AN409" s="10"/>
      <c r="AO409" s="10"/>
      <c r="AP409" s="10"/>
      <c r="AQ409" s="10"/>
    </row>
    <row r="410" spans="1:43" s="4" customFormat="1" ht="32.25" customHeight="1" x14ac:dyDescent="0.25">
      <c r="A410" s="392">
        <f t="shared" si="155"/>
        <v>354</v>
      </c>
      <c r="B410" s="207">
        <v>482000</v>
      </c>
      <c r="C410" s="237" t="s">
        <v>546</v>
      </c>
      <c r="D410" s="213">
        <f>SUM(D411:D417)</f>
        <v>0</v>
      </c>
      <c r="E410" s="214">
        <f>SUM(E411:E417)</f>
        <v>0</v>
      </c>
      <c r="F410" s="213">
        <f t="shared" ref="F410:G410" si="194">SUM(F411:F417)</f>
        <v>4719000</v>
      </c>
      <c r="G410" s="214">
        <f t="shared" si="194"/>
        <v>0</v>
      </c>
      <c r="H410" s="213">
        <f t="shared" ref="H410:M410" si="195">SUM(H411:H417)</f>
        <v>9080000</v>
      </c>
      <c r="I410" s="214">
        <f t="shared" si="195"/>
        <v>0</v>
      </c>
      <c r="J410" s="213">
        <f t="shared" si="195"/>
        <v>9397800</v>
      </c>
      <c r="K410" s="311">
        <f t="shared" si="195"/>
        <v>0</v>
      </c>
      <c r="L410" s="215">
        <f t="shared" si="195"/>
        <v>1006000</v>
      </c>
      <c r="M410" s="214">
        <f t="shared" si="195"/>
        <v>0</v>
      </c>
      <c r="N410" s="215">
        <f t="shared" si="189"/>
        <v>19483800</v>
      </c>
      <c r="O410" s="214">
        <f t="shared" si="189"/>
        <v>0</v>
      </c>
      <c r="P410" s="356"/>
      <c r="Q410" s="356"/>
      <c r="U410" s="10"/>
      <c r="V410" s="10"/>
      <c r="W410" s="10"/>
      <c r="X410" s="10"/>
      <c r="Y410" s="201"/>
      <c r="Z410" s="10"/>
      <c r="AA410" s="10"/>
      <c r="AB410" s="10"/>
      <c r="AC410" s="10"/>
      <c r="AD410" s="10"/>
      <c r="AE410" s="10"/>
      <c r="AF410" s="10"/>
      <c r="AG410" s="10"/>
      <c r="AH410" s="10"/>
      <c r="AI410" s="10"/>
      <c r="AJ410" s="10"/>
      <c r="AK410" s="10"/>
      <c r="AL410" s="10"/>
      <c r="AM410" s="10"/>
      <c r="AN410" s="10"/>
      <c r="AO410" s="10"/>
      <c r="AP410" s="10"/>
      <c r="AQ410" s="10"/>
    </row>
    <row r="411" spans="1:43" s="4" customFormat="1" ht="32.25" hidden="1" customHeight="1" x14ac:dyDescent="0.25">
      <c r="A411" s="238">
        <f t="shared" si="155"/>
        <v>355</v>
      </c>
      <c r="B411" s="208">
        <v>482131</v>
      </c>
      <c r="C411" s="366" t="s">
        <v>1729</v>
      </c>
      <c r="D411" s="218"/>
      <c r="E411" s="217"/>
      <c r="F411" s="451">
        <f>370000+30000-50000</f>
        <v>350000</v>
      </c>
      <c r="G411" s="452"/>
      <c r="H411" s="228">
        <v>400000</v>
      </c>
      <c r="I411" s="229"/>
      <c r="J411" s="216">
        <f t="shared" ref="J411:J417" si="196">(H411*3.5)/100+H411</f>
        <v>414000</v>
      </c>
      <c r="K411" s="420"/>
      <c r="L411" s="218">
        <v>375000</v>
      </c>
      <c r="M411" s="217"/>
      <c r="N411" s="287">
        <f t="shared" si="189"/>
        <v>1189000</v>
      </c>
      <c r="O411" s="277">
        <f t="shared" si="189"/>
        <v>0</v>
      </c>
      <c r="P411" s="358"/>
      <c r="Q411" s="356"/>
      <c r="U411" s="10"/>
      <c r="V411" s="10"/>
      <c r="W411" s="10"/>
      <c r="X411" s="10"/>
      <c r="Y411" s="201"/>
      <c r="Z411" s="10"/>
      <c r="AA411" s="10"/>
      <c r="AB411" s="10"/>
      <c r="AC411" s="10"/>
      <c r="AD411" s="10"/>
      <c r="AE411" s="10"/>
      <c r="AF411" s="10"/>
      <c r="AG411" s="10"/>
      <c r="AH411" s="10"/>
      <c r="AI411" s="10"/>
      <c r="AJ411" s="10"/>
      <c r="AK411" s="10"/>
      <c r="AL411" s="10"/>
      <c r="AM411" s="10"/>
      <c r="AN411" s="10"/>
      <c r="AO411" s="10"/>
      <c r="AP411" s="10"/>
      <c r="AQ411" s="10"/>
    </row>
    <row r="412" spans="1:43" s="4" customFormat="1" ht="32.25" hidden="1" customHeight="1" x14ac:dyDescent="0.25">
      <c r="A412" s="238">
        <f t="shared" si="155"/>
        <v>356</v>
      </c>
      <c r="B412" s="208">
        <v>482191</v>
      </c>
      <c r="C412" s="366" t="s">
        <v>1051</v>
      </c>
      <c r="D412" s="218"/>
      <c r="E412" s="217"/>
      <c r="F412" s="451"/>
      <c r="G412" s="452"/>
      <c r="H412" s="228">
        <v>580000</v>
      </c>
      <c r="I412" s="229"/>
      <c r="J412" s="216">
        <f t="shared" si="196"/>
        <v>600300</v>
      </c>
      <c r="K412" s="420"/>
      <c r="L412" s="218">
        <v>21000</v>
      </c>
      <c r="M412" s="217"/>
      <c r="N412" s="287">
        <f t="shared" si="189"/>
        <v>1201300</v>
      </c>
      <c r="O412" s="277">
        <f t="shared" si="189"/>
        <v>0</v>
      </c>
      <c r="P412" s="358"/>
      <c r="Q412" s="356"/>
      <c r="U412" s="10"/>
      <c r="V412" s="10"/>
      <c r="W412" s="10"/>
      <c r="X412" s="10"/>
      <c r="Y412" s="201"/>
      <c r="Z412" s="10"/>
      <c r="AA412" s="10"/>
      <c r="AB412" s="10"/>
      <c r="AC412" s="10"/>
      <c r="AD412" s="10"/>
      <c r="AE412" s="10"/>
      <c r="AF412" s="10"/>
      <c r="AG412" s="10"/>
      <c r="AH412" s="10"/>
      <c r="AI412" s="10"/>
      <c r="AJ412" s="10"/>
      <c r="AK412" s="10"/>
      <c r="AL412" s="10"/>
      <c r="AM412" s="10"/>
      <c r="AN412" s="10"/>
      <c r="AO412" s="10"/>
      <c r="AP412" s="10"/>
      <c r="AQ412" s="10"/>
    </row>
    <row r="413" spans="1:43" s="4" customFormat="1" ht="32.25" hidden="1" customHeight="1" x14ac:dyDescent="0.25">
      <c r="A413" s="238">
        <f t="shared" si="155"/>
        <v>357</v>
      </c>
      <c r="B413" s="208">
        <v>482211</v>
      </c>
      <c r="C413" s="366" t="s">
        <v>1730</v>
      </c>
      <c r="D413" s="218"/>
      <c r="E413" s="217"/>
      <c r="F413" s="451">
        <f>50000+130000+400000-317000</f>
        <v>263000</v>
      </c>
      <c r="G413" s="452"/>
      <c r="H413" s="228"/>
      <c r="I413" s="229"/>
      <c r="J413" s="216">
        <f t="shared" si="196"/>
        <v>0</v>
      </c>
      <c r="K413" s="420"/>
      <c r="L413" s="218">
        <v>161000</v>
      </c>
      <c r="M413" s="217"/>
      <c r="N413" s="287">
        <f t="shared" si="189"/>
        <v>161000</v>
      </c>
      <c r="O413" s="277">
        <f t="shared" si="189"/>
        <v>0</v>
      </c>
      <c r="P413" s="358"/>
      <c r="Q413" s="356"/>
      <c r="U413" s="10"/>
      <c r="V413" s="10"/>
      <c r="W413" s="10"/>
      <c r="X413" s="10"/>
      <c r="Y413" s="201"/>
      <c r="Z413" s="10"/>
      <c r="AA413" s="10"/>
      <c r="AB413" s="10"/>
      <c r="AC413" s="10"/>
      <c r="AD413" s="10"/>
      <c r="AE413" s="10"/>
      <c r="AF413" s="10"/>
      <c r="AG413" s="10"/>
      <c r="AH413" s="10"/>
      <c r="AI413" s="10"/>
      <c r="AJ413" s="10"/>
      <c r="AK413" s="10"/>
      <c r="AL413" s="10"/>
      <c r="AM413" s="10"/>
      <c r="AN413" s="10"/>
      <c r="AO413" s="10"/>
      <c r="AP413" s="10"/>
      <c r="AQ413" s="10"/>
    </row>
    <row r="414" spans="1:43" s="4" customFormat="1" ht="32.25" hidden="1" customHeight="1" x14ac:dyDescent="0.25">
      <c r="A414" s="238">
        <f t="shared" si="155"/>
        <v>358</v>
      </c>
      <c r="B414" s="208">
        <v>482231</v>
      </c>
      <c r="C414" s="366" t="s">
        <v>1753</v>
      </c>
      <c r="D414" s="218"/>
      <c r="E414" s="217"/>
      <c r="F414" s="451"/>
      <c r="G414" s="452"/>
      <c r="H414" s="228"/>
      <c r="I414" s="229"/>
      <c r="J414" s="216">
        <f t="shared" si="196"/>
        <v>0</v>
      </c>
      <c r="K414" s="420"/>
      <c r="L414" s="218"/>
      <c r="M414" s="217"/>
      <c r="N414" s="287">
        <f t="shared" si="189"/>
        <v>0</v>
      </c>
      <c r="O414" s="277">
        <f t="shared" si="189"/>
        <v>0</v>
      </c>
      <c r="P414" s="358"/>
      <c r="Q414" s="356"/>
      <c r="U414" s="10"/>
      <c r="V414" s="10"/>
      <c r="W414" s="10"/>
      <c r="X414" s="10"/>
      <c r="Y414" s="201"/>
      <c r="Z414" s="10"/>
      <c r="AA414" s="10"/>
      <c r="AB414" s="10"/>
      <c r="AC414" s="10"/>
      <c r="AD414" s="10"/>
      <c r="AE414" s="10"/>
      <c r="AF414" s="10"/>
      <c r="AG414" s="10"/>
      <c r="AH414" s="10"/>
      <c r="AI414" s="10"/>
      <c r="AJ414" s="10"/>
      <c r="AK414" s="10"/>
      <c r="AL414" s="10"/>
      <c r="AM414" s="10"/>
      <c r="AN414" s="10"/>
      <c r="AO414" s="10"/>
      <c r="AP414" s="10"/>
      <c r="AQ414" s="10"/>
    </row>
    <row r="415" spans="1:43" s="4" customFormat="1" ht="32.25" hidden="1" customHeight="1" x14ac:dyDescent="0.25">
      <c r="A415" s="238">
        <f t="shared" si="155"/>
        <v>359</v>
      </c>
      <c r="B415" s="208">
        <v>482231</v>
      </c>
      <c r="C415" s="366" t="s">
        <v>1753</v>
      </c>
      <c r="D415" s="218"/>
      <c r="E415" s="217"/>
      <c r="F415" s="451"/>
      <c r="G415" s="452"/>
      <c r="H415" s="228"/>
      <c r="I415" s="229"/>
      <c r="J415" s="216">
        <f t="shared" si="196"/>
        <v>0</v>
      </c>
      <c r="K415" s="420"/>
      <c r="L415" s="218">
        <v>21000</v>
      </c>
      <c r="M415" s="217"/>
      <c r="N415" s="287"/>
      <c r="O415" s="277"/>
      <c r="P415" s="358"/>
      <c r="Q415" s="356"/>
      <c r="U415" s="10"/>
      <c r="V415" s="10"/>
      <c r="W415" s="10"/>
      <c r="X415" s="10"/>
      <c r="Y415" s="201"/>
      <c r="Z415" s="10"/>
      <c r="AA415" s="10"/>
      <c r="AB415" s="10"/>
      <c r="AC415" s="10"/>
      <c r="AD415" s="10"/>
      <c r="AE415" s="10"/>
      <c r="AF415" s="10"/>
      <c r="AG415" s="10"/>
      <c r="AH415" s="10"/>
      <c r="AI415" s="10"/>
      <c r="AJ415" s="10"/>
      <c r="AK415" s="10"/>
      <c r="AL415" s="10"/>
      <c r="AM415" s="10"/>
      <c r="AN415" s="10"/>
      <c r="AO415" s="10"/>
      <c r="AP415" s="10"/>
      <c r="AQ415" s="10"/>
    </row>
    <row r="416" spans="1:43" s="4" customFormat="1" ht="32.25" hidden="1" customHeight="1" x14ac:dyDescent="0.25">
      <c r="A416" s="238">
        <f t="shared" ref="A416" si="197">A415+1</f>
        <v>360</v>
      </c>
      <c r="B416" s="208">
        <v>482251</v>
      </c>
      <c r="C416" s="366" t="s">
        <v>1731</v>
      </c>
      <c r="D416" s="218"/>
      <c r="E416" s="217"/>
      <c r="F416" s="451">
        <f>140000-130000+90000-50000</f>
        <v>50000</v>
      </c>
      <c r="G416" s="452"/>
      <c r="H416" s="228">
        <v>100000</v>
      </c>
      <c r="I416" s="229"/>
      <c r="J416" s="216">
        <f t="shared" si="196"/>
        <v>103500</v>
      </c>
      <c r="K416" s="420"/>
      <c r="L416" s="218">
        <v>214000</v>
      </c>
      <c r="M416" s="217"/>
      <c r="N416" s="287">
        <f t="shared" si="189"/>
        <v>417500</v>
      </c>
      <c r="O416" s="277">
        <f t="shared" si="189"/>
        <v>0</v>
      </c>
      <c r="P416" s="358"/>
      <c r="Q416" s="356"/>
      <c r="U416" s="10"/>
      <c r="V416" s="10"/>
      <c r="W416" s="10"/>
      <c r="X416" s="10"/>
      <c r="Y416" s="201"/>
      <c r="Z416" s="10"/>
      <c r="AA416" s="10"/>
      <c r="AB416" s="10"/>
      <c r="AC416" s="10"/>
      <c r="AD416" s="10"/>
      <c r="AE416" s="10"/>
      <c r="AF416" s="10"/>
      <c r="AG416" s="10"/>
      <c r="AH416" s="10"/>
      <c r="AI416" s="10"/>
      <c r="AJ416" s="10"/>
      <c r="AK416" s="10"/>
      <c r="AL416" s="10"/>
      <c r="AM416" s="10"/>
      <c r="AN416" s="10"/>
      <c r="AO416" s="10"/>
      <c r="AP416" s="10"/>
      <c r="AQ416" s="10"/>
    </row>
    <row r="417" spans="1:43" s="4" customFormat="1" ht="32.25" hidden="1" customHeight="1" x14ac:dyDescent="0.25">
      <c r="A417" s="238">
        <f t="shared" ref="A417:A485" si="198">A416+1</f>
        <v>361</v>
      </c>
      <c r="B417" s="208">
        <v>482312</v>
      </c>
      <c r="C417" s="366" t="s">
        <v>1732</v>
      </c>
      <c r="D417" s="218"/>
      <c r="E417" s="217"/>
      <c r="F417" s="451">
        <f>380000+3259000+417000</f>
        <v>4056000</v>
      </c>
      <c r="G417" s="452"/>
      <c r="H417" s="228">
        <v>8000000</v>
      </c>
      <c r="I417" s="229"/>
      <c r="J417" s="216">
        <f t="shared" si="196"/>
        <v>8280000</v>
      </c>
      <c r="K417" s="420"/>
      <c r="L417" s="218">
        <v>214000</v>
      </c>
      <c r="M417" s="217"/>
      <c r="N417" s="287">
        <f t="shared" si="189"/>
        <v>16494000</v>
      </c>
      <c r="O417" s="277">
        <f t="shared" si="189"/>
        <v>0</v>
      </c>
      <c r="P417" s="358"/>
      <c r="Q417" s="356"/>
      <c r="U417" s="10"/>
      <c r="V417" s="10"/>
      <c r="W417" s="10"/>
      <c r="X417" s="10"/>
      <c r="Y417" s="201"/>
      <c r="Z417" s="10"/>
      <c r="AA417" s="10"/>
      <c r="AB417" s="10"/>
      <c r="AC417" s="10"/>
      <c r="AD417" s="10"/>
      <c r="AE417" s="10"/>
      <c r="AF417" s="10"/>
      <c r="AG417" s="10"/>
      <c r="AH417" s="10"/>
      <c r="AI417" s="10"/>
      <c r="AJ417" s="10"/>
      <c r="AK417" s="10"/>
      <c r="AL417" s="10"/>
      <c r="AM417" s="10"/>
      <c r="AN417" s="10"/>
      <c r="AO417" s="10"/>
      <c r="AP417" s="10"/>
      <c r="AQ417" s="10"/>
    </row>
    <row r="418" spans="1:43" s="4" customFormat="1" ht="32.25" customHeight="1" x14ac:dyDescent="0.25">
      <c r="A418" s="238">
        <f t="shared" si="198"/>
        <v>362</v>
      </c>
      <c r="B418" s="207">
        <v>483000</v>
      </c>
      <c r="C418" s="237" t="s">
        <v>547</v>
      </c>
      <c r="D418" s="215">
        <f t="shared" ref="D418:M418" si="199">D419</f>
        <v>0</v>
      </c>
      <c r="E418" s="214">
        <f t="shared" si="199"/>
        <v>0</v>
      </c>
      <c r="F418" s="213">
        <f t="shared" si="199"/>
        <v>2000000</v>
      </c>
      <c r="G418" s="214">
        <f t="shared" si="199"/>
        <v>0</v>
      </c>
      <c r="H418" s="213">
        <f t="shared" si="199"/>
        <v>0</v>
      </c>
      <c r="I418" s="214">
        <f t="shared" si="199"/>
        <v>0</v>
      </c>
      <c r="J418" s="213">
        <f t="shared" si="199"/>
        <v>0</v>
      </c>
      <c r="K418" s="311">
        <f t="shared" si="199"/>
        <v>0</v>
      </c>
      <c r="L418" s="215">
        <f t="shared" si="199"/>
        <v>0</v>
      </c>
      <c r="M418" s="214">
        <f t="shared" si="199"/>
        <v>0</v>
      </c>
      <c r="N418" s="215">
        <f t="shared" si="189"/>
        <v>0</v>
      </c>
      <c r="O418" s="214">
        <f t="shared" si="189"/>
        <v>0</v>
      </c>
      <c r="P418" s="356"/>
      <c r="Q418" s="356"/>
      <c r="U418" s="10"/>
      <c r="V418" s="10"/>
      <c r="W418" s="10"/>
      <c r="X418" s="10"/>
      <c r="Y418" s="201"/>
      <c r="Z418" s="10"/>
      <c r="AA418" s="10"/>
      <c r="AB418" s="10"/>
      <c r="AC418" s="10"/>
      <c r="AD418" s="10"/>
      <c r="AE418" s="10"/>
      <c r="AF418" s="10"/>
      <c r="AG418" s="10"/>
      <c r="AH418" s="10"/>
      <c r="AI418" s="10"/>
      <c r="AJ418" s="10"/>
      <c r="AK418" s="10"/>
      <c r="AL418" s="10"/>
      <c r="AM418" s="10"/>
      <c r="AN418" s="10"/>
      <c r="AO418" s="10"/>
      <c r="AP418" s="10"/>
      <c r="AQ418" s="10"/>
    </row>
    <row r="419" spans="1:43" s="4" customFormat="1" ht="32.25" hidden="1" customHeight="1" x14ac:dyDescent="0.25">
      <c r="A419" s="238">
        <f t="shared" si="198"/>
        <v>363</v>
      </c>
      <c r="B419" s="208">
        <v>483111</v>
      </c>
      <c r="C419" s="239" t="s">
        <v>1181</v>
      </c>
      <c r="D419" s="218"/>
      <c r="E419" s="217"/>
      <c r="F419" s="451">
        <v>2000000</v>
      </c>
      <c r="G419" s="452"/>
      <c r="H419" s="228"/>
      <c r="I419" s="229"/>
      <c r="J419" s="216"/>
      <c r="K419" s="420"/>
      <c r="L419" s="218"/>
      <c r="M419" s="217"/>
      <c r="N419" s="287">
        <f t="shared" si="189"/>
        <v>0</v>
      </c>
      <c r="O419" s="277">
        <f t="shared" si="189"/>
        <v>0</v>
      </c>
      <c r="P419" s="356"/>
      <c r="Q419" s="356"/>
      <c r="U419" s="10"/>
      <c r="V419" s="10"/>
      <c r="W419" s="10"/>
      <c r="X419" s="10"/>
      <c r="Y419" s="201"/>
      <c r="Z419" s="10"/>
      <c r="AA419" s="10"/>
      <c r="AB419" s="10"/>
      <c r="AC419" s="10"/>
      <c r="AD419" s="10"/>
      <c r="AE419" s="10"/>
      <c r="AF419" s="10"/>
      <c r="AG419" s="10"/>
      <c r="AH419" s="10"/>
      <c r="AI419" s="10"/>
      <c r="AJ419" s="10"/>
      <c r="AK419" s="10"/>
      <c r="AL419" s="10"/>
      <c r="AM419" s="10"/>
      <c r="AN419" s="10"/>
      <c r="AO419" s="10"/>
      <c r="AP419" s="10"/>
      <c r="AQ419" s="10"/>
    </row>
    <row r="420" spans="1:43" s="4" customFormat="1" ht="37.5" hidden="1" customHeight="1" x14ac:dyDescent="0.25">
      <c r="A420" s="238">
        <f t="shared" si="198"/>
        <v>364</v>
      </c>
      <c r="B420" s="207">
        <v>484000</v>
      </c>
      <c r="C420" s="237" t="s">
        <v>548</v>
      </c>
      <c r="D420" s="215">
        <f t="shared" ref="D420:E420" si="200">SUM(D421:D422)</f>
        <v>0</v>
      </c>
      <c r="E420" s="214">
        <f t="shared" si="200"/>
        <v>0</v>
      </c>
      <c r="F420" s="213">
        <f t="shared" ref="F420:G420" si="201">SUM(F421:F422)</f>
        <v>0</v>
      </c>
      <c r="G420" s="214">
        <f t="shared" si="201"/>
        <v>0</v>
      </c>
      <c r="H420" s="213">
        <f t="shared" ref="H420:M420" si="202">SUM(H421:H422)</f>
        <v>0</v>
      </c>
      <c r="I420" s="214">
        <f t="shared" si="202"/>
        <v>0</v>
      </c>
      <c r="J420" s="213">
        <f t="shared" si="202"/>
        <v>0</v>
      </c>
      <c r="K420" s="311">
        <f t="shared" si="202"/>
        <v>0</v>
      </c>
      <c r="L420" s="215">
        <f t="shared" si="202"/>
        <v>0</v>
      </c>
      <c r="M420" s="214">
        <f t="shared" si="202"/>
        <v>0</v>
      </c>
      <c r="N420" s="215">
        <f t="shared" si="189"/>
        <v>0</v>
      </c>
      <c r="O420" s="214">
        <f t="shared" si="189"/>
        <v>0</v>
      </c>
      <c r="P420" s="356"/>
      <c r="Q420" s="356"/>
      <c r="U420" s="10"/>
      <c r="V420" s="10"/>
      <c r="W420" s="10"/>
      <c r="X420" s="10"/>
      <c r="Y420" s="201"/>
      <c r="Z420" s="10"/>
      <c r="AA420" s="10"/>
      <c r="AB420" s="10"/>
      <c r="AC420" s="10"/>
      <c r="AD420" s="10"/>
      <c r="AE420" s="10"/>
      <c r="AF420" s="10"/>
      <c r="AG420" s="10"/>
      <c r="AH420" s="10"/>
      <c r="AI420" s="10"/>
      <c r="AJ420" s="10"/>
      <c r="AK420" s="10"/>
      <c r="AL420" s="10"/>
      <c r="AM420" s="10"/>
      <c r="AN420" s="10"/>
      <c r="AO420" s="10"/>
      <c r="AP420" s="10"/>
      <c r="AQ420" s="10"/>
    </row>
    <row r="421" spans="1:43" s="4" customFormat="1" ht="38.25" hidden="1" x14ac:dyDescent="0.25">
      <c r="A421" s="238">
        <f t="shared" si="198"/>
        <v>365</v>
      </c>
      <c r="B421" s="208">
        <v>484100</v>
      </c>
      <c r="C421" s="239" t="s">
        <v>1054</v>
      </c>
      <c r="D421" s="218"/>
      <c r="E421" s="217"/>
      <c r="F421" s="228"/>
      <c r="G421" s="229"/>
      <c r="H421" s="228"/>
      <c r="I421" s="229"/>
      <c r="J421" s="216"/>
      <c r="K421" s="420"/>
      <c r="L421" s="218"/>
      <c r="M421" s="217"/>
      <c r="N421" s="287">
        <f t="shared" si="189"/>
        <v>0</v>
      </c>
      <c r="O421" s="277">
        <f t="shared" si="189"/>
        <v>0</v>
      </c>
      <c r="P421" s="356"/>
      <c r="Q421" s="356"/>
      <c r="U421" s="10"/>
      <c r="V421" s="10"/>
      <c r="W421" s="10"/>
      <c r="X421" s="10"/>
      <c r="Y421" s="201"/>
      <c r="Z421" s="10"/>
      <c r="AA421" s="10"/>
      <c r="AB421" s="10"/>
      <c r="AC421" s="10"/>
      <c r="AD421" s="10"/>
      <c r="AE421" s="10"/>
      <c r="AF421" s="10"/>
      <c r="AG421" s="10"/>
      <c r="AH421" s="10"/>
      <c r="AI421" s="10"/>
      <c r="AJ421" s="10"/>
      <c r="AK421" s="10"/>
      <c r="AL421" s="10"/>
      <c r="AM421" s="10"/>
      <c r="AN421" s="10"/>
      <c r="AO421" s="10"/>
      <c r="AP421" s="10"/>
      <c r="AQ421" s="10"/>
    </row>
    <row r="422" spans="1:43" s="4" customFormat="1" ht="32.25" hidden="1" customHeight="1" x14ac:dyDescent="0.25">
      <c r="A422" s="238">
        <f t="shared" si="198"/>
        <v>366</v>
      </c>
      <c r="B422" s="208">
        <v>484200</v>
      </c>
      <c r="C422" s="239" t="s">
        <v>1055</v>
      </c>
      <c r="D422" s="218"/>
      <c r="E422" s="217"/>
      <c r="F422" s="228"/>
      <c r="G422" s="229"/>
      <c r="H422" s="228"/>
      <c r="I422" s="229"/>
      <c r="J422" s="216"/>
      <c r="K422" s="420"/>
      <c r="L422" s="218"/>
      <c r="M422" s="217"/>
      <c r="N422" s="287">
        <f t="shared" si="189"/>
        <v>0</v>
      </c>
      <c r="O422" s="277">
        <f t="shared" si="189"/>
        <v>0</v>
      </c>
      <c r="P422" s="356"/>
      <c r="Q422" s="356"/>
      <c r="U422" s="10"/>
      <c r="V422" s="10"/>
      <c r="W422" s="10"/>
      <c r="X422" s="10"/>
      <c r="Y422" s="201"/>
      <c r="Z422" s="10"/>
      <c r="AA422" s="10"/>
      <c r="AB422" s="10"/>
      <c r="AC422" s="10"/>
      <c r="AD422" s="10"/>
      <c r="AE422" s="10"/>
      <c r="AF422" s="10"/>
      <c r="AG422" s="10"/>
      <c r="AH422" s="10"/>
      <c r="AI422" s="10"/>
      <c r="AJ422" s="10"/>
      <c r="AK422" s="10"/>
      <c r="AL422" s="10"/>
      <c r="AM422" s="10"/>
      <c r="AN422" s="10"/>
      <c r="AO422" s="10"/>
      <c r="AP422" s="10"/>
      <c r="AQ422" s="10"/>
    </row>
    <row r="423" spans="1:43" s="4" customFormat="1" ht="38.25" x14ac:dyDescent="0.25">
      <c r="A423" s="392">
        <f t="shared" si="198"/>
        <v>367</v>
      </c>
      <c r="B423" s="207">
        <v>485000</v>
      </c>
      <c r="C423" s="237" t="s">
        <v>549</v>
      </c>
      <c r="D423" s="215">
        <f t="shared" ref="D423:M425" si="203">D424</f>
        <v>0</v>
      </c>
      <c r="E423" s="214">
        <f t="shared" si="203"/>
        <v>0</v>
      </c>
      <c r="F423" s="213">
        <f t="shared" si="203"/>
        <v>500000</v>
      </c>
      <c r="G423" s="214">
        <f t="shared" si="203"/>
        <v>0</v>
      </c>
      <c r="H423" s="213">
        <f t="shared" si="203"/>
        <v>900000</v>
      </c>
      <c r="I423" s="214">
        <f t="shared" si="203"/>
        <v>0</v>
      </c>
      <c r="J423" s="213">
        <f t="shared" si="203"/>
        <v>517500</v>
      </c>
      <c r="K423" s="311">
        <f t="shared" si="203"/>
        <v>0</v>
      </c>
      <c r="L423" s="215">
        <f t="shared" si="203"/>
        <v>536000</v>
      </c>
      <c r="M423" s="214">
        <f t="shared" si="203"/>
        <v>0</v>
      </c>
      <c r="N423" s="215">
        <f t="shared" si="189"/>
        <v>1953500</v>
      </c>
      <c r="O423" s="214">
        <f t="shared" si="189"/>
        <v>0</v>
      </c>
      <c r="P423" s="356"/>
      <c r="Q423" s="356"/>
      <c r="U423" s="10"/>
      <c r="V423" s="10"/>
      <c r="W423" s="10"/>
      <c r="X423" s="10"/>
      <c r="Y423" s="201"/>
      <c r="Z423" s="10"/>
      <c r="AA423" s="10"/>
      <c r="AB423" s="10"/>
      <c r="AC423" s="10"/>
      <c r="AD423" s="10"/>
      <c r="AE423" s="10"/>
      <c r="AF423" s="10"/>
      <c r="AG423" s="10"/>
      <c r="AH423" s="10"/>
      <c r="AI423" s="10"/>
      <c r="AJ423" s="10"/>
      <c r="AK423" s="10"/>
      <c r="AL423" s="10"/>
      <c r="AM423" s="10"/>
      <c r="AN423" s="10"/>
      <c r="AO423" s="10"/>
      <c r="AP423" s="10"/>
      <c r="AQ423" s="10"/>
    </row>
    <row r="424" spans="1:43" s="4" customFormat="1" ht="38.25" hidden="1" x14ac:dyDescent="0.25">
      <c r="A424" s="238">
        <f t="shared" si="198"/>
        <v>368</v>
      </c>
      <c r="B424" s="208">
        <v>485119</v>
      </c>
      <c r="C424" s="239" t="s">
        <v>1183</v>
      </c>
      <c r="D424" s="218"/>
      <c r="E424" s="217"/>
      <c r="F424" s="451">
        <v>500000</v>
      </c>
      <c r="G424" s="452"/>
      <c r="H424" s="228">
        <v>900000</v>
      </c>
      <c r="I424" s="229"/>
      <c r="J424" s="216">
        <v>517500</v>
      </c>
      <c r="K424" s="420"/>
      <c r="L424" s="218">
        <v>536000</v>
      </c>
      <c r="M424" s="217"/>
      <c r="N424" s="287">
        <f t="shared" si="189"/>
        <v>1953500</v>
      </c>
      <c r="O424" s="277">
        <f t="shared" si="189"/>
        <v>0</v>
      </c>
      <c r="P424" s="356"/>
      <c r="Q424" s="356"/>
      <c r="U424" s="10"/>
      <c r="V424" s="10"/>
      <c r="W424" s="10"/>
      <c r="X424" s="10"/>
      <c r="Y424" s="201"/>
      <c r="Z424" s="10"/>
      <c r="AA424" s="10"/>
      <c r="AB424" s="10"/>
      <c r="AC424" s="10"/>
      <c r="AD424" s="10"/>
      <c r="AE424" s="10"/>
      <c r="AF424" s="10"/>
      <c r="AG424" s="10"/>
      <c r="AH424" s="10"/>
      <c r="AI424" s="10"/>
      <c r="AJ424" s="10"/>
      <c r="AK424" s="10"/>
      <c r="AL424" s="10"/>
      <c r="AM424" s="10"/>
      <c r="AN424" s="10"/>
      <c r="AO424" s="10"/>
      <c r="AP424" s="10"/>
      <c r="AQ424" s="10"/>
    </row>
    <row r="425" spans="1:43" s="4" customFormat="1" ht="51" hidden="1" x14ac:dyDescent="0.25">
      <c r="A425" s="238">
        <f t="shared" si="198"/>
        <v>369</v>
      </c>
      <c r="B425" s="207">
        <v>489000</v>
      </c>
      <c r="C425" s="237" t="s">
        <v>1265</v>
      </c>
      <c r="D425" s="215">
        <f t="shared" si="203"/>
        <v>0</v>
      </c>
      <c r="E425" s="214">
        <f t="shared" si="203"/>
        <v>0</v>
      </c>
      <c r="F425" s="213">
        <f t="shared" si="203"/>
        <v>0</v>
      </c>
      <c r="G425" s="214">
        <f t="shared" si="203"/>
        <v>0</v>
      </c>
      <c r="H425" s="213">
        <f t="shared" si="203"/>
        <v>0</v>
      </c>
      <c r="I425" s="214">
        <f t="shared" si="203"/>
        <v>0</v>
      </c>
      <c r="J425" s="213">
        <f t="shared" si="203"/>
        <v>0</v>
      </c>
      <c r="K425" s="311">
        <f t="shared" si="203"/>
        <v>0</v>
      </c>
      <c r="L425" s="215">
        <f t="shared" si="203"/>
        <v>0</v>
      </c>
      <c r="M425" s="214">
        <f t="shared" si="203"/>
        <v>0</v>
      </c>
      <c r="N425" s="215">
        <f t="shared" si="189"/>
        <v>0</v>
      </c>
      <c r="O425" s="214">
        <f t="shared" si="189"/>
        <v>0</v>
      </c>
      <c r="P425" s="356"/>
      <c r="Q425" s="356"/>
      <c r="U425" s="10"/>
      <c r="V425" s="10"/>
      <c r="W425" s="10"/>
      <c r="X425" s="10"/>
      <c r="Y425" s="201"/>
      <c r="Z425" s="10"/>
      <c r="AA425" s="10"/>
      <c r="AB425" s="10"/>
      <c r="AC425" s="10"/>
      <c r="AD425" s="10"/>
      <c r="AE425" s="10"/>
      <c r="AF425" s="10"/>
      <c r="AG425" s="10"/>
      <c r="AH425" s="10"/>
      <c r="AI425" s="10"/>
      <c r="AJ425" s="10"/>
      <c r="AK425" s="10"/>
      <c r="AL425" s="10"/>
      <c r="AM425" s="10"/>
      <c r="AN425" s="10"/>
      <c r="AO425" s="10"/>
      <c r="AP425" s="10"/>
      <c r="AQ425" s="10"/>
    </row>
    <row r="426" spans="1:43" s="4" customFormat="1" ht="51" hidden="1" x14ac:dyDescent="0.25">
      <c r="A426" s="238">
        <f t="shared" si="198"/>
        <v>370</v>
      </c>
      <c r="B426" s="208">
        <v>489100</v>
      </c>
      <c r="C426" s="239" t="s">
        <v>803</v>
      </c>
      <c r="D426" s="218"/>
      <c r="E426" s="217"/>
      <c r="F426" s="228"/>
      <c r="G426" s="229"/>
      <c r="H426" s="228"/>
      <c r="I426" s="229"/>
      <c r="J426" s="216"/>
      <c r="K426" s="420"/>
      <c r="L426" s="218"/>
      <c r="M426" s="217"/>
      <c r="N426" s="287">
        <f t="shared" si="189"/>
        <v>0</v>
      </c>
      <c r="O426" s="277">
        <f t="shared" si="189"/>
        <v>0</v>
      </c>
      <c r="P426" s="356"/>
      <c r="Q426" s="356"/>
      <c r="U426" s="10"/>
      <c r="V426" s="10"/>
      <c r="W426" s="10"/>
      <c r="X426" s="10"/>
      <c r="Y426" s="201"/>
      <c r="Z426" s="10"/>
      <c r="AA426" s="10"/>
      <c r="AB426" s="10"/>
      <c r="AC426" s="10"/>
      <c r="AD426" s="10"/>
      <c r="AE426" s="10"/>
      <c r="AF426" s="10"/>
      <c r="AG426" s="10"/>
      <c r="AH426" s="10"/>
      <c r="AI426" s="10"/>
      <c r="AJ426" s="10"/>
      <c r="AK426" s="10"/>
      <c r="AL426" s="10"/>
      <c r="AM426" s="10"/>
      <c r="AN426" s="10"/>
      <c r="AO426" s="10"/>
      <c r="AP426" s="10"/>
      <c r="AQ426" s="10"/>
    </row>
    <row r="427" spans="1:43" s="4" customFormat="1" ht="38.25" x14ac:dyDescent="0.25">
      <c r="A427" s="393">
        <f t="shared" si="198"/>
        <v>371</v>
      </c>
      <c r="B427" s="206">
        <v>500000</v>
      </c>
      <c r="C427" s="235" t="s">
        <v>1266</v>
      </c>
      <c r="D427" s="212">
        <f>D428+D457+D466+D469+D477</f>
        <v>0</v>
      </c>
      <c r="E427" s="222">
        <f>E428+E457+E466+E469+E477</f>
        <v>0</v>
      </c>
      <c r="F427" s="212">
        <f t="shared" ref="F427:G427" si="204">F428+F457+F466+F469+F477</f>
        <v>6135000</v>
      </c>
      <c r="G427" s="222">
        <f t="shared" si="204"/>
        <v>0</v>
      </c>
      <c r="H427" s="212">
        <f t="shared" ref="H427:M427" si="205">H428+H457+H466+H469+H477</f>
        <v>5870000</v>
      </c>
      <c r="I427" s="222">
        <f t="shared" si="205"/>
        <v>0</v>
      </c>
      <c r="J427" s="212">
        <f t="shared" si="205"/>
        <v>6939675</v>
      </c>
      <c r="K427" s="310">
        <f t="shared" si="205"/>
        <v>0</v>
      </c>
      <c r="L427" s="223">
        <f t="shared" si="205"/>
        <v>11708000</v>
      </c>
      <c r="M427" s="222">
        <f t="shared" si="205"/>
        <v>0</v>
      </c>
      <c r="N427" s="223">
        <f t="shared" si="189"/>
        <v>24517675</v>
      </c>
      <c r="O427" s="222">
        <f t="shared" si="189"/>
        <v>0</v>
      </c>
      <c r="P427" s="356"/>
      <c r="Q427" s="356"/>
      <c r="U427" s="10"/>
      <c r="V427" s="10"/>
      <c r="W427" s="10"/>
      <c r="X427" s="10"/>
      <c r="Y427" s="201"/>
      <c r="Z427" s="10"/>
      <c r="AA427" s="10"/>
      <c r="AB427" s="10"/>
      <c r="AC427" s="10"/>
      <c r="AD427" s="10"/>
      <c r="AE427" s="10"/>
      <c r="AF427" s="10"/>
      <c r="AG427" s="10"/>
      <c r="AH427" s="10"/>
      <c r="AI427" s="10"/>
      <c r="AJ427" s="10"/>
      <c r="AK427" s="10"/>
      <c r="AL427" s="10"/>
      <c r="AM427" s="10"/>
      <c r="AN427" s="10"/>
      <c r="AO427" s="10"/>
      <c r="AP427" s="10"/>
      <c r="AQ427" s="10"/>
    </row>
    <row r="428" spans="1:43" s="4" customFormat="1" ht="32.25" customHeight="1" x14ac:dyDescent="0.25">
      <c r="A428" s="392">
        <f t="shared" si="198"/>
        <v>372</v>
      </c>
      <c r="B428" s="207">
        <v>510000</v>
      </c>
      <c r="C428" s="237" t="s">
        <v>1267</v>
      </c>
      <c r="D428" s="213">
        <f>D429+D434+D451+D453+D455</f>
        <v>0</v>
      </c>
      <c r="E428" s="214">
        <f>E429+E434+E451+E453+E455</f>
        <v>0</v>
      </c>
      <c r="F428" s="213">
        <f t="shared" ref="F428:G428" si="206">F429+F434+F451+F453+F455</f>
        <v>6135000</v>
      </c>
      <c r="G428" s="214">
        <f t="shared" si="206"/>
        <v>0</v>
      </c>
      <c r="H428" s="213">
        <f t="shared" ref="H428:M428" si="207">H429+H434+H451+H453+H455</f>
        <v>5870000</v>
      </c>
      <c r="I428" s="214">
        <f t="shared" si="207"/>
        <v>0</v>
      </c>
      <c r="J428" s="213">
        <f t="shared" si="207"/>
        <v>6939675</v>
      </c>
      <c r="K428" s="311">
        <f t="shared" si="207"/>
        <v>0</v>
      </c>
      <c r="L428" s="215">
        <f t="shared" si="207"/>
        <v>11708000</v>
      </c>
      <c r="M428" s="214">
        <f t="shared" si="207"/>
        <v>0</v>
      </c>
      <c r="N428" s="215">
        <f t="shared" si="189"/>
        <v>24517675</v>
      </c>
      <c r="O428" s="214">
        <f t="shared" si="189"/>
        <v>0</v>
      </c>
      <c r="P428" s="356"/>
      <c r="Q428" s="356"/>
      <c r="U428" s="10"/>
      <c r="V428" s="10"/>
      <c r="W428" s="10"/>
      <c r="X428" s="10"/>
      <c r="Y428" s="201"/>
      <c r="Z428" s="10"/>
      <c r="AA428" s="10"/>
      <c r="AB428" s="10"/>
      <c r="AC428" s="10"/>
      <c r="AD428" s="10"/>
      <c r="AE428" s="10"/>
      <c r="AF428" s="10"/>
      <c r="AG428" s="10"/>
      <c r="AH428" s="10"/>
      <c r="AI428" s="10"/>
      <c r="AJ428" s="10"/>
      <c r="AK428" s="10"/>
      <c r="AL428" s="10"/>
      <c r="AM428" s="10"/>
      <c r="AN428" s="10"/>
      <c r="AO428" s="10"/>
      <c r="AP428" s="10"/>
      <c r="AQ428" s="10"/>
    </row>
    <row r="429" spans="1:43" s="4" customFormat="1" ht="32.25" customHeight="1" x14ac:dyDescent="0.25">
      <c r="A429" s="392">
        <f t="shared" si="198"/>
        <v>373</v>
      </c>
      <c r="B429" s="207">
        <v>511000</v>
      </c>
      <c r="C429" s="237" t="s">
        <v>1268</v>
      </c>
      <c r="D429" s="213">
        <f>SUM(D430:D433)</f>
        <v>0</v>
      </c>
      <c r="E429" s="214">
        <f>SUM(E430:E433)</f>
        <v>0</v>
      </c>
      <c r="F429" s="213">
        <f t="shared" ref="F429:G429" si="208">SUM(F430:F433)</f>
        <v>500000</v>
      </c>
      <c r="G429" s="214">
        <f t="shared" si="208"/>
        <v>0</v>
      </c>
      <c r="H429" s="213">
        <f t="shared" ref="H429:M429" si="209">SUM(H430:H433)</f>
        <v>500000</v>
      </c>
      <c r="I429" s="214">
        <f t="shared" si="209"/>
        <v>0</v>
      </c>
      <c r="J429" s="213">
        <f t="shared" si="209"/>
        <v>1293750</v>
      </c>
      <c r="K429" s="311">
        <f t="shared" si="209"/>
        <v>0</v>
      </c>
      <c r="L429" s="215">
        <f t="shared" si="209"/>
        <v>536000</v>
      </c>
      <c r="M429" s="214">
        <f t="shared" si="209"/>
        <v>0</v>
      </c>
      <c r="N429" s="215">
        <f t="shared" si="189"/>
        <v>2329750</v>
      </c>
      <c r="O429" s="214">
        <f t="shared" si="189"/>
        <v>0</v>
      </c>
      <c r="P429" s="356"/>
      <c r="Q429" s="356"/>
      <c r="U429" s="10"/>
      <c r="V429" s="10"/>
      <c r="W429" s="10"/>
      <c r="X429" s="10"/>
      <c r="Y429" s="201"/>
      <c r="Z429" s="10"/>
      <c r="AA429" s="10"/>
      <c r="AB429" s="10"/>
      <c r="AC429" s="10"/>
      <c r="AD429" s="10"/>
      <c r="AE429" s="10"/>
      <c r="AF429" s="10"/>
      <c r="AG429" s="10"/>
      <c r="AH429" s="10"/>
      <c r="AI429" s="10"/>
      <c r="AJ429" s="10"/>
      <c r="AK429" s="10"/>
      <c r="AL429" s="10"/>
      <c r="AM429" s="10"/>
      <c r="AN429" s="10"/>
      <c r="AO429" s="10"/>
      <c r="AP429" s="10"/>
      <c r="AQ429" s="10"/>
    </row>
    <row r="430" spans="1:43" s="4" customFormat="1" ht="32.25" hidden="1" customHeight="1" x14ac:dyDescent="0.25">
      <c r="A430" s="238">
        <f t="shared" si="198"/>
        <v>374</v>
      </c>
      <c r="B430" s="208">
        <v>511100</v>
      </c>
      <c r="C430" s="239" t="s">
        <v>1056</v>
      </c>
      <c r="D430" s="218"/>
      <c r="E430" s="217"/>
      <c r="F430" s="228"/>
      <c r="G430" s="229"/>
      <c r="H430" s="228"/>
      <c r="I430" s="229"/>
      <c r="J430" s="216"/>
      <c r="K430" s="420"/>
      <c r="L430" s="218"/>
      <c r="M430" s="217"/>
      <c r="N430" s="287">
        <f t="shared" si="189"/>
        <v>0</v>
      </c>
      <c r="O430" s="277">
        <f t="shared" si="189"/>
        <v>0</v>
      </c>
      <c r="P430" s="356"/>
      <c r="Q430" s="356"/>
      <c r="U430" s="10"/>
      <c r="V430" s="10"/>
      <c r="W430" s="10"/>
      <c r="X430" s="10"/>
      <c r="Y430" s="201"/>
      <c r="Z430" s="10"/>
      <c r="AA430" s="10"/>
      <c r="AB430" s="10"/>
      <c r="AC430" s="10"/>
      <c r="AD430" s="10"/>
      <c r="AE430" s="10"/>
      <c r="AF430" s="10"/>
      <c r="AG430" s="10"/>
      <c r="AH430" s="10"/>
      <c r="AI430" s="10"/>
      <c r="AJ430" s="10"/>
      <c r="AK430" s="10"/>
      <c r="AL430" s="10"/>
      <c r="AM430" s="10"/>
      <c r="AN430" s="10"/>
      <c r="AO430" s="10"/>
      <c r="AP430" s="10"/>
      <c r="AQ430" s="10"/>
    </row>
    <row r="431" spans="1:43" s="4" customFormat="1" ht="32.25" hidden="1" customHeight="1" x14ac:dyDescent="0.25">
      <c r="A431" s="238">
        <f t="shared" si="198"/>
        <v>375</v>
      </c>
      <c r="B431" s="208">
        <v>511200</v>
      </c>
      <c r="C431" s="239" t="s">
        <v>1057</v>
      </c>
      <c r="D431" s="218"/>
      <c r="E431" s="217"/>
      <c r="F431" s="228"/>
      <c r="G431" s="229"/>
      <c r="H431" s="228"/>
      <c r="I431" s="229"/>
      <c r="J431" s="216"/>
      <c r="K431" s="420"/>
      <c r="L431" s="218"/>
      <c r="M431" s="217"/>
      <c r="N431" s="287">
        <f t="shared" si="189"/>
        <v>0</v>
      </c>
      <c r="O431" s="277">
        <f t="shared" si="189"/>
        <v>0</v>
      </c>
      <c r="P431" s="356"/>
      <c r="Q431" s="356"/>
      <c r="U431" s="10"/>
      <c r="V431" s="10"/>
      <c r="W431" s="10"/>
      <c r="X431" s="10"/>
      <c r="Y431" s="201"/>
      <c r="Z431" s="10"/>
      <c r="AA431" s="10"/>
      <c r="AB431" s="10"/>
      <c r="AC431" s="10"/>
      <c r="AD431" s="10"/>
      <c r="AE431" s="10"/>
      <c r="AF431" s="10"/>
      <c r="AG431" s="10"/>
      <c r="AH431" s="10"/>
      <c r="AI431" s="10"/>
      <c r="AJ431" s="10"/>
      <c r="AK431" s="10"/>
      <c r="AL431" s="10"/>
      <c r="AM431" s="10"/>
      <c r="AN431" s="10"/>
      <c r="AO431" s="10"/>
      <c r="AP431" s="10"/>
      <c r="AQ431" s="10"/>
    </row>
    <row r="432" spans="1:43" s="4" customFormat="1" ht="32.25" hidden="1" customHeight="1" x14ac:dyDescent="0.25">
      <c r="A432" s="238">
        <f t="shared" si="198"/>
        <v>376</v>
      </c>
      <c r="B432" s="208">
        <v>511441</v>
      </c>
      <c r="C432" s="366" t="s">
        <v>1774</v>
      </c>
      <c r="D432" s="218"/>
      <c r="E432" s="217"/>
      <c r="F432" s="451">
        <v>500000</v>
      </c>
      <c r="G432" s="452"/>
      <c r="H432" s="228">
        <f>500000+750000-750000</f>
        <v>500000</v>
      </c>
      <c r="I432" s="229"/>
      <c r="J432" s="216">
        <f>517500+776250</f>
        <v>1293750</v>
      </c>
      <c r="K432" s="420"/>
      <c r="L432" s="218">
        <v>536000</v>
      </c>
      <c r="M432" s="217"/>
      <c r="N432" s="287">
        <f t="shared" si="189"/>
        <v>2329750</v>
      </c>
      <c r="O432" s="277">
        <f t="shared" si="189"/>
        <v>0</v>
      </c>
      <c r="P432" s="358"/>
      <c r="Q432" s="356"/>
      <c r="U432" s="10"/>
      <c r="V432" s="10"/>
      <c r="W432" s="10"/>
      <c r="X432" s="10"/>
      <c r="Y432" s="201"/>
      <c r="Z432" s="10"/>
      <c r="AA432" s="10"/>
      <c r="AB432" s="10"/>
      <c r="AC432" s="10"/>
      <c r="AD432" s="10"/>
      <c r="AE432" s="10"/>
      <c r="AF432" s="10"/>
      <c r="AG432" s="10"/>
      <c r="AH432" s="10"/>
      <c r="AI432" s="10"/>
      <c r="AJ432" s="10"/>
      <c r="AK432" s="10"/>
      <c r="AL432" s="10"/>
      <c r="AM432" s="10"/>
      <c r="AN432" s="10"/>
      <c r="AO432" s="10"/>
      <c r="AP432" s="10"/>
      <c r="AQ432" s="10"/>
    </row>
    <row r="433" spans="1:56" ht="32.25" hidden="1" customHeight="1" x14ac:dyDescent="0.25">
      <c r="A433" s="238">
        <f t="shared" si="198"/>
        <v>377</v>
      </c>
      <c r="B433" s="208">
        <v>511451</v>
      </c>
      <c r="C433" s="366" t="s">
        <v>1734</v>
      </c>
      <c r="D433" s="218"/>
      <c r="E433" s="217"/>
      <c r="F433" s="451"/>
      <c r="G433" s="452"/>
      <c r="H433" s="228"/>
      <c r="I433" s="229"/>
      <c r="J433" s="216"/>
      <c r="K433" s="420"/>
      <c r="L433" s="218"/>
      <c r="M433" s="217"/>
      <c r="N433" s="287">
        <f t="shared" si="189"/>
        <v>0</v>
      </c>
      <c r="O433" s="277">
        <f t="shared" si="189"/>
        <v>0</v>
      </c>
      <c r="P433" s="358"/>
      <c r="Y433" s="201"/>
      <c r="AE433" s="10"/>
      <c r="AO433" s="10"/>
      <c r="AP433" s="10"/>
      <c r="AR433" s="4"/>
      <c r="AS433" s="4"/>
      <c r="AT433" s="4"/>
      <c r="AU433" s="4"/>
      <c r="AV433" s="4"/>
      <c r="AW433" s="4"/>
      <c r="AX433" s="4"/>
      <c r="AY433" s="4"/>
      <c r="AZ433" s="4"/>
      <c r="BA433" s="4"/>
      <c r="BB433" s="4"/>
      <c r="BC433" s="4"/>
      <c r="BD433" s="4"/>
    </row>
    <row r="434" spans="1:56" ht="32.25" customHeight="1" thickBot="1" x14ac:dyDescent="0.3">
      <c r="A434" s="392">
        <f t="shared" si="198"/>
        <v>378</v>
      </c>
      <c r="B434" s="207">
        <v>512000</v>
      </c>
      <c r="C434" s="237" t="s">
        <v>1269</v>
      </c>
      <c r="D434" s="213">
        <f t="shared" ref="D434:G434" si="210">SUM(D435:D450)</f>
        <v>0</v>
      </c>
      <c r="E434" s="214">
        <f t="shared" si="210"/>
        <v>0</v>
      </c>
      <c r="F434" s="213">
        <f t="shared" si="210"/>
        <v>5635000</v>
      </c>
      <c r="G434" s="214">
        <f t="shared" si="210"/>
        <v>0</v>
      </c>
      <c r="H434" s="213">
        <f t="shared" ref="H434:M434" si="211">SUM(H435:H450)</f>
        <v>5370000</v>
      </c>
      <c r="I434" s="214">
        <f t="shared" si="211"/>
        <v>0</v>
      </c>
      <c r="J434" s="213">
        <f t="shared" si="211"/>
        <v>5645925</v>
      </c>
      <c r="K434" s="311">
        <f t="shared" si="211"/>
        <v>0</v>
      </c>
      <c r="L434" s="215">
        <f t="shared" si="211"/>
        <v>11172000</v>
      </c>
      <c r="M434" s="214">
        <f t="shared" si="211"/>
        <v>0</v>
      </c>
      <c r="N434" s="215">
        <f>SUM(H434,J434,L434)</f>
        <v>22187925</v>
      </c>
      <c r="O434" s="214">
        <f t="shared" si="189"/>
        <v>0</v>
      </c>
      <c r="Y434" s="201"/>
      <c r="AE434" s="10"/>
      <c r="AO434" s="10"/>
      <c r="AP434" s="10"/>
      <c r="AR434" s="4"/>
      <c r="AS434" s="4"/>
      <c r="AT434" s="4"/>
      <c r="AU434" s="4"/>
      <c r="AV434" s="4"/>
      <c r="AW434" s="4"/>
      <c r="AX434" s="4"/>
      <c r="AY434" s="4"/>
      <c r="AZ434" s="4"/>
      <c r="BA434" s="4"/>
      <c r="BB434" s="4"/>
      <c r="BC434" s="4"/>
      <c r="BD434" s="4"/>
    </row>
    <row r="435" spans="1:56" ht="32.25" hidden="1" customHeight="1" x14ac:dyDescent="0.25">
      <c r="A435" s="238">
        <f>A433+1</f>
        <v>378</v>
      </c>
      <c r="B435" s="208">
        <v>512113</v>
      </c>
      <c r="C435" s="389" t="s">
        <v>1739</v>
      </c>
      <c r="D435" s="218"/>
      <c r="E435" s="217"/>
      <c r="F435" s="378"/>
      <c r="G435" s="229"/>
      <c r="H435" s="378"/>
      <c r="I435" s="229"/>
      <c r="J435" s="216"/>
      <c r="K435" s="420"/>
      <c r="L435" s="218"/>
      <c r="M435" s="217"/>
      <c r="N435" s="287">
        <f>SUM(H435,J435,L435)</f>
        <v>0</v>
      </c>
      <c r="O435" s="277">
        <f>SUM(I435,K435,M435)</f>
        <v>0</v>
      </c>
      <c r="Y435" s="201"/>
      <c r="AE435" s="10"/>
      <c r="AO435" s="10"/>
      <c r="AP435" s="10"/>
      <c r="AR435" s="4"/>
      <c r="AS435" s="4"/>
      <c r="AT435" s="4"/>
      <c r="AU435" s="4"/>
      <c r="AV435" s="4"/>
      <c r="AW435" s="4"/>
      <c r="AX435" s="4"/>
      <c r="AY435" s="4"/>
      <c r="AZ435" s="4"/>
      <c r="BA435" s="4"/>
      <c r="BB435" s="4"/>
      <c r="BC435" s="4"/>
      <c r="BD435" s="4"/>
    </row>
    <row r="436" spans="1:56" ht="32.25" hidden="1" customHeight="1" x14ac:dyDescent="0.25">
      <c r="A436" s="238">
        <f>A434+1</f>
        <v>379</v>
      </c>
      <c r="B436" s="208">
        <v>512211</v>
      </c>
      <c r="C436" s="366" t="s">
        <v>1740</v>
      </c>
      <c r="D436" s="218"/>
      <c r="E436" s="217"/>
      <c r="F436" s="228"/>
      <c r="G436" s="229"/>
      <c r="H436" s="228"/>
      <c r="I436" s="229"/>
      <c r="J436" s="216"/>
      <c r="K436" s="420"/>
      <c r="L436" s="218"/>
      <c r="M436" s="217"/>
      <c r="N436" s="287">
        <f>SUM(H436,J436,L436)</f>
        <v>0</v>
      </c>
      <c r="O436" s="277">
        <f>SUM(I436,K436,M436)</f>
        <v>0</v>
      </c>
      <c r="P436" s="463"/>
      <c r="Q436" s="464"/>
      <c r="R436" s="464"/>
      <c r="S436" s="464"/>
      <c r="T436" s="464"/>
      <c r="U436" s="464"/>
      <c r="V436" s="464"/>
      <c r="W436" s="464"/>
      <c r="X436" s="464"/>
      <c r="Y436" s="464"/>
      <c r="Z436" s="464"/>
      <c r="AA436" s="464"/>
      <c r="AB436" s="464"/>
      <c r="AC436" s="464"/>
      <c r="AD436" s="464"/>
      <c r="AE436" s="464"/>
      <c r="AF436" s="464"/>
      <c r="AG436" s="464"/>
      <c r="AH436" s="464"/>
      <c r="AI436" s="464"/>
      <c r="AJ436" s="464"/>
      <c r="AK436" s="464"/>
      <c r="AL436" s="464"/>
      <c r="AM436" s="464"/>
      <c r="AN436" s="464"/>
      <c r="AO436" s="464"/>
      <c r="AP436" s="464"/>
      <c r="AQ436" s="464"/>
      <c r="AR436" s="464"/>
      <c r="AS436" s="464"/>
      <c r="AT436" s="464"/>
      <c r="AU436" s="464"/>
      <c r="AV436" s="4"/>
      <c r="AW436" s="4"/>
      <c r="AX436" s="4"/>
      <c r="AY436" s="4"/>
      <c r="AZ436" s="4"/>
      <c r="BA436" s="4"/>
      <c r="BB436" s="4"/>
      <c r="BC436" s="4"/>
      <c r="BD436" s="4"/>
    </row>
    <row r="437" spans="1:56" ht="32.25" hidden="1" customHeight="1" x14ac:dyDescent="0.25">
      <c r="A437" s="238">
        <f>A436+1</f>
        <v>380</v>
      </c>
      <c r="B437" s="208">
        <v>512211</v>
      </c>
      <c r="C437" s="366" t="s">
        <v>1740</v>
      </c>
      <c r="D437" s="218"/>
      <c r="E437" s="217"/>
      <c r="F437" s="451">
        <v>2000000</v>
      </c>
      <c r="G437" s="452"/>
      <c r="H437" s="228">
        <v>2500000</v>
      </c>
      <c r="I437" s="229"/>
      <c r="J437" s="216">
        <v>2070000</v>
      </c>
      <c r="K437" s="420"/>
      <c r="L437" s="218">
        <v>2142000</v>
      </c>
      <c r="M437" s="217"/>
      <c r="N437" s="287">
        <f t="shared" si="189"/>
        <v>6712000</v>
      </c>
      <c r="O437" s="277">
        <f t="shared" si="189"/>
        <v>0</v>
      </c>
      <c r="P437" s="358"/>
      <c r="Y437" s="201"/>
      <c r="AE437" s="10"/>
      <c r="AO437" s="10"/>
      <c r="AP437" s="10"/>
      <c r="AR437" s="4"/>
      <c r="AS437" s="4"/>
      <c r="AT437" s="4"/>
      <c r="AU437" s="4"/>
      <c r="AV437" s="4"/>
      <c r="AW437" s="4"/>
      <c r="AX437" s="4"/>
      <c r="AY437" s="4"/>
      <c r="AZ437" s="4"/>
      <c r="BA437" s="4"/>
      <c r="BB437" s="4"/>
      <c r="BC437" s="4"/>
      <c r="BD437" s="4"/>
    </row>
    <row r="438" spans="1:56" ht="32.25" hidden="1" customHeight="1" x14ac:dyDescent="0.25">
      <c r="A438" s="238">
        <f t="shared" ref="A438:A448" si="212">A437+1</f>
        <v>381</v>
      </c>
      <c r="B438" s="208">
        <v>512221</v>
      </c>
      <c r="C438" s="366" t="s">
        <v>1705</v>
      </c>
      <c r="D438" s="218"/>
      <c r="E438" s="217"/>
      <c r="F438" s="451">
        <v>2000000</v>
      </c>
      <c r="G438" s="452"/>
      <c r="H438" s="228">
        <v>1000000</v>
      </c>
      <c r="I438" s="229"/>
      <c r="J438" s="216">
        <v>2070000</v>
      </c>
      <c r="K438" s="420"/>
      <c r="L438" s="218">
        <v>2142000</v>
      </c>
      <c r="M438" s="217"/>
      <c r="N438" s="287">
        <f t="shared" si="189"/>
        <v>5212000</v>
      </c>
      <c r="O438" s="277">
        <f t="shared" si="189"/>
        <v>0</v>
      </c>
      <c r="P438" s="358"/>
      <c r="Y438" s="201"/>
      <c r="AE438" s="10"/>
      <c r="AO438" s="10"/>
      <c r="AP438" s="10"/>
      <c r="AR438" s="4"/>
      <c r="AS438" s="4"/>
      <c r="AT438" s="4"/>
      <c r="AU438" s="4"/>
      <c r="AV438" s="4"/>
      <c r="AW438" s="4"/>
      <c r="AX438" s="4"/>
      <c r="AY438" s="4"/>
      <c r="AZ438" s="4"/>
      <c r="BA438" s="4"/>
      <c r="BB438" s="4"/>
      <c r="BC438" s="4"/>
      <c r="BD438" s="4"/>
    </row>
    <row r="439" spans="1:56" ht="32.25" hidden="1" customHeight="1" x14ac:dyDescent="0.25">
      <c r="A439" s="238"/>
      <c r="B439" s="208">
        <v>512231</v>
      </c>
      <c r="C439" s="366" t="s">
        <v>1793</v>
      </c>
      <c r="D439" s="218"/>
      <c r="E439" s="217"/>
      <c r="F439" s="451"/>
      <c r="G439" s="452"/>
      <c r="H439" s="228">
        <v>415000</v>
      </c>
      <c r="I439" s="229"/>
      <c r="J439" s="216"/>
      <c r="K439" s="420"/>
      <c r="L439" s="218"/>
      <c r="M439" s="217"/>
      <c r="N439" s="287"/>
      <c r="O439" s="277"/>
      <c r="P439" s="358"/>
      <c r="Y439" s="201"/>
      <c r="AE439" s="10"/>
      <c r="AO439" s="10"/>
      <c r="AP439" s="10"/>
      <c r="AR439" s="4"/>
      <c r="AS439" s="4"/>
      <c r="AT439" s="4"/>
      <c r="AU439" s="4"/>
      <c r="AV439" s="4"/>
      <c r="AW439" s="4"/>
      <c r="AX439" s="4"/>
      <c r="AY439" s="4"/>
      <c r="AZ439" s="4"/>
      <c r="BA439" s="4"/>
      <c r="BB439" s="4"/>
      <c r="BC439" s="4"/>
      <c r="BD439" s="4"/>
    </row>
    <row r="440" spans="1:56" ht="32.25" hidden="1" customHeight="1" x14ac:dyDescent="0.25">
      <c r="A440" s="238">
        <f>A438+1</f>
        <v>382</v>
      </c>
      <c r="B440" s="208">
        <v>512232</v>
      </c>
      <c r="C440" s="366" t="s">
        <v>1735</v>
      </c>
      <c r="D440" s="218"/>
      <c r="E440" s="217"/>
      <c r="F440" s="451">
        <v>80000</v>
      </c>
      <c r="G440" s="452"/>
      <c r="H440" s="228">
        <v>50000</v>
      </c>
      <c r="I440" s="229"/>
      <c r="J440" s="216">
        <f t="shared" ref="J440:J450" si="213">(H440*3.5)/100+H440</f>
        <v>51750</v>
      </c>
      <c r="K440" s="420"/>
      <c r="L440" s="218">
        <v>86000</v>
      </c>
      <c r="M440" s="217"/>
      <c r="N440" s="287">
        <f t="shared" si="189"/>
        <v>187750</v>
      </c>
      <c r="O440" s="277">
        <f t="shared" si="189"/>
        <v>0</v>
      </c>
      <c r="P440" s="358"/>
      <c r="Y440" s="201"/>
      <c r="AE440" s="10"/>
      <c r="AO440" s="10"/>
      <c r="AP440" s="10"/>
      <c r="AR440" s="4"/>
      <c r="AS440" s="4"/>
      <c r="AT440" s="4"/>
      <c r="AU440" s="4"/>
      <c r="AV440" s="4"/>
      <c r="AW440" s="4"/>
      <c r="AX440" s="4"/>
      <c r="AY440" s="4"/>
      <c r="AZ440" s="4"/>
      <c r="BA440" s="4"/>
      <c r="BB440" s="4"/>
      <c r="BC440" s="4"/>
      <c r="BD440" s="4"/>
    </row>
    <row r="441" spans="1:56" ht="32.25" hidden="1" customHeight="1" x14ac:dyDescent="0.25">
      <c r="A441" s="238"/>
      <c r="B441" s="208">
        <v>512241</v>
      </c>
      <c r="C441" s="366" t="s">
        <v>1794</v>
      </c>
      <c r="D441" s="218"/>
      <c r="E441" s="217"/>
      <c r="F441" s="451"/>
      <c r="G441" s="452"/>
      <c r="H441" s="228"/>
      <c r="I441" s="229"/>
      <c r="J441" s="216"/>
      <c r="K441" s="420"/>
      <c r="L441" s="218"/>
      <c r="M441" s="217"/>
      <c r="N441" s="287"/>
      <c r="O441" s="277"/>
      <c r="P441" s="358"/>
      <c r="Y441" s="201"/>
      <c r="AE441" s="10"/>
      <c r="AO441" s="10"/>
      <c r="AP441" s="10"/>
      <c r="AR441" s="4"/>
      <c r="AS441" s="4"/>
      <c r="AT441" s="4"/>
      <c r="AU441" s="4"/>
      <c r="AV441" s="4"/>
      <c r="AW441" s="4"/>
      <c r="AX441" s="4"/>
      <c r="AY441" s="4"/>
      <c r="AZ441" s="4"/>
      <c r="BA441" s="4"/>
      <c r="BB441" s="4"/>
      <c r="BC441" s="4"/>
      <c r="BD441" s="4"/>
    </row>
    <row r="442" spans="1:56" ht="32.25" hidden="1" customHeight="1" x14ac:dyDescent="0.25">
      <c r="A442" s="238">
        <f>A440+1</f>
        <v>383</v>
      </c>
      <c r="B442" s="208">
        <v>512251</v>
      </c>
      <c r="C442" s="366" t="s">
        <v>1736</v>
      </c>
      <c r="D442" s="218"/>
      <c r="E442" s="217"/>
      <c r="F442" s="451">
        <v>700000</v>
      </c>
      <c r="G442" s="452"/>
      <c r="H442" s="378">
        <v>500000</v>
      </c>
      <c r="I442" s="229"/>
      <c r="J442" s="216">
        <f t="shared" si="213"/>
        <v>517500</v>
      </c>
      <c r="K442" s="420"/>
      <c r="L442" s="218">
        <v>4606000</v>
      </c>
      <c r="M442" s="217"/>
      <c r="N442" s="287">
        <f t="shared" si="189"/>
        <v>5623500</v>
      </c>
      <c r="O442" s="277">
        <f t="shared" si="189"/>
        <v>0</v>
      </c>
      <c r="P442" s="358"/>
      <c r="Y442" s="201"/>
      <c r="AE442" s="10"/>
      <c r="AO442" s="10"/>
      <c r="AP442" s="10"/>
      <c r="AR442" s="4"/>
      <c r="AS442" s="4"/>
      <c r="AT442" s="4"/>
      <c r="AU442" s="4"/>
      <c r="AV442" s="4"/>
      <c r="AW442" s="4"/>
      <c r="AX442" s="4"/>
      <c r="AY442" s="4"/>
      <c r="AZ442" s="4"/>
      <c r="BA442" s="4"/>
      <c r="BB442" s="4"/>
      <c r="BC442" s="4"/>
      <c r="BD442" s="4"/>
    </row>
    <row r="443" spans="1:56" ht="32.25" hidden="1" customHeight="1" x14ac:dyDescent="0.25">
      <c r="A443" s="238">
        <f t="shared" si="212"/>
        <v>384</v>
      </c>
      <c r="B443" s="208">
        <v>512300</v>
      </c>
      <c r="C443" s="239" t="s">
        <v>678</v>
      </c>
      <c r="D443" s="218"/>
      <c r="E443" s="217"/>
      <c r="F443" s="451"/>
      <c r="G443" s="452"/>
      <c r="H443" s="228"/>
      <c r="I443" s="229"/>
      <c r="J443" s="216">
        <f t="shared" si="213"/>
        <v>0</v>
      </c>
      <c r="K443" s="420"/>
      <c r="L443" s="218"/>
      <c r="M443" s="217"/>
      <c r="N443" s="287">
        <f t="shared" si="189"/>
        <v>0</v>
      </c>
      <c r="O443" s="277">
        <f t="shared" si="189"/>
        <v>0</v>
      </c>
      <c r="P443" s="358"/>
      <c r="Y443" s="201"/>
      <c r="AE443" s="10"/>
      <c r="AO443" s="10"/>
      <c r="AP443" s="10"/>
      <c r="AR443" s="4"/>
      <c r="AS443" s="4"/>
      <c r="AT443" s="4"/>
      <c r="AU443" s="4"/>
      <c r="AV443" s="4"/>
      <c r="AW443" s="4"/>
      <c r="AX443" s="4"/>
      <c r="AY443" s="4"/>
      <c r="AZ443" s="4"/>
      <c r="BA443" s="4"/>
      <c r="BB443" s="4"/>
      <c r="BC443" s="4"/>
      <c r="BD443" s="4"/>
    </row>
    <row r="444" spans="1:56" ht="32.25" hidden="1" customHeight="1" x14ac:dyDescent="0.25">
      <c r="A444" s="238">
        <f t="shared" si="212"/>
        <v>385</v>
      </c>
      <c r="B444" s="208">
        <v>512400</v>
      </c>
      <c r="C444" s="239" t="s">
        <v>679</v>
      </c>
      <c r="D444" s="218"/>
      <c r="E444" s="217"/>
      <c r="F444" s="451"/>
      <c r="G444" s="452"/>
      <c r="H444" s="228"/>
      <c r="I444" s="229"/>
      <c r="J444" s="216">
        <f t="shared" si="213"/>
        <v>0</v>
      </c>
      <c r="K444" s="420"/>
      <c r="L444" s="218"/>
      <c r="M444" s="217"/>
      <c r="N444" s="287">
        <f t="shared" si="189"/>
        <v>0</v>
      </c>
      <c r="O444" s="277">
        <f t="shared" si="189"/>
        <v>0</v>
      </c>
      <c r="P444" s="358"/>
      <c r="Y444" s="201"/>
      <c r="AE444" s="10"/>
      <c r="AO444" s="10"/>
      <c r="AP444" s="10"/>
      <c r="AR444" s="4"/>
      <c r="AS444" s="4"/>
      <c r="AT444" s="4"/>
      <c r="AU444" s="4"/>
      <c r="AV444" s="4"/>
      <c r="AW444" s="4"/>
      <c r="AX444" s="4"/>
      <c r="AY444" s="4"/>
      <c r="AZ444" s="4"/>
      <c r="BA444" s="4"/>
      <c r="BB444" s="4"/>
      <c r="BC444" s="4"/>
      <c r="BD444" s="4"/>
    </row>
    <row r="445" spans="1:56" ht="32.25" hidden="1" customHeight="1" x14ac:dyDescent="0.25">
      <c r="A445" s="238">
        <f t="shared" si="212"/>
        <v>386</v>
      </c>
      <c r="B445" s="208">
        <v>512500</v>
      </c>
      <c r="C445" s="239" t="s">
        <v>680</v>
      </c>
      <c r="D445" s="218"/>
      <c r="E445" s="217"/>
      <c r="F445" s="451"/>
      <c r="G445" s="452"/>
      <c r="H445" s="228"/>
      <c r="I445" s="229"/>
      <c r="J445" s="216">
        <f t="shared" si="213"/>
        <v>0</v>
      </c>
      <c r="K445" s="420"/>
      <c r="L445" s="218"/>
      <c r="M445" s="217"/>
      <c r="N445" s="287">
        <f t="shared" si="189"/>
        <v>0</v>
      </c>
      <c r="O445" s="277">
        <f t="shared" si="189"/>
        <v>0</v>
      </c>
      <c r="P445" s="358"/>
      <c r="Y445" s="201"/>
      <c r="AE445" s="10"/>
      <c r="AO445" s="10"/>
      <c r="AP445" s="10"/>
      <c r="AR445" s="4"/>
      <c r="AS445" s="4"/>
      <c r="AT445" s="4"/>
      <c r="AU445" s="4"/>
      <c r="AV445" s="4"/>
      <c r="AW445" s="4"/>
      <c r="AX445" s="4"/>
      <c r="AY445" s="4"/>
      <c r="AZ445" s="4"/>
      <c r="BA445" s="4"/>
      <c r="BB445" s="4"/>
      <c r="BC445" s="4"/>
      <c r="BD445" s="4"/>
    </row>
    <row r="446" spans="1:56" ht="32.25" hidden="1" customHeight="1" x14ac:dyDescent="0.25">
      <c r="A446" s="238">
        <f t="shared" si="212"/>
        <v>387</v>
      </c>
      <c r="B446" s="208">
        <v>512611</v>
      </c>
      <c r="C446" s="239" t="s">
        <v>1368</v>
      </c>
      <c r="D446" s="218"/>
      <c r="E446" s="217"/>
      <c r="F446" s="457"/>
      <c r="G446" s="452"/>
      <c r="H446" s="228">
        <v>50000</v>
      </c>
      <c r="I446" s="229"/>
      <c r="J446" s="216">
        <f t="shared" si="213"/>
        <v>51750</v>
      </c>
      <c r="K446" s="420"/>
      <c r="L446" s="218">
        <v>375000</v>
      </c>
      <c r="M446" s="217"/>
      <c r="N446" s="287">
        <f t="shared" si="189"/>
        <v>476750</v>
      </c>
      <c r="O446" s="277">
        <f t="shared" si="189"/>
        <v>0</v>
      </c>
      <c r="P446" s="358"/>
      <c r="Y446" s="201"/>
      <c r="AE446" s="10"/>
      <c r="AO446" s="10"/>
      <c r="AP446" s="10"/>
      <c r="AR446" s="4"/>
      <c r="AS446" s="4"/>
      <c r="AT446" s="4"/>
      <c r="AU446" s="4"/>
      <c r="AV446" s="4"/>
      <c r="AW446" s="4"/>
      <c r="AX446" s="4"/>
      <c r="AY446" s="4"/>
      <c r="AZ446" s="4"/>
      <c r="BA446" s="4"/>
      <c r="BB446" s="4"/>
      <c r="BC446" s="4"/>
      <c r="BD446" s="4"/>
    </row>
    <row r="447" spans="1:56" ht="32.25" hidden="1" customHeight="1" x14ac:dyDescent="0.25">
      <c r="A447" s="238">
        <f t="shared" si="212"/>
        <v>388</v>
      </c>
      <c r="B447" s="208">
        <v>512700</v>
      </c>
      <c r="C447" s="239" t="s">
        <v>681</v>
      </c>
      <c r="D447" s="218"/>
      <c r="E447" s="217"/>
      <c r="F447" s="451"/>
      <c r="G447" s="452"/>
      <c r="H447" s="228"/>
      <c r="I447" s="229"/>
      <c r="J447" s="216">
        <f t="shared" si="213"/>
        <v>0</v>
      </c>
      <c r="K447" s="420"/>
      <c r="L447" s="218"/>
      <c r="M447" s="217"/>
      <c r="N447" s="287">
        <f t="shared" si="189"/>
        <v>0</v>
      </c>
      <c r="O447" s="277">
        <f t="shared" si="189"/>
        <v>0</v>
      </c>
      <c r="P447" s="358"/>
      <c r="Y447" s="201"/>
      <c r="AE447" s="10"/>
      <c r="AO447" s="10"/>
      <c r="AP447" s="10"/>
      <c r="AR447" s="4"/>
      <c r="AS447" s="4"/>
      <c r="AT447" s="4"/>
      <c r="AU447" s="4"/>
      <c r="AV447" s="4"/>
      <c r="AW447" s="4"/>
      <c r="AX447" s="4"/>
      <c r="AY447" s="4"/>
      <c r="AZ447" s="4"/>
      <c r="BA447" s="4"/>
      <c r="BB447" s="4"/>
      <c r="BC447" s="4"/>
      <c r="BD447" s="4"/>
    </row>
    <row r="448" spans="1:56" ht="32.25" hidden="1" customHeight="1" x14ac:dyDescent="0.25">
      <c r="A448" s="238">
        <f t="shared" si="212"/>
        <v>389</v>
      </c>
      <c r="B448" s="208">
        <v>512800</v>
      </c>
      <c r="C448" s="239" t="s">
        <v>682</v>
      </c>
      <c r="D448" s="218"/>
      <c r="E448" s="217"/>
      <c r="F448" s="451"/>
      <c r="G448" s="452"/>
      <c r="H448" s="228"/>
      <c r="I448" s="229"/>
      <c r="J448" s="216">
        <f t="shared" si="213"/>
        <v>0</v>
      </c>
      <c r="K448" s="420"/>
      <c r="L448" s="218"/>
      <c r="M448" s="217"/>
      <c r="N448" s="287">
        <f t="shared" si="189"/>
        <v>0</v>
      </c>
      <c r="O448" s="277">
        <f t="shared" si="189"/>
        <v>0</v>
      </c>
      <c r="P448" s="358"/>
      <c r="Y448" s="201"/>
      <c r="AE448" s="10"/>
      <c r="AO448" s="10"/>
      <c r="AP448" s="10"/>
      <c r="AR448" s="4"/>
      <c r="AS448" s="4"/>
      <c r="AT448" s="4"/>
      <c r="AU448" s="4"/>
      <c r="AV448" s="4"/>
      <c r="AW448" s="4"/>
      <c r="AX448" s="4"/>
      <c r="AY448" s="4"/>
      <c r="AZ448" s="4"/>
      <c r="BA448" s="4"/>
      <c r="BB448" s="4"/>
      <c r="BC448" s="4"/>
      <c r="BD448" s="4"/>
    </row>
    <row r="449" spans="1:56" ht="32.25" hidden="1" customHeight="1" x14ac:dyDescent="0.25">
      <c r="A449" s="238">
        <v>381</v>
      </c>
      <c r="B449" s="208">
        <v>512611</v>
      </c>
      <c r="C449" s="382" t="s">
        <v>1746</v>
      </c>
      <c r="D449" s="218"/>
      <c r="E449" s="217"/>
      <c r="F449" s="451"/>
      <c r="G449" s="452"/>
      <c r="H449" s="228"/>
      <c r="I449" s="229"/>
      <c r="J449" s="216">
        <f t="shared" si="213"/>
        <v>0</v>
      </c>
      <c r="K449" s="420"/>
      <c r="L449" s="218"/>
      <c r="M449" s="217"/>
      <c r="N449" s="287"/>
      <c r="O449" s="277"/>
      <c r="P449" s="358"/>
      <c r="Y449" s="201"/>
      <c r="AE449" s="10"/>
      <c r="AO449" s="10"/>
      <c r="AP449" s="10"/>
      <c r="AR449" s="4"/>
      <c r="AS449" s="4"/>
      <c r="AT449" s="4"/>
      <c r="AU449" s="4"/>
      <c r="AV449" s="4"/>
      <c r="AW449" s="4"/>
      <c r="AX449" s="4"/>
      <c r="AY449" s="4"/>
      <c r="AZ449" s="4"/>
      <c r="BA449" s="4"/>
      <c r="BB449" s="4"/>
      <c r="BC449" s="4"/>
      <c r="BD449" s="4"/>
    </row>
    <row r="450" spans="1:56" ht="32.25" hidden="1" customHeight="1" thickBot="1" x14ac:dyDescent="0.3">
      <c r="A450" s="238">
        <v>382</v>
      </c>
      <c r="B450" s="208">
        <v>512931</v>
      </c>
      <c r="C450" s="366" t="s">
        <v>1737</v>
      </c>
      <c r="D450" s="218"/>
      <c r="E450" s="217"/>
      <c r="F450" s="451">
        <f>1370000-450000-65000</f>
        <v>855000</v>
      </c>
      <c r="G450" s="452"/>
      <c r="H450" s="228">
        <v>855000</v>
      </c>
      <c r="I450" s="229"/>
      <c r="J450" s="216">
        <f t="shared" si="213"/>
        <v>884925</v>
      </c>
      <c r="K450" s="420"/>
      <c r="L450" s="218">
        <v>1821000</v>
      </c>
      <c r="M450" s="217"/>
      <c r="N450" s="287">
        <f t="shared" si="189"/>
        <v>3560925</v>
      </c>
      <c r="O450" s="277">
        <f t="shared" si="189"/>
        <v>0</v>
      </c>
      <c r="P450" s="358"/>
      <c r="Y450" s="201"/>
      <c r="AE450" s="10"/>
      <c r="AO450" s="10"/>
      <c r="AP450" s="10"/>
      <c r="AR450" s="4"/>
      <c r="AS450" s="4"/>
      <c r="AT450" s="4"/>
      <c r="AU450" s="4"/>
      <c r="AV450" s="4"/>
      <c r="AW450" s="4"/>
      <c r="AX450" s="4"/>
      <c r="AY450" s="4"/>
      <c r="AZ450" s="4"/>
      <c r="BA450" s="4"/>
      <c r="BB450" s="4"/>
      <c r="BC450" s="4"/>
      <c r="BD450" s="4"/>
    </row>
    <row r="451" spans="1:56" ht="32.25" hidden="1" customHeight="1" x14ac:dyDescent="0.25">
      <c r="A451" s="238">
        <f t="shared" si="198"/>
        <v>383</v>
      </c>
      <c r="B451" s="207">
        <v>513000</v>
      </c>
      <c r="C451" s="237" t="s">
        <v>1270</v>
      </c>
      <c r="D451" s="215">
        <f t="shared" ref="D451:M451" si="214">D452</f>
        <v>0</v>
      </c>
      <c r="E451" s="214">
        <f t="shared" si="214"/>
        <v>0</v>
      </c>
      <c r="F451" s="213">
        <f t="shared" si="214"/>
        <v>0</v>
      </c>
      <c r="G451" s="214">
        <f t="shared" si="214"/>
        <v>0</v>
      </c>
      <c r="H451" s="213">
        <f t="shared" si="214"/>
        <v>0</v>
      </c>
      <c r="I451" s="214">
        <f t="shared" si="214"/>
        <v>0</v>
      </c>
      <c r="J451" s="213">
        <f t="shared" si="214"/>
        <v>0</v>
      </c>
      <c r="K451" s="214">
        <f t="shared" si="214"/>
        <v>0</v>
      </c>
      <c r="L451" s="215">
        <f t="shared" si="214"/>
        <v>0</v>
      </c>
      <c r="M451" s="214">
        <f t="shared" si="214"/>
        <v>0</v>
      </c>
      <c r="N451" s="215">
        <f t="shared" si="189"/>
        <v>0</v>
      </c>
      <c r="O451" s="214">
        <f t="shared" si="189"/>
        <v>0</v>
      </c>
      <c r="Y451" s="201"/>
      <c r="AE451" s="10"/>
      <c r="AO451" s="10"/>
      <c r="AP451" s="10"/>
      <c r="AR451" s="4"/>
      <c r="AS451" s="4"/>
      <c r="AT451" s="4"/>
      <c r="AU451" s="4"/>
      <c r="AV451" s="4"/>
      <c r="AW451" s="4"/>
      <c r="AX451" s="4"/>
      <c r="AY451" s="4"/>
      <c r="AZ451" s="4"/>
      <c r="BA451" s="4"/>
      <c r="BB451" s="4"/>
      <c r="BC451" s="4"/>
      <c r="BD451" s="4"/>
    </row>
    <row r="452" spans="1:56" ht="32.25" hidden="1" customHeight="1" x14ac:dyDescent="0.25">
      <c r="A452" s="238">
        <f t="shared" si="198"/>
        <v>384</v>
      </c>
      <c r="B452" s="208">
        <v>513100</v>
      </c>
      <c r="C452" s="239" t="s">
        <v>1199</v>
      </c>
      <c r="D452" s="218"/>
      <c r="E452" s="217"/>
      <c r="F452" s="228"/>
      <c r="G452" s="229"/>
      <c r="H452" s="228"/>
      <c r="I452" s="229"/>
      <c r="J452" s="216"/>
      <c r="K452" s="217"/>
      <c r="L452" s="218"/>
      <c r="M452" s="217"/>
      <c r="N452" s="287">
        <f t="shared" si="189"/>
        <v>0</v>
      </c>
      <c r="O452" s="277">
        <f t="shared" si="189"/>
        <v>0</v>
      </c>
      <c r="Y452" s="201"/>
      <c r="AE452" s="10"/>
      <c r="AO452" s="10"/>
      <c r="AP452" s="10"/>
      <c r="AR452" s="4"/>
      <c r="AS452" s="4"/>
      <c r="AT452" s="4"/>
      <c r="AU452" s="4"/>
      <c r="AV452" s="4"/>
      <c r="AW452" s="4"/>
      <c r="AX452" s="4"/>
      <c r="AY452" s="4"/>
      <c r="AZ452" s="4"/>
      <c r="BA452" s="4"/>
      <c r="BB452" s="4"/>
      <c r="BC452" s="4"/>
      <c r="BD452" s="4"/>
    </row>
    <row r="453" spans="1:56" ht="32.25" hidden="1" customHeight="1" x14ac:dyDescent="0.25">
      <c r="A453" s="238">
        <f t="shared" si="198"/>
        <v>385</v>
      </c>
      <c r="B453" s="207">
        <v>514000</v>
      </c>
      <c r="C453" s="237" t="s">
        <v>1271</v>
      </c>
      <c r="D453" s="215">
        <f t="shared" ref="D453:M453" si="215">D454</f>
        <v>0</v>
      </c>
      <c r="E453" s="214">
        <f t="shared" si="215"/>
        <v>0</v>
      </c>
      <c r="F453" s="213">
        <f t="shared" si="215"/>
        <v>0</v>
      </c>
      <c r="G453" s="214">
        <f t="shared" si="215"/>
        <v>0</v>
      </c>
      <c r="H453" s="213">
        <f t="shared" si="215"/>
        <v>0</v>
      </c>
      <c r="I453" s="214">
        <f t="shared" si="215"/>
        <v>0</v>
      </c>
      <c r="J453" s="213">
        <f t="shared" si="215"/>
        <v>0</v>
      </c>
      <c r="K453" s="214">
        <f t="shared" si="215"/>
        <v>0</v>
      </c>
      <c r="L453" s="215">
        <f t="shared" si="215"/>
        <v>0</v>
      </c>
      <c r="M453" s="214">
        <f t="shared" si="215"/>
        <v>0</v>
      </c>
      <c r="N453" s="215">
        <f t="shared" si="189"/>
        <v>0</v>
      </c>
      <c r="O453" s="214">
        <f t="shared" si="189"/>
        <v>0</v>
      </c>
      <c r="Y453" s="201"/>
      <c r="AE453" s="10"/>
      <c r="AO453" s="10"/>
      <c r="AP453" s="10"/>
      <c r="AR453" s="4"/>
      <c r="AS453" s="4"/>
      <c r="AT453" s="4"/>
      <c r="AU453" s="4"/>
      <c r="AV453" s="4"/>
      <c r="AW453" s="4"/>
      <c r="AX453" s="4"/>
      <c r="AY453" s="4"/>
      <c r="AZ453" s="4"/>
      <c r="BA453" s="4"/>
      <c r="BB453" s="4"/>
      <c r="BC453" s="4"/>
      <c r="BD453" s="4"/>
    </row>
    <row r="454" spans="1:56" ht="32.25" hidden="1" customHeight="1" x14ac:dyDescent="0.25">
      <c r="A454" s="238">
        <f t="shared" si="198"/>
        <v>386</v>
      </c>
      <c r="B454" s="208">
        <v>514100</v>
      </c>
      <c r="C454" s="239" t="s">
        <v>1200</v>
      </c>
      <c r="D454" s="218"/>
      <c r="E454" s="217"/>
      <c r="F454" s="228"/>
      <c r="G454" s="229"/>
      <c r="H454" s="228"/>
      <c r="I454" s="229"/>
      <c r="J454" s="216"/>
      <c r="K454" s="217"/>
      <c r="L454" s="218"/>
      <c r="M454" s="217"/>
      <c r="N454" s="287">
        <f t="shared" si="189"/>
        <v>0</v>
      </c>
      <c r="O454" s="277">
        <f t="shared" si="189"/>
        <v>0</v>
      </c>
      <c r="Y454" s="201"/>
      <c r="AE454" s="10"/>
      <c r="AO454" s="10"/>
      <c r="AP454" s="10"/>
      <c r="AR454" s="4"/>
      <c r="AS454" s="4"/>
      <c r="AT454" s="4"/>
      <c r="AU454" s="4"/>
      <c r="AV454" s="4"/>
      <c r="AW454" s="4"/>
      <c r="AX454" s="4"/>
      <c r="AY454" s="4"/>
      <c r="AZ454" s="4"/>
      <c r="BA454" s="4"/>
      <c r="BB454" s="4"/>
      <c r="BC454" s="4"/>
      <c r="BD454" s="4"/>
    </row>
    <row r="455" spans="1:56" ht="32.25" hidden="1" customHeight="1" x14ac:dyDescent="0.25">
      <c r="A455" s="238">
        <f t="shared" si="198"/>
        <v>387</v>
      </c>
      <c r="B455" s="207">
        <v>515000</v>
      </c>
      <c r="C455" s="237" t="s">
        <v>1272</v>
      </c>
      <c r="D455" s="215">
        <f t="shared" ref="D455:M455" si="216">D456</f>
        <v>0</v>
      </c>
      <c r="E455" s="214">
        <f t="shared" si="216"/>
        <v>0</v>
      </c>
      <c r="F455" s="213">
        <f t="shared" si="216"/>
        <v>0</v>
      </c>
      <c r="G455" s="214">
        <f t="shared" si="216"/>
        <v>0</v>
      </c>
      <c r="H455" s="213">
        <f t="shared" si="216"/>
        <v>0</v>
      </c>
      <c r="I455" s="214">
        <f t="shared" si="216"/>
        <v>0</v>
      </c>
      <c r="J455" s="213">
        <f t="shared" si="216"/>
        <v>0</v>
      </c>
      <c r="K455" s="214">
        <f t="shared" si="216"/>
        <v>0</v>
      </c>
      <c r="L455" s="215">
        <f t="shared" si="216"/>
        <v>0</v>
      </c>
      <c r="M455" s="214">
        <f t="shared" si="216"/>
        <v>0</v>
      </c>
      <c r="N455" s="215">
        <f t="shared" si="189"/>
        <v>0</v>
      </c>
      <c r="O455" s="214">
        <f t="shared" si="189"/>
        <v>0</v>
      </c>
      <c r="Y455" s="201"/>
      <c r="AE455" s="10"/>
      <c r="AO455" s="10"/>
      <c r="AP455" s="10"/>
      <c r="AR455" s="4"/>
      <c r="AS455" s="4"/>
      <c r="AT455" s="4"/>
      <c r="AU455" s="4"/>
      <c r="AV455" s="4"/>
      <c r="AW455" s="4"/>
      <c r="AX455" s="4"/>
      <c r="AY455" s="4"/>
      <c r="AZ455" s="4"/>
      <c r="BA455" s="4"/>
      <c r="BB455" s="4"/>
      <c r="BC455" s="4"/>
      <c r="BD455" s="4"/>
    </row>
    <row r="456" spans="1:56" ht="32.25" hidden="1" customHeight="1" x14ac:dyDescent="0.25">
      <c r="A456" s="238">
        <f t="shared" si="198"/>
        <v>388</v>
      </c>
      <c r="B456" s="208">
        <v>515100</v>
      </c>
      <c r="C456" s="239" t="s">
        <v>808</v>
      </c>
      <c r="D456" s="218"/>
      <c r="E456" s="217"/>
      <c r="F456" s="228"/>
      <c r="G456" s="229"/>
      <c r="H456" s="228"/>
      <c r="I456" s="229"/>
      <c r="J456" s="216"/>
      <c r="K456" s="217"/>
      <c r="L456" s="218"/>
      <c r="M456" s="217"/>
      <c r="N456" s="287">
        <f t="shared" si="189"/>
        <v>0</v>
      </c>
      <c r="O456" s="277">
        <f t="shared" si="189"/>
        <v>0</v>
      </c>
      <c r="Y456" s="201"/>
      <c r="AE456" s="10"/>
      <c r="AO456" s="10"/>
      <c r="AP456" s="10"/>
      <c r="AR456" s="4"/>
      <c r="AS456" s="4"/>
      <c r="AT456" s="4"/>
      <c r="AU456" s="4"/>
      <c r="AV456" s="4"/>
      <c r="AW456" s="4"/>
      <c r="AX456" s="4"/>
      <c r="AY456" s="4"/>
      <c r="AZ456" s="4"/>
      <c r="BA456" s="4"/>
      <c r="BB456" s="4"/>
      <c r="BC456" s="4"/>
      <c r="BD456" s="4"/>
    </row>
    <row r="457" spans="1:56" ht="32.25" hidden="1" customHeight="1" x14ac:dyDescent="0.25">
      <c r="A457" s="238">
        <f t="shared" si="198"/>
        <v>389</v>
      </c>
      <c r="B457" s="207">
        <v>520000</v>
      </c>
      <c r="C457" s="237" t="s">
        <v>1273</v>
      </c>
      <c r="D457" s="215">
        <f t="shared" ref="D457:G457" si="217">D458+D460+D464</f>
        <v>0</v>
      </c>
      <c r="E457" s="214">
        <f t="shared" si="217"/>
        <v>0</v>
      </c>
      <c r="F457" s="213">
        <f t="shared" si="217"/>
        <v>0</v>
      </c>
      <c r="G457" s="214">
        <f t="shared" si="217"/>
        <v>0</v>
      </c>
      <c r="H457" s="213">
        <f t="shared" ref="H457:M457" si="218">H458+H460+H464</f>
        <v>0</v>
      </c>
      <c r="I457" s="214">
        <f t="shared" si="218"/>
        <v>0</v>
      </c>
      <c r="J457" s="213">
        <f t="shared" si="218"/>
        <v>0</v>
      </c>
      <c r="K457" s="214">
        <f t="shared" si="218"/>
        <v>0</v>
      </c>
      <c r="L457" s="215">
        <f t="shared" si="218"/>
        <v>0</v>
      </c>
      <c r="M457" s="214">
        <f t="shared" si="218"/>
        <v>0</v>
      </c>
      <c r="N457" s="215">
        <f t="shared" si="189"/>
        <v>0</v>
      </c>
      <c r="O457" s="214">
        <f t="shared" si="189"/>
        <v>0</v>
      </c>
      <c r="Y457" s="201"/>
      <c r="AE457" s="10"/>
      <c r="AO457" s="10"/>
      <c r="AP457" s="10"/>
      <c r="AR457" s="4"/>
      <c r="AS457" s="4"/>
      <c r="AT457" s="4"/>
      <c r="AU457" s="4"/>
      <c r="AV457" s="4"/>
      <c r="AW457" s="4"/>
      <c r="AX457" s="4"/>
      <c r="AY457" s="4"/>
      <c r="AZ457" s="4"/>
      <c r="BA457" s="4"/>
      <c r="BB457" s="4"/>
      <c r="BC457" s="4"/>
      <c r="BD457" s="4"/>
    </row>
    <row r="458" spans="1:56" ht="32.25" hidden="1" customHeight="1" x14ac:dyDescent="0.25">
      <c r="A458" s="238">
        <f t="shared" si="198"/>
        <v>390</v>
      </c>
      <c r="B458" s="207">
        <v>521000</v>
      </c>
      <c r="C458" s="237" t="s">
        <v>1274</v>
      </c>
      <c r="D458" s="215">
        <f t="shared" ref="D458:M458" si="219">D459</f>
        <v>0</v>
      </c>
      <c r="E458" s="214">
        <f t="shared" si="219"/>
        <v>0</v>
      </c>
      <c r="F458" s="213">
        <f t="shared" si="219"/>
        <v>0</v>
      </c>
      <c r="G458" s="214">
        <f t="shared" si="219"/>
        <v>0</v>
      </c>
      <c r="H458" s="213">
        <f t="shared" si="219"/>
        <v>0</v>
      </c>
      <c r="I458" s="214">
        <f t="shared" si="219"/>
        <v>0</v>
      </c>
      <c r="J458" s="213">
        <f t="shared" si="219"/>
        <v>0</v>
      </c>
      <c r="K458" s="214">
        <f t="shared" si="219"/>
        <v>0</v>
      </c>
      <c r="L458" s="215">
        <f t="shared" si="219"/>
        <v>0</v>
      </c>
      <c r="M458" s="214">
        <f t="shared" si="219"/>
        <v>0</v>
      </c>
      <c r="N458" s="215">
        <f t="shared" si="189"/>
        <v>0</v>
      </c>
      <c r="O458" s="214">
        <f t="shared" si="189"/>
        <v>0</v>
      </c>
      <c r="Y458" s="201"/>
      <c r="AE458" s="10"/>
      <c r="AO458" s="10"/>
      <c r="AP458" s="10"/>
      <c r="AR458" s="4"/>
      <c r="AS458" s="4"/>
      <c r="AT458" s="4"/>
      <c r="AU458" s="4"/>
      <c r="AV458" s="4"/>
      <c r="AW458" s="4"/>
      <c r="AX458" s="4"/>
      <c r="AY458" s="4"/>
      <c r="AZ458" s="4"/>
      <c r="BA458" s="4"/>
      <c r="BB458" s="4"/>
      <c r="BC458" s="4"/>
      <c r="BD458" s="4"/>
    </row>
    <row r="459" spans="1:56" ht="32.25" hidden="1" customHeight="1" x14ac:dyDescent="0.25">
      <c r="A459" s="238">
        <f t="shared" si="198"/>
        <v>391</v>
      </c>
      <c r="B459" s="208">
        <v>521100</v>
      </c>
      <c r="C459" s="239" t="s">
        <v>1201</v>
      </c>
      <c r="D459" s="218"/>
      <c r="E459" s="217"/>
      <c r="F459" s="228"/>
      <c r="G459" s="229"/>
      <c r="H459" s="228"/>
      <c r="I459" s="229"/>
      <c r="J459" s="216"/>
      <c r="K459" s="217"/>
      <c r="L459" s="218"/>
      <c r="M459" s="217"/>
      <c r="N459" s="287">
        <f t="shared" si="189"/>
        <v>0</v>
      </c>
      <c r="O459" s="277">
        <f t="shared" si="189"/>
        <v>0</v>
      </c>
      <c r="Y459" s="201"/>
      <c r="AE459" s="10"/>
      <c r="AO459" s="10"/>
      <c r="AP459" s="10"/>
      <c r="AR459" s="4"/>
      <c r="AS459" s="4"/>
      <c r="AT459" s="4"/>
      <c r="AU459" s="4"/>
      <c r="AV459" s="4"/>
      <c r="AW459" s="4"/>
      <c r="AX459" s="4"/>
      <c r="AY459" s="4"/>
      <c r="AZ459" s="4"/>
      <c r="BA459" s="4"/>
      <c r="BB459" s="4"/>
      <c r="BC459" s="4"/>
      <c r="BD459" s="4"/>
    </row>
    <row r="460" spans="1:56" ht="32.25" hidden="1" customHeight="1" x14ac:dyDescent="0.25">
      <c r="A460" s="238">
        <f t="shared" si="198"/>
        <v>392</v>
      </c>
      <c r="B460" s="207">
        <v>522000</v>
      </c>
      <c r="C460" s="237" t="s">
        <v>1275</v>
      </c>
      <c r="D460" s="215">
        <f t="shared" ref="D460:E460" si="220">SUM(D461:D463)</f>
        <v>0</v>
      </c>
      <c r="E460" s="214">
        <f t="shared" si="220"/>
        <v>0</v>
      </c>
      <c r="F460" s="213">
        <f t="shared" ref="F460:G460" si="221">SUM(F461:F463)</f>
        <v>0</v>
      </c>
      <c r="G460" s="214">
        <f t="shared" si="221"/>
        <v>0</v>
      </c>
      <c r="H460" s="213">
        <f t="shared" ref="H460:M460" si="222">SUM(H461:H463)</f>
        <v>0</v>
      </c>
      <c r="I460" s="214">
        <f t="shared" si="222"/>
        <v>0</v>
      </c>
      <c r="J460" s="213">
        <f t="shared" si="222"/>
        <v>0</v>
      </c>
      <c r="K460" s="214">
        <f t="shared" si="222"/>
        <v>0</v>
      </c>
      <c r="L460" s="215">
        <f t="shared" si="222"/>
        <v>0</v>
      </c>
      <c r="M460" s="214">
        <f t="shared" si="222"/>
        <v>0</v>
      </c>
      <c r="N460" s="215">
        <f t="shared" si="189"/>
        <v>0</v>
      </c>
      <c r="O460" s="214">
        <f t="shared" si="189"/>
        <v>0</v>
      </c>
      <c r="Y460" s="201"/>
      <c r="AE460" s="10"/>
      <c r="AO460" s="10"/>
      <c r="AP460" s="10"/>
      <c r="AR460" s="4"/>
      <c r="AS460" s="4"/>
      <c r="AT460" s="4"/>
      <c r="AU460" s="4"/>
      <c r="AV460" s="4"/>
      <c r="AW460" s="4"/>
      <c r="AX460" s="4"/>
      <c r="AY460" s="4"/>
      <c r="AZ460" s="4"/>
      <c r="BA460" s="4"/>
      <c r="BB460" s="4"/>
      <c r="BC460" s="4"/>
      <c r="BD460" s="4"/>
    </row>
    <row r="461" spans="1:56" ht="32.25" hidden="1" customHeight="1" x14ac:dyDescent="0.25">
      <c r="A461" s="238">
        <f t="shared" si="198"/>
        <v>393</v>
      </c>
      <c r="B461" s="208">
        <v>522100</v>
      </c>
      <c r="C461" s="239" t="s">
        <v>684</v>
      </c>
      <c r="D461" s="218"/>
      <c r="E461" s="217"/>
      <c r="F461" s="228"/>
      <c r="G461" s="229"/>
      <c r="H461" s="228"/>
      <c r="I461" s="229"/>
      <c r="J461" s="216"/>
      <c r="K461" s="217"/>
      <c r="L461" s="218"/>
      <c r="M461" s="217"/>
      <c r="N461" s="287">
        <f t="shared" si="189"/>
        <v>0</v>
      </c>
      <c r="O461" s="277">
        <f t="shared" si="189"/>
        <v>0</v>
      </c>
      <c r="Y461" s="201"/>
      <c r="AE461" s="10"/>
      <c r="AO461" s="10"/>
      <c r="AP461" s="10"/>
      <c r="AR461" s="4"/>
      <c r="AS461" s="4"/>
      <c r="AT461" s="4"/>
      <c r="AU461" s="4"/>
      <c r="AV461" s="4"/>
      <c r="AW461" s="4"/>
      <c r="AX461" s="4"/>
      <c r="AY461" s="4"/>
      <c r="AZ461" s="4"/>
      <c r="BA461" s="4"/>
      <c r="BB461" s="4"/>
      <c r="BC461" s="4"/>
      <c r="BD461" s="4"/>
    </row>
    <row r="462" spans="1:56" ht="32.25" hidden="1" customHeight="1" x14ac:dyDescent="0.25">
      <c r="A462" s="238">
        <f t="shared" si="198"/>
        <v>394</v>
      </c>
      <c r="B462" s="208">
        <v>522200</v>
      </c>
      <c r="C462" s="239" t="s">
        <v>685</v>
      </c>
      <c r="D462" s="218"/>
      <c r="E462" s="217"/>
      <c r="F462" s="228"/>
      <c r="G462" s="229"/>
      <c r="H462" s="228"/>
      <c r="I462" s="229"/>
      <c r="J462" s="216"/>
      <c r="K462" s="217"/>
      <c r="L462" s="218"/>
      <c r="M462" s="217"/>
      <c r="N462" s="287">
        <f t="shared" si="189"/>
        <v>0</v>
      </c>
      <c r="O462" s="277">
        <f t="shared" si="189"/>
        <v>0</v>
      </c>
      <c r="Y462" s="201"/>
      <c r="AE462" s="10"/>
      <c r="AO462" s="10"/>
      <c r="AP462" s="10"/>
      <c r="AR462" s="4"/>
      <c r="AS462" s="4"/>
      <c r="AT462" s="4"/>
      <c r="AU462" s="4"/>
      <c r="AV462" s="4"/>
      <c r="AW462" s="4"/>
      <c r="AX462" s="4"/>
      <c r="AY462" s="4"/>
      <c r="AZ462" s="4"/>
      <c r="BA462" s="4"/>
      <c r="BB462" s="4"/>
      <c r="BC462" s="4"/>
      <c r="BD462" s="4"/>
    </row>
    <row r="463" spans="1:56" ht="32.25" hidden="1" customHeight="1" x14ac:dyDescent="0.25">
      <c r="A463" s="238">
        <f t="shared" si="198"/>
        <v>395</v>
      </c>
      <c r="B463" s="208">
        <v>522300</v>
      </c>
      <c r="C463" s="239" t="s">
        <v>686</v>
      </c>
      <c r="D463" s="218"/>
      <c r="E463" s="217"/>
      <c r="F463" s="228"/>
      <c r="G463" s="229"/>
      <c r="H463" s="228"/>
      <c r="I463" s="229"/>
      <c r="J463" s="216"/>
      <c r="K463" s="217"/>
      <c r="L463" s="218"/>
      <c r="M463" s="217"/>
      <c r="N463" s="287">
        <f t="shared" si="189"/>
        <v>0</v>
      </c>
      <c r="O463" s="277">
        <f t="shared" si="189"/>
        <v>0</v>
      </c>
      <c r="Y463" s="201"/>
      <c r="AE463" s="10"/>
      <c r="AO463" s="10"/>
      <c r="AP463" s="10"/>
      <c r="AR463" s="4"/>
      <c r="AS463" s="4"/>
      <c r="AT463" s="4"/>
      <c r="AU463" s="4"/>
      <c r="AV463" s="4"/>
      <c r="AW463" s="4"/>
      <c r="AX463" s="4"/>
      <c r="AY463" s="4"/>
      <c r="AZ463" s="4"/>
      <c r="BA463" s="4"/>
      <c r="BB463" s="4"/>
      <c r="BC463" s="4"/>
      <c r="BD463" s="4"/>
    </row>
    <row r="464" spans="1:56" ht="32.25" hidden="1" customHeight="1" x14ac:dyDescent="0.25">
      <c r="A464" s="238">
        <f t="shared" si="198"/>
        <v>396</v>
      </c>
      <c r="B464" s="207">
        <v>523000</v>
      </c>
      <c r="C464" s="237" t="s">
        <v>1276</v>
      </c>
      <c r="D464" s="215">
        <f t="shared" ref="D464:M464" si="223">D465</f>
        <v>0</v>
      </c>
      <c r="E464" s="214">
        <f t="shared" si="223"/>
        <v>0</v>
      </c>
      <c r="F464" s="213">
        <f t="shared" si="223"/>
        <v>0</v>
      </c>
      <c r="G464" s="214">
        <f t="shared" si="223"/>
        <v>0</v>
      </c>
      <c r="H464" s="213">
        <f t="shared" si="223"/>
        <v>0</v>
      </c>
      <c r="I464" s="214">
        <f t="shared" si="223"/>
        <v>0</v>
      </c>
      <c r="J464" s="213">
        <f t="shared" si="223"/>
        <v>0</v>
      </c>
      <c r="K464" s="214">
        <f t="shared" si="223"/>
        <v>0</v>
      </c>
      <c r="L464" s="215">
        <f t="shared" si="223"/>
        <v>0</v>
      </c>
      <c r="M464" s="214">
        <f t="shared" si="223"/>
        <v>0</v>
      </c>
      <c r="N464" s="215">
        <f t="shared" si="189"/>
        <v>0</v>
      </c>
      <c r="O464" s="214">
        <f t="shared" si="189"/>
        <v>0</v>
      </c>
      <c r="Y464" s="201"/>
      <c r="AE464" s="10"/>
      <c r="AO464" s="10"/>
      <c r="AP464" s="10"/>
      <c r="AR464" s="4"/>
      <c r="AS464" s="4"/>
      <c r="AT464" s="4"/>
      <c r="AU464" s="4"/>
      <c r="AV464" s="4"/>
      <c r="AW464" s="4"/>
      <c r="AX464" s="4"/>
      <c r="AY464" s="4"/>
      <c r="AZ464" s="4"/>
      <c r="BA464" s="4"/>
      <c r="BB464" s="4"/>
      <c r="BC464" s="4"/>
      <c r="BD464" s="4"/>
    </row>
    <row r="465" spans="1:56" ht="32.25" hidden="1" customHeight="1" x14ac:dyDescent="0.25">
      <c r="A465" s="238">
        <f t="shared" si="198"/>
        <v>397</v>
      </c>
      <c r="B465" s="208">
        <v>523100</v>
      </c>
      <c r="C465" s="239" t="s">
        <v>809</v>
      </c>
      <c r="D465" s="218"/>
      <c r="E465" s="217"/>
      <c r="F465" s="228"/>
      <c r="G465" s="229"/>
      <c r="H465" s="228"/>
      <c r="I465" s="229"/>
      <c r="J465" s="216"/>
      <c r="K465" s="217"/>
      <c r="L465" s="218"/>
      <c r="M465" s="217"/>
      <c r="N465" s="287">
        <f t="shared" si="189"/>
        <v>0</v>
      </c>
      <c r="O465" s="277">
        <f t="shared" si="189"/>
        <v>0</v>
      </c>
      <c r="Y465" s="201"/>
      <c r="AE465" s="10"/>
      <c r="AO465" s="10"/>
      <c r="AP465" s="10"/>
      <c r="AR465" s="4"/>
      <c r="AS465" s="4"/>
      <c r="AT465" s="4"/>
      <c r="AU465" s="4"/>
      <c r="AV465" s="4"/>
      <c r="AW465" s="4"/>
      <c r="AX465" s="4"/>
      <c r="AY465" s="4"/>
      <c r="AZ465" s="4"/>
      <c r="BA465" s="4"/>
      <c r="BB465" s="4"/>
      <c r="BC465" s="4"/>
      <c r="BD465" s="4"/>
    </row>
    <row r="466" spans="1:56" ht="32.25" hidden="1" customHeight="1" x14ac:dyDescent="0.25">
      <c r="A466" s="238">
        <f t="shared" si="198"/>
        <v>398</v>
      </c>
      <c r="B466" s="207">
        <v>530000</v>
      </c>
      <c r="C466" s="237" t="s">
        <v>1277</v>
      </c>
      <c r="D466" s="215">
        <f t="shared" ref="D466:M467" si="224">D467</f>
        <v>0</v>
      </c>
      <c r="E466" s="214">
        <f t="shared" si="224"/>
        <v>0</v>
      </c>
      <c r="F466" s="213">
        <f t="shared" si="224"/>
        <v>0</v>
      </c>
      <c r="G466" s="214">
        <f t="shared" si="224"/>
        <v>0</v>
      </c>
      <c r="H466" s="213">
        <f t="shared" si="224"/>
        <v>0</v>
      </c>
      <c r="I466" s="214">
        <f t="shared" si="224"/>
        <v>0</v>
      </c>
      <c r="J466" s="213">
        <f t="shared" si="224"/>
        <v>0</v>
      </c>
      <c r="K466" s="214">
        <f t="shared" si="224"/>
        <v>0</v>
      </c>
      <c r="L466" s="215">
        <f t="shared" si="224"/>
        <v>0</v>
      </c>
      <c r="M466" s="214">
        <f t="shared" si="224"/>
        <v>0</v>
      </c>
      <c r="N466" s="215">
        <f t="shared" si="189"/>
        <v>0</v>
      </c>
      <c r="O466" s="214">
        <f t="shared" si="189"/>
        <v>0</v>
      </c>
      <c r="Y466" s="201"/>
      <c r="AE466" s="10"/>
      <c r="AO466" s="10"/>
      <c r="AP466" s="10"/>
      <c r="AR466" s="4"/>
      <c r="AS466" s="4"/>
      <c r="AT466" s="4"/>
      <c r="AU466" s="4"/>
      <c r="AV466" s="4"/>
      <c r="AW466" s="4"/>
      <c r="AX466" s="4"/>
      <c r="AY466" s="4"/>
      <c r="AZ466" s="4"/>
      <c r="BA466" s="4"/>
      <c r="BB466" s="4"/>
      <c r="BC466" s="4"/>
      <c r="BD466" s="4"/>
    </row>
    <row r="467" spans="1:56" ht="32.25" hidden="1" customHeight="1" x14ac:dyDescent="0.25">
      <c r="A467" s="238">
        <f t="shared" si="198"/>
        <v>399</v>
      </c>
      <c r="B467" s="207">
        <v>531000</v>
      </c>
      <c r="C467" s="237" t="s">
        <v>1278</v>
      </c>
      <c r="D467" s="215">
        <f t="shared" si="224"/>
        <v>0</v>
      </c>
      <c r="E467" s="214">
        <f t="shared" si="224"/>
        <v>0</v>
      </c>
      <c r="F467" s="213">
        <f t="shared" si="224"/>
        <v>0</v>
      </c>
      <c r="G467" s="214">
        <f t="shared" si="224"/>
        <v>0</v>
      </c>
      <c r="H467" s="213">
        <f t="shared" si="224"/>
        <v>0</v>
      </c>
      <c r="I467" s="214">
        <f t="shared" si="224"/>
        <v>0</v>
      </c>
      <c r="J467" s="213">
        <f t="shared" si="224"/>
        <v>0</v>
      </c>
      <c r="K467" s="214">
        <f t="shared" si="224"/>
        <v>0</v>
      </c>
      <c r="L467" s="215">
        <f t="shared" si="224"/>
        <v>0</v>
      </c>
      <c r="M467" s="214">
        <f t="shared" si="224"/>
        <v>0</v>
      </c>
      <c r="N467" s="215">
        <f t="shared" si="189"/>
        <v>0</v>
      </c>
      <c r="O467" s="214">
        <f t="shared" si="189"/>
        <v>0</v>
      </c>
      <c r="Y467" s="201"/>
      <c r="AE467" s="10"/>
      <c r="AO467" s="10"/>
      <c r="AP467" s="10"/>
      <c r="AR467" s="4"/>
      <c r="AS467" s="4"/>
      <c r="AT467" s="4"/>
      <c r="AU467" s="4"/>
      <c r="AV467" s="4"/>
      <c r="AW467" s="4"/>
      <c r="AX467" s="4"/>
      <c r="AY467" s="4"/>
      <c r="AZ467" s="4"/>
      <c r="BA467" s="4"/>
      <c r="BB467" s="4"/>
      <c r="BC467" s="4"/>
      <c r="BD467" s="4"/>
    </row>
    <row r="468" spans="1:56" ht="32.25" hidden="1" customHeight="1" x14ac:dyDescent="0.25">
      <c r="A468" s="238">
        <f t="shared" si="198"/>
        <v>400</v>
      </c>
      <c r="B468" s="208">
        <v>531100</v>
      </c>
      <c r="C468" s="239" t="s">
        <v>810</v>
      </c>
      <c r="D468" s="218"/>
      <c r="E468" s="217"/>
      <c r="F468" s="228"/>
      <c r="G468" s="229"/>
      <c r="H468" s="228"/>
      <c r="I468" s="229"/>
      <c r="J468" s="216"/>
      <c r="K468" s="217"/>
      <c r="L468" s="218"/>
      <c r="M468" s="217"/>
      <c r="N468" s="287">
        <f t="shared" si="189"/>
        <v>0</v>
      </c>
      <c r="O468" s="277">
        <f t="shared" si="189"/>
        <v>0</v>
      </c>
      <c r="Y468" s="201"/>
      <c r="AE468" s="10"/>
      <c r="AO468" s="10"/>
      <c r="AP468" s="10"/>
      <c r="AR468" s="4"/>
      <c r="AS468" s="4"/>
      <c r="AT468" s="4"/>
      <c r="AU468" s="4"/>
      <c r="AV468" s="4"/>
      <c r="AW468" s="4"/>
      <c r="AX468" s="4"/>
      <c r="AY468" s="4"/>
      <c r="AZ468" s="4"/>
      <c r="BA468" s="4"/>
      <c r="BB468" s="4"/>
      <c r="BC468" s="4"/>
      <c r="BD468" s="4"/>
    </row>
    <row r="469" spans="1:56" ht="32.25" hidden="1" customHeight="1" x14ac:dyDescent="0.25">
      <c r="A469" s="238">
        <f t="shared" si="198"/>
        <v>401</v>
      </c>
      <c r="B469" s="207">
        <v>540000</v>
      </c>
      <c r="C469" s="237" t="s">
        <v>1279</v>
      </c>
      <c r="D469" s="215">
        <f t="shared" ref="D469:G469" si="225">D470+D472+D474</f>
        <v>0</v>
      </c>
      <c r="E469" s="214">
        <f t="shared" si="225"/>
        <v>0</v>
      </c>
      <c r="F469" s="213">
        <f t="shared" si="225"/>
        <v>0</v>
      </c>
      <c r="G469" s="214">
        <f t="shared" si="225"/>
        <v>0</v>
      </c>
      <c r="H469" s="213">
        <f t="shared" ref="H469:M469" si="226">H470+H472+H474</f>
        <v>0</v>
      </c>
      <c r="I469" s="214">
        <f t="shared" si="226"/>
        <v>0</v>
      </c>
      <c r="J469" s="213">
        <f t="shared" si="226"/>
        <v>0</v>
      </c>
      <c r="K469" s="214">
        <f t="shared" si="226"/>
        <v>0</v>
      </c>
      <c r="L469" s="215">
        <f t="shared" si="226"/>
        <v>0</v>
      </c>
      <c r="M469" s="214">
        <f t="shared" si="226"/>
        <v>0</v>
      </c>
      <c r="N469" s="215">
        <f t="shared" si="189"/>
        <v>0</v>
      </c>
      <c r="O469" s="214">
        <f t="shared" si="189"/>
        <v>0</v>
      </c>
      <c r="Y469" s="201"/>
      <c r="AE469" s="10"/>
      <c r="AO469" s="10"/>
      <c r="AP469" s="10"/>
      <c r="AR469" s="4"/>
      <c r="AS469" s="4"/>
      <c r="AT469" s="4"/>
      <c r="AU469" s="4"/>
      <c r="AV469" s="4"/>
      <c r="AW469" s="4"/>
      <c r="AX469" s="4"/>
      <c r="AY469" s="4"/>
      <c r="AZ469" s="4"/>
      <c r="BA469" s="4"/>
      <c r="BB469" s="4"/>
      <c r="BC469" s="4"/>
      <c r="BD469" s="4"/>
    </row>
    <row r="470" spans="1:56" ht="32.25" hidden="1" customHeight="1" x14ac:dyDescent="0.25">
      <c r="A470" s="238">
        <f t="shared" si="198"/>
        <v>402</v>
      </c>
      <c r="B470" s="207">
        <v>541000</v>
      </c>
      <c r="C470" s="237" t="s">
        <v>1280</v>
      </c>
      <c r="D470" s="215">
        <f t="shared" ref="D470:M470" si="227">D471</f>
        <v>0</v>
      </c>
      <c r="E470" s="214">
        <f t="shared" si="227"/>
        <v>0</v>
      </c>
      <c r="F470" s="213">
        <f t="shared" si="227"/>
        <v>0</v>
      </c>
      <c r="G470" s="214">
        <f t="shared" si="227"/>
        <v>0</v>
      </c>
      <c r="H470" s="213">
        <f t="shared" si="227"/>
        <v>0</v>
      </c>
      <c r="I470" s="214">
        <f t="shared" si="227"/>
        <v>0</v>
      </c>
      <c r="J470" s="213">
        <f t="shared" si="227"/>
        <v>0</v>
      </c>
      <c r="K470" s="214">
        <f t="shared" si="227"/>
        <v>0</v>
      </c>
      <c r="L470" s="215">
        <f t="shared" si="227"/>
        <v>0</v>
      </c>
      <c r="M470" s="214">
        <f t="shared" si="227"/>
        <v>0</v>
      </c>
      <c r="N470" s="215">
        <f t="shared" si="189"/>
        <v>0</v>
      </c>
      <c r="O470" s="214">
        <f t="shared" si="189"/>
        <v>0</v>
      </c>
      <c r="Y470" s="201"/>
      <c r="AE470" s="10"/>
      <c r="AO470" s="10"/>
      <c r="AP470" s="10"/>
      <c r="AR470" s="4"/>
      <c r="AS470" s="4"/>
      <c r="AT470" s="4"/>
      <c r="AU470" s="4"/>
      <c r="AV470" s="4"/>
      <c r="AW470" s="4"/>
      <c r="AX470" s="4"/>
      <c r="AY470" s="4"/>
      <c r="AZ470" s="4"/>
      <c r="BA470" s="4"/>
      <c r="BB470" s="4"/>
      <c r="BC470" s="4"/>
      <c r="BD470" s="4"/>
    </row>
    <row r="471" spans="1:56" ht="32.25" hidden="1" customHeight="1" x14ac:dyDescent="0.25">
      <c r="A471" s="238">
        <f t="shared" si="198"/>
        <v>403</v>
      </c>
      <c r="B471" s="208">
        <v>541100</v>
      </c>
      <c r="C471" s="239" t="s">
        <v>1203</v>
      </c>
      <c r="D471" s="218"/>
      <c r="E471" s="217"/>
      <c r="F471" s="228"/>
      <c r="G471" s="229"/>
      <c r="H471" s="228"/>
      <c r="I471" s="229"/>
      <c r="J471" s="216"/>
      <c r="K471" s="217"/>
      <c r="L471" s="218"/>
      <c r="M471" s="217"/>
      <c r="N471" s="287">
        <f t="shared" si="189"/>
        <v>0</v>
      </c>
      <c r="O471" s="277">
        <f t="shared" si="189"/>
        <v>0</v>
      </c>
      <c r="Y471" s="201"/>
      <c r="AE471" s="10"/>
      <c r="AO471" s="10"/>
      <c r="AP471" s="10"/>
      <c r="AR471" s="4"/>
      <c r="AS471" s="4"/>
      <c r="AT471" s="4"/>
      <c r="AU471" s="4"/>
      <c r="AV471" s="4"/>
      <c r="AW471" s="4"/>
      <c r="AX471" s="4"/>
      <c r="AY471" s="4"/>
      <c r="AZ471" s="4"/>
      <c r="BA471" s="4"/>
      <c r="BB471" s="4"/>
      <c r="BC471" s="4"/>
      <c r="BD471" s="4"/>
    </row>
    <row r="472" spans="1:56" ht="32.25" hidden="1" customHeight="1" x14ac:dyDescent="0.25">
      <c r="A472" s="238">
        <f t="shared" si="198"/>
        <v>404</v>
      </c>
      <c r="B472" s="207">
        <v>542000</v>
      </c>
      <c r="C472" s="237" t="s">
        <v>1281</v>
      </c>
      <c r="D472" s="215">
        <f t="shared" ref="D472:M472" si="228">D473</f>
        <v>0</v>
      </c>
      <c r="E472" s="214">
        <f t="shared" si="228"/>
        <v>0</v>
      </c>
      <c r="F472" s="213">
        <f t="shared" si="228"/>
        <v>0</v>
      </c>
      <c r="G472" s="214">
        <f t="shared" si="228"/>
        <v>0</v>
      </c>
      <c r="H472" s="213">
        <f t="shared" si="228"/>
        <v>0</v>
      </c>
      <c r="I472" s="214">
        <f t="shared" si="228"/>
        <v>0</v>
      </c>
      <c r="J472" s="213">
        <f t="shared" si="228"/>
        <v>0</v>
      </c>
      <c r="K472" s="214">
        <f t="shared" si="228"/>
        <v>0</v>
      </c>
      <c r="L472" s="215">
        <f t="shared" si="228"/>
        <v>0</v>
      </c>
      <c r="M472" s="214">
        <f t="shared" si="228"/>
        <v>0</v>
      </c>
      <c r="N472" s="215">
        <f t="shared" si="189"/>
        <v>0</v>
      </c>
      <c r="O472" s="214">
        <f t="shared" si="189"/>
        <v>0</v>
      </c>
      <c r="Y472" s="201"/>
      <c r="AE472" s="10"/>
      <c r="AO472" s="10"/>
      <c r="AP472" s="10"/>
      <c r="AR472" s="4"/>
      <c r="AS472" s="4"/>
      <c r="AT472" s="4"/>
      <c r="AU472" s="4"/>
      <c r="AV472" s="4"/>
      <c r="AW472" s="4"/>
      <c r="AX472" s="4"/>
      <c r="AY472" s="4"/>
      <c r="AZ472" s="4"/>
      <c r="BA472" s="4"/>
      <c r="BB472" s="4"/>
      <c r="BC472" s="4"/>
      <c r="BD472" s="4"/>
    </row>
    <row r="473" spans="1:56" ht="32.25" hidden="1" customHeight="1" x14ac:dyDescent="0.25">
      <c r="A473" s="238">
        <f t="shared" si="198"/>
        <v>405</v>
      </c>
      <c r="B473" s="208">
        <v>542100</v>
      </c>
      <c r="C473" s="239" t="s">
        <v>687</v>
      </c>
      <c r="D473" s="218"/>
      <c r="E473" s="217"/>
      <c r="F473" s="228"/>
      <c r="G473" s="229"/>
      <c r="H473" s="228"/>
      <c r="I473" s="229"/>
      <c r="J473" s="216"/>
      <c r="K473" s="217"/>
      <c r="L473" s="218"/>
      <c r="M473" s="217"/>
      <c r="N473" s="287">
        <f t="shared" si="189"/>
        <v>0</v>
      </c>
      <c r="O473" s="277">
        <f t="shared" si="189"/>
        <v>0</v>
      </c>
      <c r="Y473" s="201"/>
      <c r="AE473" s="10"/>
      <c r="AO473" s="10"/>
      <c r="AP473" s="10"/>
      <c r="AR473" s="4"/>
      <c r="AS473" s="4"/>
      <c r="AT473" s="4"/>
      <c r="AU473" s="4"/>
      <c r="AV473" s="4"/>
      <c r="AW473" s="4"/>
      <c r="AX473" s="4"/>
      <c r="AY473" s="4"/>
      <c r="AZ473" s="4"/>
      <c r="BA473" s="4"/>
      <c r="BB473" s="4"/>
      <c r="BC473" s="4"/>
      <c r="BD473" s="4"/>
    </row>
    <row r="474" spans="1:56" ht="32.25" hidden="1" customHeight="1" x14ac:dyDescent="0.25">
      <c r="A474" s="238">
        <f t="shared" si="198"/>
        <v>406</v>
      </c>
      <c r="B474" s="207">
        <v>543000</v>
      </c>
      <c r="C474" s="237" t="s">
        <v>1282</v>
      </c>
      <c r="D474" s="215">
        <f t="shared" ref="D474:E474" si="229">SUM(D475:D476)</f>
        <v>0</v>
      </c>
      <c r="E474" s="214">
        <f t="shared" si="229"/>
        <v>0</v>
      </c>
      <c r="F474" s="213">
        <f t="shared" ref="F474:G474" si="230">SUM(F475:F476)</f>
        <v>0</v>
      </c>
      <c r="G474" s="214">
        <f t="shared" si="230"/>
        <v>0</v>
      </c>
      <c r="H474" s="213">
        <f t="shared" ref="H474:M474" si="231">SUM(H475:H476)</f>
        <v>0</v>
      </c>
      <c r="I474" s="214">
        <f t="shared" si="231"/>
        <v>0</v>
      </c>
      <c r="J474" s="213">
        <f t="shared" si="231"/>
        <v>0</v>
      </c>
      <c r="K474" s="214">
        <f t="shared" si="231"/>
        <v>0</v>
      </c>
      <c r="L474" s="215">
        <f t="shared" si="231"/>
        <v>0</v>
      </c>
      <c r="M474" s="214">
        <f t="shared" si="231"/>
        <v>0</v>
      </c>
      <c r="N474" s="215">
        <f t="shared" si="189"/>
        <v>0</v>
      </c>
      <c r="O474" s="214">
        <f t="shared" si="189"/>
        <v>0</v>
      </c>
      <c r="Y474" s="201"/>
      <c r="AE474" s="10"/>
      <c r="AO474" s="10"/>
      <c r="AP474" s="10"/>
      <c r="AR474" s="4"/>
      <c r="AS474" s="4"/>
      <c r="AT474" s="4"/>
      <c r="AU474" s="4"/>
      <c r="AV474" s="4"/>
      <c r="AW474" s="4"/>
      <c r="AX474" s="4"/>
      <c r="AY474" s="4"/>
      <c r="AZ474" s="4"/>
      <c r="BA474" s="4"/>
      <c r="BB474" s="4"/>
      <c r="BC474" s="4"/>
      <c r="BD474" s="4"/>
    </row>
    <row r="475" spans="1:56" ht="32.25" hidden="1" customHeight="1" x14ac:dyDescent="0.25">
      <c r="A475" s="238">
        <f t="shared" si="198"/>
        <v>407</v>
      </c>
      <c r="B475" s="208">
        <v>543100</v>
      </c>
      <c r="C475" s="239" t="s">
        <v>688</v>
      </c>
      <c r="D475" s="218"/>
      <c r="E475" s="217"/>
      <c r="F475" s="228"/>
      <c r="G475" s="229"/>
      <c r="H475" s="228"/>
      <c r="I475" s="229"/>
      <c r="J475" s="216"/>
      <c r="K475" s="217"/>
      <c r="L475" s="218"/>
      <c r="M475" s="217"/>
      <c r="N475" s="287">
        <f t="shared" si="189"/>
        <v>0</v>
      </c>
      <c r="O475" s="277">
        <f t="shared" si="189"/>
        <v>0</v>
      </c>
      <c r="Y475" s="201"/>
      <c r="AE475" s="10"/>
      <c r="AO475" s="10"/>
      <c r="AP475" s="10"/>
      <c r="AR475" s="4"/>
      <c r="AS475" s="4"/>
      <c r="AT475" s="4"/>
      <c r="AU475" s="4"/>
      <c r="AV475" s="4"/>
      <c r="AW475" s="4"/>
      <c r="AX475" s="4"/>
      <c r="AY475" s="4"/>
      <c r="AZ475" s="4"/>
      <c r="BA475" s="4"/>
      <c r="BB475" s="4"/>
      <c r="BC475" s="4"/>
      <c r="BD475" s="4"/>
    </row>
    <row r="476" spans="1:56" ht="32.25" hidden="1" customHeight="1" x14ac:dyDescent="0.25">
      <c r="A476" s="238">
        <f t="shared" si="198"/>
        <v>408</v>
      </c>
      <c r="B476" s="208">
        <v>543200</v>
      </c>
      <c r="C476" s="239" t="s">
        <v>689</v>
      </c>
      <c r="D476" s="218"/>
      <c r="E476" s="217"/>
      <c r="F476" s="228"/>
      <c r="G476" s="229"/>
      <c r="H476" s="228"/>
      <c r="I476" s="229"/>
      <c r="J476" s="216"/>
      <c r="K476" s="217"/>
      <c r="L476" s="218"/>
      <c r="M476" s="217"/>
      <c r="N476" s="287">
        <f t="shared" si="189"/>
        <v>0</v>
      </c>
      <c r="O476" s="277">
        <f t="shared" si="189"/>
        <v>0</v>
      </c>
      <c r="Y476" s="201"/>
      <c r="AE476" s="10"/>
      <c r="AO476" s="10"/>
      <c r="AP476" s="10"/>
      <c r="AR476" s="4"/>
      <c r="AS476" s="4"/>
      <c r="AT476" s="4"/>
      <c r="AU476" s="4"/>
      <c r="AV476" s="4"/>
      <c r="AW476" s="4"/>
      <c r="AX476" s="4"/>
      <c r="AY476" s="4"/>
      <c r="AZ476" s="4"/>
      <c r="BA476" s="4"/>
      <c r="BB476" s="4"/>
      <c r="BC476" s="4"/>
      <c r="BD476" s="4"/>
    </row>
    <row r="477" spans="1:56" ht="51.75" hidden="1" thickBot="1" x14ac:dyDescent="0.3">
      <c r="A477" s="238">
        <f t="shared" si="198"/>
        <v>409</v>
      </c>
      <c r="B477" s="207">
        <v>550000</v>
      </c>
      <c r="C477" s="237" t="s">
        <v>1283</v>
      </c>
      <c r="D477" s="215">
        <f t="shared" ref="D477:M478" si="232">D478</f>
        <v>0</v>
      </c>
      <c r="E477" s="214">
        <f t="shared" si="232"/>
        <v>0</v>
      </c>
      <c r="F477" s="213">
        <f t="shared" si="232"/>
        <v>0</v>
      </c>
      <c r="G477" s="214">
        <f t="shared" si="232"/>
        <v>0</v>
      </c>
      <c r="H477" s="213">
        <f t="shared" si="232"/>
        <v>0</v>
      </c>
      <c r="I477" s="214">
        <f t="shared" si="232"/>
        <v>0</v>
      </c>
      <c r="J477" s="213">
        <f t="shared" si="232"/>
        <v>0</v>
      </c>
      <c r="K477" s="214">
        <f t="shared" si="232"/>
        <v>0</v>
      </c>
      <c r="L477" s="215">
        <f t="shared" si="232"/>
        <v>0</v>
      </c>
      <c r="M477" s="214">
        <f t="shared" si="232"/>
        <v>0</v>
      </c>
      <c r="N477" s="215">
        <f t="shared" si="189"/>
        <v>0</v>
      </c>
      <c r="O477" s="214">
        <f t="shared" si="189"/>
        <v>0</v>
      </c>
      <c r="Y477" s="201"/>
      <c r="AE477" s="10"/>
      <c r="AO477" s="10"/>
      <c r="AP477" s="10"/>
      <c r="AR477" s="4"/>
      <c r="AS477" s="4"/>
      <c r="AT477" s="4"/>
      <c r="AU477" s="4"/>
      <c r="AV477" s="4"/>
      <c r="AW477" s="4"/>
      <c r="AX477" s="4"/>
      <c r="AY477" s="4"/>
      <c r="AZ477" s="4"/>
      <c r="BA477" s="4"/>
      <c r="BB477" s="4"/>
      <c r="BC477" s="4"/>
      <c r="BD477" s="4"/>
    </row>
    <row r="478" spans="1:56" ht="51.75" hidden="1" thickBot="1" x14ac:dyDescent="0.3">
      <c r="A478" s="238">
        <f t="shared" si="198"/>
        <v>410</v>
      </c>
      <c r="B478" s="207">
        <v>551000</v>
      </c>
      <c r="C478" s="237" t="s">
        <v>1284</v>
      </c>
      <c r="D478" s="215">
        <f t="shared" si="232"/>
        <v>0</v>
      </c>
      <c r="E478" s="214">
        <f t="shared" si="232"/>
        <v>0</v>
      </c>
      <c r="F478" s="213">
        <f t="shared" si="232"/>
        <v>0</v>
      </c>
      <c r="G478" s="214">
        <f t="shared" si="232"/>
        <v>0</v>
      </c>
      <c r="H478" s="213">
        <f t="shared" si="232"/>
        <v>0</v>
      </c>
      <c r="I478" s="214">
        <f t="shared" si="232"/>
        <v>0</v>
      </c>
      <c r="J478" s="213">
        <f t="shared" si="232"/>
        <v>0</v>
      </c>
      <c r="K478" s="214">
        <f t="shared" si="232"/>
        <v>0</v>
      </c>
      <c r="L478" s="215">
        <f t="shared" si="232"/>
        <v>0</v>
      </c>
      <c r="M478" s="214">
        <f t="shared" si="232"/>
        <v>0</v>
      </c>
      <c r="N478" s="215">
        <f t="shared" si="189"/>
        <v>0</v>
      </c>
      <c r="O478" s="214">
        <f t="shared" si="189"/>
        <v>0</v>
      </c>
      <c r="Y478" s="201"/>
      <c r="AE478" s="10"/>
      <c r="AO478" s="10"/>
      <c r="AP478" s="10"/>
      <c r="AR478" s="4"/>
      <c r="AS478" s="4"/>
      <c r="AT478" s="4"/>
      <c r="AU478" s="4"/>
      <c r="AV478" s="4"/>
      <c r="AW478" s="4"/>
      <c r="AX478" s="4"/>
      <c r="AY478" s="4"/>
      <c r="AZ478" s="4"/>
      <c r="BA478" s="4"/>
      <c r="BB478" s="4"/>
      <c r="BC478" s="4"/>
      <c r="BD478" s="4"/>
    </row>
    <row r="479" spans="1:56" ht="51.75" hidden="1" thickBot="1" x14ac:dyDescent="0.3">
      <c r="A479" s="238">
        <f t="shared" si="198"/>
        <v>411</v>
      </c>
      <c r="B479" s="208">
        <v>551100</v>
      </c>
      <c r="C479" s="239" t="s">
        <v>812</v>
      </c>
      <c r="D479" s="218"/>
      <c r="E479" s="217"/>
      <c r="F479" s="228"/>
      <c r="G479" s="229"/>
      <c r="H479" s="228"/>
      <c r="I479" s="229"/>
      <c r="J479" s="216"/>
      <c r="K479" s="217"/>
      <c r="L479" s="218"/>
      <c r="M479" s="217"/>
      <c r="N479" s="287">
        <f t="shared" ref="N479:O527" si="233">SUM(H479,J479,L479)</f>
        <v>0</v>
      </c>
      <c r="O479" s="277">
        <f t="shared" si="233"/>
        <v>0</v>
      </c>
      <c r="Y479" s="201"/>
      <c r="AE479" s="10"/>
      <c r="AO479" s="10"/>
      <c r="AP479" s="10"/>
      <c r="AR479" s="4"/>
      <c r="AS479" s="4"/>
      <c r="AT479" s="4"/>
      <c r="AU479" s="4"/>
      <c r="AV479" s="4"/>
      <c r="AW479" s="4"/>
      <c r="AX479" s="4"/>
      <c r="AY479" s="4"/>
      <c r="AZ479" s="4"/>
      <c r="BA479" s="4"/>
      <c r="BB479" s="4"/>
      <c r="BC479" s="4"/>
      <c r="BD479" s="4"/>
    </row>
    <row r="480" spans="1:56" ht="39" hidden="1" thickBot="1" x14ac:dyDescent="0.3">
      <c r="A480" s="238">
        <f t="shared" si="198"/>
        <v>412</v>
      </c>
      <c r="B480" s="206">
        <v>600000</v>
      </c>
      <c r="C480" s="235" t="s">
        <v>1285</v>
      </c>
      <c r="D480" s="223">
        <f t="shared" ref="D480:G480" si="234">D481+D506</f>
        <v>0</v>
      </c>
      <c r="E480" s="222">
        <f t="shared" si="234"/>
        <v>0</v>
      </c>
      <c r="F480" s="212">
        <f t="shared" si="234"/>
        <v>0</v>
      </c>
      <c r="G480" s="222">
        <f t="shared" si="234"/>
        <v>0</v>
      </c>
      <c r="H480" s="212">
        <f t="shared" ref="H480:M480" si="235">H481+H506</f>
        <v>0</v>
      </c>
      <c r="I480" s="222">
        <f t="shared" si="235"/>
        <v>0</v>
      </c>
      <c r="J480" s="212">
        <f t="shared" si="235"/>
        <v>0</v>
      </c>
      <c r="K480" s="222">
        <f t="shared" si="235"/>
        <v>0</v>
      </c>
      <c r="L480" s="223">
        <f t="shared" si="235"/>
        <v>0</v>
      </c>
      <c r="M480" s="222">
        <f t="shared" si="235"/>
        <v>0</v>
      </c>
      <c r="N480" s="223">
        <f t="shared" si="233"/>
        <v>0</v>
      </c>
      <c r="O480" s="222">
        <f t="shared" si="233"/>
        <v>0</v>
      </c>
      <c r="Y480" s="201"/>
      <c r="AE480" s="10"/>
      <c r="AO480" s="10"/>
      <c r="AP480" s="10"/>
      <c r="AR480" s="4"/>
      <c r="AS480" s="4"/>
      <c r="AT480" s="4"/>
      <c r="AU480" s="4"/>
      <c r="AV480" s="4"/>
      <c r="AW480" s="4"/>
      <c r="AX480" s="4"/>
      <c r="AY480" s="4"/>
      <c r="AZ480" s="4"/>
      <c r="BA480" s="4"/>
      <c r="BB480" s="4"/>
      <c r="BC480" s="4"/>
      <c r="BD480" s="4"/>
    </row>
    <row r="481" spans="1:56" ht="32.25" hidden="1" customHeight="1" x14ac:dyDescent="0.25">
      <c r="A481" s="238">
        <f t="shared" si="198"/>
        <v>413</v>
      </c>
      <c r="B481" s="207">
        <v>610000</v>
      </c>
      <c r="C481" s="237" t="s">
        <v>1286</v>
      </c>
      <c r="D481" s="215">
        <f t="shared" ref="D481:G481" si="236">D482+D492+D500+D502+D504</f>
        <v>0</v>
      </c>
      <c r="E481" s="214">
        <f t="shared" si="236"/>
        <v>0</v>
      </c>
      <c r="F481" s="213">
        <f t="shared" si="236"/>
        <v>0</v>
      </c>
      <c r="G481" s="214">
        <f t="shared" si="236"/>
        <v>0</v>
      </c>
      <c r="H481" s="213">
        <f t="shared" ref="H481:M481" si="237">H482+H492+H500+H502+H504</f>
        <v>0</v>
      </c>
      <c r="I481" s="214">
        <f t="shared" si="237"/>
        <v>0</v>
      </c>
      <c r="J481" s="213">
        <f t="shared" si="237"/>
        <v>0</v>
      </c>
      <c r="K481" s="214">
        <f t="shared" si="237"/>
        <v>0</v>
      </c>
      <c r="L481" s="215">
        <f t="shared" si="237"/>
        <v>0</v>
      </c>
      <c r="M481" s="214">
        <f t="shared" si="237"/>
        <v>0</v>
      </c>
      <c r="N481" s="215">
        <f t="shared" si="233"/>
        <v>0</v>
      </c>
      <c r="O481" s="214">
        <f t="shared" si="233"/>
        <v>0</v>
      </c>
      <c r="Y481" s="201"/>
      <c r="AE481" s="10"/>
      <c r="AO481" s="10"/>
      <c r="AP481" s="10"/>
      <c r="AR481" s="4"/>
      <c r="AS481" s="4"/>
      <c r="AT481" s="4"/>
      <c r="AU481" s="4"/>
      <c r="AV481" s="4"/>
      <c r="AW481" s="4"/>
      <c r="AX481" s="4"/>
      <c r="AY481" s="4"/>
      <c r="AZ481" s="4"/>
      <c r="BA481" s="4"/>
      <c r="BB481" s="4"/>
      <c r="BC481" s="4"/>
      <c r="BD481" s="4"/>
    </row>
    <row r="482" spans="1:56" ht="32.25" hidden="1" customHeight="1" x14ac:dyDescent="0.25">
      <c r="A482" s="238">
        <f t="shared" si="198"/>
        <v>414</v>
      </c>
      <c r="B482" s="207">
        <v>611000</v>
      </c>
      <c r="C482" s="237" t="s">
        <v>1287</v>
      </c>
      <c r="D482" s="215">
        <f t="shared" ref="D482:E482" si="238">SUM(D483:D491)</f>
        <v>0</v>
      </c>
      <c r="E482" s="214">
        <f t="shared" si="238"/>
        <v>0</v>
      </c>
      <c r="F482" s="213">
        <f t="shared" ref="F482:G482" si="239">SUM(F483:F491)</f>
        <v>0</v>
      </c>
      <c r="G482" s="214">
        <f t="shared" si="239"/>
        <v>0</v>
      </c>
      <c r="H482" s="213">
        <f t="shared" ref="H482:M482" si="240">SUM(H483:H491)</f>
        <v>0</v>
      </c>
      <c r="I482" s="214">
        <f t="shared" si="240"/>
        <v>0</v>
      </c>
      <c r="J482" s="213">
        <f t="shared" si="240"/>
        <v>0</v>
      </c>
      <c r="K482" s="214">
        <f t="shared" si="240"/>
        <v>0</v>
      </c>
      <c r="L482" s="215">
        <f t="shared" si="240"/>
        <v>0</v>
      </c>
      <c r="M482" s="214">
        <f t="shared" si="240"/>
        <v>0</v>
      </c>
      <c r="N482" s="215">
        <f t="shared" si="233"/>
        <v>0</v>
      </c>
      <c r="O482" s="214">
        <f t="shared" si="233"/>
        <v>0</v>
      </c>
      <c r="Y482" s="201"/>
      <c r="AE482" s="10"/>
      <c r="AO482" s="10"/>
      <c r="AP482" s="10"/>
      <c r="AR482" s="4"/>
      <c r="AS482" s="4"/>
      <c r="AT482" s="4"/>
      <c r="AU482" s="4"/>
      <c r="AV482" s="4"/>
      <c r="AW482" s="4"/>
      <c r="AX482" s="4"/>
      <c r="AY482" s="4"/>
      <c r="AZ482" s="4"/>
      <c r="BA482" s="4"/>
      <c r="BB482" s="4"/>
      <c r="BC482" s="4"/>
      <c r="BD482" s="4"/>
    </row>
    <row r="483" spans="1:56" ht="32.25" hidden="1" customHeight="1" x14ac:dyDescent="0.25">
      <c r="A483" s="238">
        <f t="shared" si="198"/>
        <v>415</v>
      </c>
      <c r="B483" s="208">
        <v>611100</v>
      </c>
      <c r="C483" s="239" t="s">
        <v>690</v>
      </c>
      <c r="D483" s="218"/>
      <c r="E483" s="217"/>
      <c r="F483" s="228"/>
      <c r="G483" s="229"/>
      <c r="H483" s="228"/>
      <c r="I483" s="229"/>
      <c r="J483" s="216"/>
      <c r="K483" s="217"/>
      <c r="L483" s="218"/>
      <c r="M483" s="217"/>
      <c r="N483" s="287">
        <f t="shared" si="233"/>
        <v>0</v>
      </c>
      <c r="O483" s="277">
        <f t="shared" si="233"/>
        <v>0</v>
      </c>
      <c r="Y483" s="201"/>
      <c r="AE483" s="10"/>
      <c r="AO483" s="10"/>
      <c r="AP483" s="10"/>
      <c r="AR483" s="4"/>
      <c r="AS483" s="4"/>
      <c r="AT483" s="4"/>
      <c r="AU483" s="4"/>
      <c r="AV483" s="4"/>
      <c r="AW483" s="4"/>
      <c r="AX483" s="4"/>
      <c r="AY483" s="4"/>
      <c r="AZ483" s="4"/>
      <c r="BA483" s="4"/>
      <c r="BB483" s="4"/>
      <c r="BC483" s="4"/>
      <c r="BD483" s="4"/>
    </row>
    <row r="484" spans="1:56" ht="32.25" hidden="1" customHeight="1" x14ac:dyDescent="0.25">
      <c r="A484" s="238">
        <f t="shared" si="198"/>
        <v>416</v>
      </c>
      <c r="B484" s="208">
        <v>611200</v>
      </c>
      <c r="C484" s="239" t="s">
        <v>691</v>
      </c>
      <c r="D484" s="218"/>
      <c r="E484" s="217"/>
      <c r="F484" s="228"/>
      <c r="G484" s="229"/>
      <c r="H484" s="228"/>
      <c r="I484" s="229"/>
      <c r="J484" s="216"/>
      <c r="K484" s="217"/>
      <c r="L484" s="218"/>
      <c r="M484" s="217"/>
      <c r="N484" s="287">
        <f t="shared" si="233"/>
        <v>0</v>
      </c>
      <c r="O484" s="277">
        <f t="shared" si="233"/>
        <v>0</v>
      </c>
      <c r="Y484" s="201"/>
      <c r="AE484" s="10"/>
      <c r="AO484" s="10"/>
      <c r="AP484" s="10"/>
      <c r="AR484" s="4"/>
      <c r="AS484" s="4"/>
      <c r="AT484" s="4"/>
      <c r="AU484" s="4"/>
      <c r="AV484" s="4"/>
      <c r="AW484" s="4"/>
      <c r="AX484" s="4"/>
      <c r="AY484" s="4"/>
      <c r="AZ484" s="4"/>
      <c r="BA484" s="4"/>
      <c r="BB484" s="4"/>
      <c r="BC484" s="4"/>
      <c r="BD484" s="4"/>
    </row>
    <row r="485" spans="1:56" ht="32.25" hidden="1" customHeight="1" x14ac:dyDescent="0.25">
      <c r="A485" s="238">
        <f t="shared" si="198"/>
        <v>417</v>
      </c>
      <c r="B485" s="208">
        <v>611300</v>
      </c>
      <c r="C485" s="239" t="s">
        <v>692</v>
      </c>
      <c r="D485" s="218"/>
      <c r="E485" s="217"/>
      <c r="F485" s="228"/>
      <c r="G485" s="229"/>
      <c r="H485" s="228"/>
      <c r="I485" s="229"/>
      <c r="J485" s="216"/>
      <c r="K485" s="217"/>
      <c r="L485" s="218"/>
      <c r="M485" s="217"/>
      <c r="N485" s="287">
        <f t="shared" si="233"/>
        <v>0</v>
      </c>
      <c r="O485" s="277">
        <f t="shared" si="233"/>
        <v>0</v>
      </c>
      <c r="Y485" s="201"/>
      <c r="AE485" s="10"/>
      <c r="AO485" s="10"/>
      <c r="AP485" s="10"/>
      <c r="AR485" s="4"/>
      <c r="AS485" s="4"/>
      <c r="AT485" s="4"/>
      <c r="AU485" s="4"/>
      <c r="AV485" s="4"/>
      <c r="AW485" s="4"/>
      <c r="AX485" s="4"/>
      <c r="AY485" s="4"/>
      <c r="AZ485" s="4"/>
      <c r="BA485" s="4"/>
      <c r="BB485" s="4"/>
      <c r="BC485" s="4"/>
      <c r="BD485" s="4"/>
    </row>
    <row r="486" spans="1:56" ht="32.25" hidden="1" customHeight="1" x14ac:dyDescent="0.25">
      <c r="A486" s="238">
        <f t="shared" ref="A486:A527" si="241">A485+1</f>
        <v>418</v>
      </c>
      <c r="B486" s="208">
        <v>611400</v>
      </c>
      <c r="C486" s="239" t="s">
        <v>693</v>
      </c>
      <c r="D486" s="218"/>
      <c r="E486" s="217"/>
      <c r="F486" s="228"/>
      <c r="G486" s="229"/>
      <c r="H486" s="228"/>
      <c r="I486" s="229"/>
      <c r="J486" s="216"/>
      <c r="K486" s="217"/>
      <c r="L486" s="218"/>
      <c r="M486" s="217"/>
      <c r="N486" s="287">
        <f t="shared" si="233"/>
        <v>0</v>
      </c>
      <c r="O486" s="277">
        <f t="shared" si="233"/>
        <v>0</v>
      </c>
      <c r="Y486" s="201"/>
      <c r="AE486" s="10"/>
      <c r="AO486" s="10"/>
      <c r="AP486" s="10"/>
      <c r="AR486" s="4"/>
      <c r="AS486" s="4"/>
      <c r="AT486" s="4"/>
      <c r="AU486" s="4"/>
      <c r="AV486" s="4"/>
      <c r="AW486" s="4"/>
      <c r="AX486" s="4"/>
      <c r="AY486" s="4"/>
      <c r="AZ486" s="4"/>
      <c r="BA486" s="4"/>
      <c r="BB486" s="4"/>
      <c r="BC486" s="4"/>
      <c r="BD486" s="4"/>
    </row>
    <row r="487" spans="1:56" ht="32.25" hidden="1" customHeight="1" x14ac:dyDescent="0.25">
      <c r="A487" s="238">
        <f t="shared" si="241"/>
        <v>419</v>
      </c>
      <c r="B487" s="208">
        <v>611500</v>
      </c>
      <c r="C487" s="239" t="s">
        <v>694</v>
      </c>
      <c r="D487" s="218"/>
      <c r="E487" s="217"/>
      <c r="F487" s="228"/>
      <c r="G487" s="229"/>
      <c r="H487" s="228"/>
      <c r="I487" s="229"/>
      <c r="J487" s="216"/>
      <c r="K487" s="217"/>
      <c r="L487" s="218"/>
      <c r="M487" s="217"/>
      <c r="N487" s="287">
        <f t="shared" si="233"/>
        <v>0</v>
      </c>
      <c r="O487" s="277">
        <f t="shared" si="233"/>
        <v>0</v>
      </c>
      <c r="Y487" s="201"/>
      <c r="AE487" s="10"/>
      <c r="AO487" s="10"/>
      <c r="AP487" s="10"/>
      <c r="AR487" s="4"/>
      <c r="AS487" s="4"/>
      <c r="AT487" s="4"/>
      <c r="AU487" s="4"/>
      <c r="AV487" s="4"/>
      <c r="AW487" s="4"/>
      <c r="AX487" s="4"/>
      <c r="AY487" s="4"/>
      <c r="AZ487" s="4"/>
      <c r="BA487" s="4"/>
      <c r="BB487" s="4"/>
      <c r="BC487" s="4"/>
      <c r="BD487" s="4"/>
    </row>
    <row r="488" spans="1:56" ht="32.25" hidden="1" customHeight="1" x14ac:dyDescent="0.25">
      <c r="A488" s="238">
        <f t="shared" si="241"/>
        <v>420</v>
      </c>
      <c r="B488" s="208">
        <v>611600</v>
      </c>
      <c r="C488" s="239" t="s">
        <v>695</v>
      </c>
      <c r="D488" s="218"/>
      <c r="E488" s="217"/>
      <c r="F488" s="228"/>
      <c r="G488" s="229"/>
      <c r="H488" s="228"/>
      <c r="I488" s="229"/>
      <c r="J488" s="216"/>
      <c r="K488" s="217"/>
      <c r="L488" s="218"/>
      <c r="M488" s="217"/>
      <c r="N488" s="287">
        <f t="shared" si="233"/>
        <v>0</v>
      </c>
      <c r="O488" s="277">
        <f t="shared" si="233"/>
        <v>0</v>
      </c>
      <c r="Y488" s="201"/>
      <c r="AE488" s="10"/>
      <c r="AO488" s="10"/>
      <c r="AP488" s="10"/>
      <c r="AR488" s="4"/>
      <c r="AS488" s="4"/>
      <c r="AT488" s="4"/>
      <c r="AU488" s="4"/>
      <c r="AV488" s="4"/>
      <c r="AW488" s="4"/>
      <c r="AX488" s="4"/>
      <c r="AY488" s="4"/>
      <c r="AZ488" s="4"/>
      <c r="BA488" s="4"/>
      <c r="BB488" s="4"/>
      <c r="BC488" s="4"/>
      <c r="BD488" s="4"/>
    </row>
    <row r="489" spans="1:56" ht="32.25" hidden="1" customHeight="1" x14ac:dyDescent="0.25">
      <c r="A489" s="238">
        <f t="shared" si="241"/>
        <v>421</v>
      </c>
      <c r="B489" s="208">
        <v>611700</v>
      </c>
      <c r="C489" s="239" t="s">
        <v>696</v>
      </c>
      <c r="D489" s="218"/>
      <c r="E489" s="217"/>
      <c r="F489" s="228"/>
      <c r="G489" s="229"/>
      <c r="H489" s="228"/>
      <c r="I489" s="229"/>
      <c r="J489" s="216"/>
      <c r="K489" s="217"/>
      <c r="L489" s="218"/>
      <c r="M489" s="217"/>
      <c r="N489" s="287">
        <f t="shared" si="233"/>
        <v>0</v>
      </c>
      <c r="O489" s="277">
        <f t="shared" si="233"/>
        <v>0</v>
      </c>
      <c r="Y489" s="201"/>
      <c r="AE489" s="10"/>
      <c r="AO489" s="10"/>
      <c r="AP489" s="10"/>
      <c r="AR489" s="4"/>
      <c r="AS489" s="4"/>
      <c r="AT489" s="4"/>
      <c r="AU489" s="4"/>
      <c r="AV489" s="4"/>
      <c r="AW489" s="4"/>
      <c r="AX489" s="4"/>
      <c r="AY489" s="4"/>
      <c r="AZ489" s="4"/>
      <c r="BA489" s="4"/>
      <c r="BB489" s="4"/>
      <c r="BC489" s="4"/>
      <c r="BD489" s="4"/>
    </row>
    <row r="490" spans="1:56" ht="32.25" hidden="1" customHeight="1" x14ac:dyDescent="0.25">
      <c r="A490" s="238">
        <f t="shared" si="241"/>
        <v>422</v>
      </c>
      <c r="B490" s="208">
        <v>611800</v>
      </c>
      <c r="C490" s="239" t="s">
        <v>697</v>
      </c>
      <c r="D490" s="218"/>
      <c r="E490" s="217"/>
      <c r="F490" s="228"/>
      <c r="G490" s="229"/>
      <c r="H490" s="228"/>
      <c r="I490" s="229"/>
      <c r="J490" s="216"/>
      <c r="K490" s="217"/>
      <c r="L490" s="218"/>
      <c r="M490" s="217"/>
      <c r="N490" s="287">
        <f t="shared" si="233"/>
        <v>0</v>
      </c>
      <c r="O490" s="277">
        <f t="shared" si="233"/>
        <v>0</v>
      </c>
      <c r="Y490" s="201"/>
      <c r="AE490" s="10"/>
      <c r="AO490" s="10"/>
      <c r="AP490" s="10"/>
      <c r="AR490" s="4"/>
      <c r="AS490" s="4"/>
      <c r="AT490" s="4"/>
      <c r="AU490" s="4"/>
      <c r="AV490" s="4"/>
      <c r="AW490" s="4"/>
      <c r="AX490" s="4"/>
      <c r="AY490" s="4"/>
      <c r="AZ490" s="4"/>
      <c r="BA490" s="4"/>
      <c r="BB490" s="4"/>
      <c r="BC490" s="4"/>
      <c r="BD490" s="4"/>
    </row>
    <row r="491" spans="1:56" ht="32.25" hidden="1" customHeight="1" x14ac:dyDescent="0.25">
      <c r="A491" s="238">
        <f t="shared" si="241"/>
        <v>423</v>
      </c>
      <c r="B491" s="208">
        <v>611900</v>
      </c>
      <c r="C491" s="239" t="s">
        <v>698</v>
      </c>
      <c r="D491" s="218"/>
      <c r="E491" s="217"/>
      <c r="F491" s="228"/>
      <c r="G491" s="229"/>
      <c r="H491" s="228"/>
      <c r="I491" s="229"/>
      <c r="J491" s="216"/>
      <c r="K491" s="217"/>
      <c r="L491" s="218"/>
      <c r="M491" s="217"/>
      <c r="N491" s="287">
        <f t="shared" si="233"/>
        <v>0</v>
      </c>
      <c r="O491" s="277">
        <f t="shared" si="233"/>
        <v>0</v>
      </c>
      <c r="Y491" s="201"/>
      <c r="AE491" s="10"/>
      <c r="AO491" s="10"/>
      <c r="AP491" s="10"/>
      <c r="AR491" s="4"/>
      <c r="AS491" s="4"/>
      <c r="AT491" s="4"/>
      <c r="AU491" s="4"/>
      <c r="AV491" s="4"/>
      <c r="AW491" s="4"/>
      <c r="AX491" s="4"/>
      <c r="AY491" s="4"/>
      <c r="AZ491" s="4"/>
      <c r="BA491" s="4"/>
      <c r="BB491" s="4"/>
      <c r="BC491" s="4"/>
      <c r="BD491" s="4"/>
    </row>
    <row r="492" spans="1:56" ht="32.25" hidden="1" customHeight="1" x14ac:dyDescent="0.25">
      <c r="A492" s="238">
        <f t="shared" si="241"/>
        <v>424</v>
      </c>
      <c r="B492" s="207">
        <v>612000</v>
      </c>
      <c r="C492" s="237" t="s">
        <v>1288</v>
      </c>
      <c r="D492" s="215">
        <f t="shared" ref="D492:G492" si="242">SUM(D493:D499)</f>
        <v>0</v>
      </c>
      <c r="E492" s="214">
        <f t="shared" si="242"/>
        <v>0</v>
      </c>
      <c r="F492" s="213">
        <f t="shared" si="242"/>
        <v>0</v>
      </c>
      <c r="G492" s="214">
        <f t="shared" si="242"/>
        <v>0</v>
      </c>
      <c r="H492" s="213">
        <f t="shared" ref="H492:M492" si="243">SUM(H493:H499)</f>
        <v>0</v>
      </c>
      <c r="I492" s="214">
        <f t="shared" si="243"/>
        <v>0</v>
      </c>
      <c r="J492" s="213">
        <f t="shared" si="243"/>
        <v>0</v>
      </c>
      <c r="K492" s="214">
        <f t="shared" si="243"/>
        <v>0</v>
      </c>
      <c r="L492" s="215">
        <f t="shared" si="243"/>
        <v>0</v>
      </c>
      <c r="M492" s="214">
        <f t="shared" si="243"/>
        <v>0</v>
      </c>
      <c r="N492" s="215">
        <f t="shared" si="233"/>
        <v>0</v>
      </c>
      <c r="O492" s="214">
        <f t="shared" si="233"/>
        <v>0</v>
      </c>
      <c r="Y492" s="201"/>
      <c r="AE492" s="10"/>
      <c r="AO492" s="10"/>
      <c r="AP492" s="10"/>
      <c r="AR492" s="4"/>
      <c r="AS492" s="4"/>
      <c r="AT492" s="4"/>
      <c r="AU492" s="4"/>
      <c r="AV492" s="4"/>
      <c r="AW492" s="4"/>
      <c r="AX492" s="4"/>
      <c r="AY492" s="4"/>
      <c r="AZ492" s="4"/>
      <c r="BA492" s="4"/>
      <c r="BB492" s="4"/>
      <c r="BC492" s="4"/>
      <c r="BD492" s="4"/>
    </row>
    <row r="493" spans="1:56" ht="51.75" hidden="1" thickBot="1" x14ac:dyDescent="0.3">
      <c r="A493" s="238">
        <f t="shared" si="241"/>
        <v>425</v>
      </c>
      <c r="B493" s="208">
        <v>612100</v>
      </c>
      <c r="C493" s="239" t="s">
        <v>699</v>
      </c>
      <c r="D493" s="218"/>
      <c r="E493" s="217"/>
      <c r="F493" s="228"/>
      <c r="G493" s="229"/>
      <c r="H493" s="228"/>
      <c r="I493" s="229"/>
      <c r="J493" s="216"/>
      <c r="K493" s="217"/>
      <c r="L493" s="218"/>
      <c r="M493" s="217"/>
      <c r="N493" s="287">
        <f t="shared" si="233"/>
        <v>0</v>
      </c>
      <c r="O493" s="277">
        <f t="shared" si="233"/>
        <v>0</v>
      </c>
      <c r="Y493" s="201"/>
      <c r="AE493" s="10"/>
      <c r="AO493" s="10"/>
      <c r="AP493" s="10"/>
      <c r="AR493" s="4"/>
      <c r="AS493" s="4"/>
      <c r="AT493" s="4"/>
      <c r="AU493" s="4"/>
      <c r="AV493" s="4"/>
      <c r="AW493" s="4"/>
      <c r="AX493" s="4"/>
      <c r="AY493" s="4"/>
      <c r="AZ493" s="4"/>
      <c r="BA493" s="4"/>
      <c r="BB493" s="4"/>
      <c r="BC493" s="4"/>
      <c r="BD493" s="4"/>
    </row>
    <row r="494" spans="1:56" ht="32.25" hidden="1" customHeight="1" x14ac:dyDescent="0.25">
      <c r="A494" s="238">
        <f t="shared" si="241"/>
        <v>426</v>
      </c>
      <c r="B494" s="208">
        <v>612200</v>
      </c>
      <c r="C494" s="239" t="s">
        <v>700</v>
      </c>
      <c r="D494" s="218"/>
      <c r="E494" s="217"/>
      <c r="F494" s="228"/>
      <c r="G494" s="229"/>
      <c r="H494" s="228"/>
      <c r="I494" s="229"/>
      <c r="J494" s="216"/>
      <c r="K494" s="217"/>
      <c r="L494" s="218"/>
      <c r="M494" s="217"/>
      <c r="N494" s="287">
        <f t="shared" si="233"/>
        <v>0</v>
      </c>
      <c r="O494" s="277">
        <f t="shared" si="233"/>
        <v>0</v>
      </c>
      <c r="Y494" s="201"/>
      <c r="AE494" s="10"/>
      <c r="AO494" s="10"/>
      <c r="AP494" s="10"/>
      <c r="AR494" s="4"/>
      <c r="AS494" s="4"/>
      <c r="AT494" s="4"/>
      <c r="AU494" s="4"/>
      <c r="AV494" s="4"/>
      <c r="AW494" s="4"/>
      <c r="AX494" s="4"/>
      <c r="AY494" s="4"/>
      <c r="AZ494" s="4"/>
      <c r="BA494" s="4"/>
      <c r="BB494" s="4"/>
      <c r="BC494" s="4"/>
      <c r="BD494" s="4"/>
    </row>
    <row r="495" spans="1:56" ht="32.25" hidden="1" customHeight="1" x14ac:dyDescent="0.25">
      <c r="A495" s="238">
        <f t="shared" si="241"/>
        <v>427</v>
      </c>
      <c r="B495" s="208">
        <v>612300</v>
      </c>
      <c r="C495" s="239" t="s">
        <v>701</v>
      </c>
      <c r="D495" s="218"/>
      <c r="E495" s="217"/>
      <c r="F495" s="228"/>
      <c r="G495" s="229"/>
      <c r="H495" s="228"/>
      <c r="I495" s="229"/>
      <c r="J495" s="216"/>
      <c r="K495" s="217"/>
      <c r="L495" s="218"/>
      <c r="M495" s="217"/>
      <c r="N495" s="287">
        <f t="shared" si="233"/>
        <v>0</v>
      </c>
      <c r="O495" s="277">
        <f t="shared" si="233"/>
        <v>0</v>
      </c>
      <c r="Y495" s="201"/>
      <c r="AE495" s="10"/>
      <c r="AO495" s="10"/>
      <c r="AP495" s="10"/>
      <c r="AR495" s="4"/>
      <c r="AS495" s="4"/>
      <c r="AT495" s="4"/>
      <c r="AU495" s="4"/>
      <c r="AV495" s="4"/>
      <c r="AW495" s="4"/>
      <c r="AX495" s="4"/>
      <c r="AY495" s="4"/>
      <c r="AZ495" s="4"/>
      <c r="BA495" s="4"/>
      <c r="BB495" s="4"/>
      <c r="BC495" s="4"/>
      <c r="BD495" s="4"/>
    </row>
    <row r="496" spans="1:56" ht="32.25" hidden="1" customHeight="1" x14ac:dyDescent="0.25">
      <c r="A496" s="238">
        <f t="shared" si="241"/>
        <v>428</v>
      </c>
      <c r="B496" s="208">
        <v>612400</v>
      </c>
      <c r="C496" s="239" t="s">
        <v>702</v>
      </c>
      <c r="D496" s="218"/>
      <c r="E496" s="217"/>
      <c r="F496" s="228"/>
      <c r="G496" s="229"/>
      <c r="H496" s="228"/>
      <c r="I496" s="229"/>
      <c r="J496" s="216"/>
      <c r="K496" s="217"/>
      <c r="L496" s="218"/>
      <c r="M496" s="217"/>
      <c r="N496" s="287">
        <f t="shared" si="233"/>
        <v>0</v>
      </c>
      <c r="O496" s="277">
        <f t="shared" si="233"/>
        <v>0</v>
      </c>
      <c r="Y496" s="201"/>
      <c r="AE496" s="10"/>
      <c r="AO496" s="10"/>
      <c r="AP496" s="10"/>
      <c r="AR496" s="4"/>
      <c r="AS496" s="4"/>
      <c r="AT496" s="4"/>
      <c r="AU496" s="4"/>
      <c r="AV496" s="4"/>
      <c r="AW496" s="4"/>
      <c r="AX496" s="4"/>
      <c r="AY496" s="4"/>
      <c r="AZ496" s="4"/>
      <c r="BA496" s="4"/>
      <c r="BB496" s="4"/>
      <c r="BC496" s="4"/>
      <c r="BD496" s="4"/>
    </row>
    <row r="497" spans="1:56" ht="32.25" hidden="1" customHeight="1" x14ac:dyDescent="0.25">
      <c r="A497" s="238">
        <f t="shared" si="241"/>
        <v>429</v>
      </c>
      <c r="B497" s="208">
        <v>612500</v>
      </c>
      <c r="C497" s="239" t="s">
        <v>1628</v>
      </c>
      <c r="D497" s="218"/>
      <c r="E497" s="217"/>
      <c r="F497" s="228"/>
      <c r="G497" s="229"/>
      <c r="H497" s="228"/>
      <c r="I497" s="229"/>
      <c r="J497" s="216"/>
      <c r="K497" s="217"/>
      <c r="L497" s="218"/>
      <c r="M497" s="217"/>
      <c r="N497" s="287">
        <f t="shared" si="233"/>
        <v>0</v>
      </c>
      <c r="O497" s="277">
        <f t="shared" si="233"/>
        <v>0</v>
      </c>
      <c r="Y497" s="201"/>
      <c r="AE497" s="10"/>
      <c r="AO497" s="10"/>
      <c r="AP497" s="10"/>
      <c r="AR497" s="4"/>
      <c r="AS497" s="4"/>
      <c r="AT497" s="4"/>
      <c r="AU497" s="4"/>
      <c r="AV497" s="4"/>
      <c r="AW497" s="4"/>
      <c r="AX497" s="4"/>
      <c r="AY497" s="4"/>
      <c r="AZ497" s="4"/>
      <c r="BA497" s="4"/>
      <c r="BB497" s="4"/>
      <c r="BC497" s="4"/>
      <c r="BD497" s="4"/>
    </row>
    <row r="498" spans="1:56" ht="32.25" hidden="1" customHeight="1" x14ac:dyDescent="0.25">
      <c r="A498" s="238">
        <f t="shared" si="241"/>
        <v>430</v>
      </c>
      <c r="B498" s="208">
        <v>612600</v>
      </c>
      <c r="C498" s="239" t="s">
        <v>1426</v>
      </c>
      <c r="D498" s="218"/>
      <c r="E498" s="217"/>
      <c r="F498" s="228"/>
      <c r="G498" s="229"/>
      <c r="H498" s="228"/>
      <c r="I498" s="229"/>
      <c r="J498" s="216"/>
      <c r="K498" s="217"/>
      <c r="L498" s="218"/>
      <c r="M498" s="217"/>
      <c r="N498" s="287">
        <f t="shared" si="233"/>
        <v>0</v>
      </c>
      <c r="O498" s="277">
        <f t="shared" si="233"/>
        <v>0</v>
      </c>
      <c r="Y498" s="201"/>
      <c r="AE498" s="10"/>
      <c r="AO498" s="10"/>
      <c r="AP498" s="10"/>
      <c r="AR498" s="4"/>
      <c r="AS498" s="4"/>
      <c r="AT498" s="4"/>
      <c r="AU498" s="4"/>
      <c r="AV498" s="4"/>
      <c r="AW498" s="4"/>
      <c r="AX498" s="4"/>
      <c r="AY498" s="4"/>
      <c r="AZ498" s="4"/>
      <c r="BA498" s="4"/>
      <c r="BB498" s="4"/>
      <c r="BC498" s="4"/>
      <c r="BD498" s="4"/>
    </row>
    <row r="499" spans="1:56" ht="32.25" hidden="1" customHeight="1" x14ac:dyDescent="0.25">
      <c r="A499" s="238">
        <f t="shared" si="241"/>
        <v>431</v>
      </c>
      <c r="B499" s="208">
        <v>612900</v>
      </c>
      <c r="C499" s="239" t="s">
        <v>1427</v>
      </c>
      <c r="D499" s="218"/>
      <c r="E499" s="217"/>
      <c r="F499" s="228"/>
      <c r="G499" s="229"/>
      <c r="H499" s="228"/>
      <c r="I499" s="229"/>
      <c r="J499" s="216"/>
      <c r="K499" s="217"/>
      <c r="L499" s="218"/>
      <c r="M499" s="217"/>
      <c r="N499" s="287">
        <f t="shared" si="233"/>
        <v>0</v>
      </c>
      <c r="O499" s="277">
        <f t="shared" si="233"/>
        <v>0</v>
      </c>
      <c r="Y499" s="201"/>
      <c r="AE499" s="10"/>
      <c r="AO499" s="10"/>
      <c r="AP499" s="10"/>
      <c r="AR499" s="4"/>
      <c r="AS499" s="4"/>
      <c r="AT499" s="4"/>
      <c r="AU499" s="4"/>
      <c r="AV499" s="4"/>
      <c r="AW499" s="4"/>
      <c r="AX499" s="4"/>
      <c r="AY499" s="4"/>
      <c r="AZ499" s="4"/>
      <c r="BA499" s="4"/>
      <c r="BB499" s="4"/>
      <c r="BC499" s="4"/>
      <c r="BD499" s="4"/>
    </row>
    <row r="500" spans="1:56" ht="32.25" hidden="1" customHeight="1" x14ac:dyDescent="0.25">
      <c r="A500" s="238">
        <f t="shared" si="241"/>
        <v>432</v>
      </c>
      <c r="B500" s="207">
        <v>613000</v>
      </c>
      <c r="C500" s="237" t="s">
        <v>1289</v>
      </c>
      <c r="D500" s="215">
        <f t="shared" ref="D500:M500" si="244">D501</f>
        <v>0</v>
      </c>
      <c r="E500" s="214">
        <f t="shared" si="244"/>
        <v>0</v>
      </c>
      <c r="F500" s="213">
        <f t="shared" si="244"/>
        <v>0</v>
      </c>
      <c r="G500" s="214">
        <f t="shared" si="244"/>
        <v>0</v>
      </c>
      <c r="H500" s="213">
        <f t="shared" si="244"/>
        <v>0</v>
      </c>
      <c r="I500" s="214">
        <f t="shared" si="244"/>
        <v>0</v>
      </c>
      <c r="J500" s="213">
        <f t="shared" si="244"/>
        <v>0</v>
      </c>
      <c r="K500" s="214">
        <f t="shared" si="244"/>
        <v>0</v>
      </c>
      <c r="L500" s="215">
        <f t="shared" si="244"/>
        <v>0</v>
      </c>
      <c r="M500" s="214">
        <f t="shared" si="244"/>
        <v>0</v>
      </c>
      <c r="N500" s="215">
        <f t="shared" si="233"/>
        <v>0</v>
      </c>
      <c r="O500" s="214">
        <f t="shared" si="233"/>
        <v>0</v>
      </c>
      <c r="Y500" s="201"/>
      <c r="AE500" s="10"/>
      <c r="AO500" s="10"/>
      <c r="AP500" s="10"/>
      <c r="AR500" s="4"/>
      <c r="AS500" s="4"/>
      <c r="AT500" s="4"/>
      <c r="AU500" s="4"/>
      <c r="AV500" s="4"/>
      <c r="AW500" s="4"/>
      <c r="AX500" s="4"/>
      <c r="AY500" s="4"/>
      <c r="AZ500" s="4"/>
      <c r="BA500" s="4"/>
      <c r="BB500" s="4"/>
      <c r="BC500" s="4"/>
      <c r="BD500" s="4"/>
    </row>
    <row r="501" spans="1:56" ht="32.25" hidden="1" customHeight="1" x14ac:dyDescent="0.25">
      <c r="A501" s="238">
        <f t="shared" si="241"/>
        <v>433</v>
      </c>
      <c r="B501" s="208">
        <v>613100</v>
      </c>
      <c r="C501" s="239" t="s">
        <v>1428</v>
      </c>
      <c r="D501" s="218"/>
      <c r="E501" s="217"/>
      <c r="F501" s="228"/>
      <c r="G501" s="229"/>
      <c r="H501" s="228"/>
      <c r="I501" s="229"/>
      <c r="J501" s="216"/>
      <c r="K501" s="217"/>
      <c r="L501" s="218"/>
      <c r="M501" s="217"/>
      <c r="N501" s="287">
        <f t="shared" si="233"/>
        <v>0</v>
      </c>
      <c r="O501" s="277">
        <f t="shared" si="233"/>
        <v>0</v>
      </c>
      <c r="Y501" s="201"/>
      <c r="AE501" s="10"/>
      <c r="AO501" s="10"/>
      <c r="AP501" s="10"/>
      <c r="AR501" s="4"/>
      <c r="AS501" s="4"/>
      <c r="AT501" s="4"/>
      <c r="AU501" s="4"/>
      <c r="AV501" s="4"/>
      <c r="AW501" s="4"/>
      <c r="AX501" s="4"/>
      <c r="AY501" s="4"/>
      <c r="AZ501" s="4"/>
      <c r="BA501" s="4"/>
      <c r="BB501" s="4"/>
      <c r="BC501" s="4"/>
      <c r="BD501" s="4"/>
    </row>
    <row r="502" spans="1:56" ht="32.25" hidden="1" customHeight="1" x14ac:dyDescent="0.25">
      <c r="A502" s="238">
        <f t="shared" si="241"/>
        <v>434</v>
      </c>
      <c r="B502" s="207">
        <v>614000</v>
      </c>
      <c r="C502" s="237" t="s">
        <v>1290</v>
      </c>
      <c r="D502" s="215">
        <f t="shared" ref="D502:M502" si="245">D503</f>
        <v>0</v>
      </c>
      <c r="E502" s="214">
        <f t="shared" si="245"/>
        <v>0</v>
      </c>
      <c r="F502" s="213">
        <f t="shared" si="245"/>
        <v>0</v>
      </c>
      <c r="G502" s="214">
        <f t="shared" si="245"/>
        <v>0</v>
      </c>
      <c r="H502" s="213">
        <f t="shared" si="245"/>
        <v>0</v>
      </c>
      <c r="I502" s="214">
        <f t="shared" si="245"/>
        <v>0</v>
      </c>
      <c r="J502" s="213">
        <f t="shared" si="245"/>
        <v>0</v>
      </c>
      <c r="K502" s="214">
        <f t="shared" si="245"/>
        <v>0</v>
      </c>
      <c r="L502" s="215">
        <f t="shared" si="245"/>
        <v>0</v>
      </c>
      <c r="M502" s="214">
        <f t="shared" si="245"/>
        <v>0</v>
      </c>
      <c r="N502" s="215">
        <f t="shared" si="233"/>
        <v>0</v>
      </c>
      <c r="O502" s="214">
        <f t="shared" si="233"/>
        <v>0</v>
      </c>
      <c r="Y502" s="201"/>
      <c r="AE502" s="10"/>
      <c r="AO502" s="10"/>
      <c r="AP502" s="10"/>
      <c r="AR502" s="4"/>
      <c r="AS502" s="4"/>
      <c r="AT502" s="4"/>
      <c r="AU502" s="4"/>
      <c r="AV502" s="4"/>
      <c r="AW502" s="4"/>
      <c r="AX502" s="4"/>
      <c r="AY502" s="4"/>
      <c r="AZ502" s="4"/>
      <c r="BA502" s="4"/>
      <c r="BB502" s="4"/>
      <c r="BC502" s="4"/>
      <c r="BD502" s="4"/>
    </row>
    <row r="503" spans="1:56" ht="32.25" hidden="1" customHeight="1" x14ac:dyDescent="0.25">
      <c r="A503" s="238">
        <f t="shared" si="241"/>
        <v>435</v>
      </c>
      <c r="B503" s="208">
        <v>614100</v>
      </c>
      <c r="C503" s="239" t="s">
        <v>1429</v>
      </c>
      <c r="D503" s="218"/>
      <c r="E503" s="217"/>
      <c r="F503" s="228"/>
      <c r="G503" s="229"/>
      <c r="H503" s="228"/>
      <c r="I503" s="229"/>
      <c r="J503" s="216"/>
      <c r="K503" s="217"/>
      <c r="L503" s="218"/>
      <c r="M503" s="217"/>
      <c r="N503" s="287">
        <f t="shared" si="233"/>
        <v>0</v>
      </c>
      <c r="O503" s="277">
        <f t="shared" si="233"/>
        <v>0</v>
      </c>
      <c r="Y503" s="201"/>
      <c r="AE503" s="10"/>
      <c r="AO503" s="10"/>
      <c r="AP503" s="10"/>
      <c r="AR503" s="4"/>
      <c r="AS503" s="4"/>
      <c r="AT503" s="4"/>
      <c r="AU503" s="4"/>
      <c r="AV503" s="4"/>
      <c r="AW503" s="4"/>
      <c r="AX503" s="4"/>
      <c r="AY503" s="4"/>
      <c r="AZ503" s="4"/>
      <c r="BA503" s="4"/>
      <c r="BB503" s="4"/>
      <c r="BC503" s="4"/>
      <c r="BD503" s="4"/>
    </row>
    <row r="504" spans="1:56" ht="39" hidden="1" thickBot="1" x14ac:dyDescent="0.3">
      <c r="A504" s="238">
        <f t="shared" si="241"/>
        <v>436</v>
      </c>
      <c r="B504" s="207">
        <v>615000</v>
      </c>
      <c r="C504" s="237" t="s">
        <v>1291</v>
      </c>
      <c r="D504" s="215">
        <f t="shared" ref="D504:M504" si="246">D505</f>
        <v>0</v>
      </c>
      <c r="E504" s="214">
        <f t="shared" si="246"/>
        <v>0</v>
      </c>
      <c r="F504" s="213">
        <f t="shared" si="246"/>
        <v>0</v>
      </c>
      <c r="G504" s="214">
        <f t="shared" si="246"/>
        <v>0</v>
      </c>
      <c r="H504" s="213">
        <f t="shared" si="246"/>
        <v>0</v>
      </c>
      <c r="I504" s="214">
        <f t="shared" si="246"/>
        <v>0</v>
      </c>
      <c r="J504" s="213">
        <f t="shared" si="246"/>
        <v>0</v>
      </c>
      <c r="K504" s="214">
        <f t="shared" si="246"/>
        <v>0</v>
      </c>
      <c r="L504" s="215">
        <f t="shared" si="246"/>
        <v>0</v>
      </c>
      <c r="M504" s="214">
        <f t="shared" si="246"/>
        <v>0</v>
      </c>
      <c r="N504" s="215">
        <f t="shared" si="233"/>
        <v>0</v>
      </c>
      <c r="O504" s="214">
        <f t="shared" si="233"/>
        <v>0</v>
      </c>
      <c r="Y504" s="201"/>
      <c r="AE504" s="10"/>
      <c r="AO504" s="10"/>
      <c r="AP504" s="10"/>
      <c r="AR504" s="4"/>
      <c r="AS504" s="4"/>
      <c r="AT504" s="4"/>
      <c r="AU504" s="4"/>
      <c r="AV504" s="4"/>
      <c r="AW504" s="4"/>
      <c r="AX504" s="4"/>
      <c r="AY504" s="4"/>
      <c r="AZ504" s="4"/>
      <c r="BA504" s="4"/>
      <c r="BB504" s="4"/>
      <c r="BC504" s="4"/>
      <c r="BD504" s="4"/>
    </row>
    <row r="505" spans="1:56" ht="32.25" hidden="1" customHeight="1" x14ac:dyDescent="0.25">
      <c r="A505" s="238">
        <f t="shared" si="241"/>
        <v>437</v>
      </c>
      <c r="B505" s="209">
        <v>615100</v>
      </c>
      <c r="C505" s="241" t="s">
        <v>1430</v>
      </c>
      <c r="D505" s="218"/>
      <c r="E505" s="217"/>
      <c r="F505" s="228"/>
      <c r="G505" s="229"/>
      <c r="H505" s="228"/>
      <c r="I505" s="229"/>
      <c r="J505" s="216"/>
      <c r="K505" s="217"/>
      <c r="L505" s="218"/>
      <c r="M505" s="217"/>
      <c r="N505" s="287">
        <f t="shared" si="233"/>
        <v>0</v>
      </c>
      <c r="O505" s="277">
        <f t="shared" si="233"/>
        <v>0</v>
      </c>
      <c r="Y505" s="201"/>
      <c r="AE505" s="10"/>
      <c r="AO505" s="10"/>
      <c r="AP505" s="10"/>
      <c r="AR505" s="4"/>
      <c r="AS505" s="4"/>
      <c r="AT505" s="4"/>
      <c r="AU505" s="4"/>
      <c r="AV505" s="4"/>
      <c r="AW505" s="4"/>
      <c r="AX505" s="4"/>
      <c r="AY505" s="4"/>
      <c r="AZ505" s="4"/>
      <c r="BA505" s="4"/>
      <c r="BB505" s="4"/>
      <c r="BC505" s="4"/>
      <c r="BD505" s="4"/>
    </row>
    <row r="506" spans="1:56" ht="32.25" hidden="1" customHeight="1" x14ac:dyDescent="0.25">
      <c r="A506" s="238">
        <f t="shared" si="241"/>
        <v>438</v>
      </c>
      <c r="B506" s="207">
        <v>620000</v>
      </c>
      <c r="C506" s="237" t="s">
        <v>1292</v>
      </c>
      <c r="D506" s="215">
        <f t="shared" ref="D506:G506" si="247">D507+D517+D526</f>
        <v>0</v>
      </c>
      <c r="E506" s="214">
        <f t="shared" si="247"/>
        <v>0</v>
      </c>
      <c r="F506" s="213">
        <f t="shared" si="247"/>
        <v>0</v>
      </c>
      <c r="G506" s="214">
        <f t="shared" si="247"/>
        <v>0</v>
      </c>
      <c r="H506" s="213">
        <f t="shared" ref="H506:M506" si="248">H507+H517+H526</f>
        <v>0</v>
      </c>
      <c r="I506" s="214">
        <f t="shared" si="248"/>
        <v>0</v>
      </c>
      <c r="J506" s="213">
        <f t="shared" si="248"/>
        <v>0</v>
      </c>
      <c r="K506" s="214">
        <f t="shared" si="248"/>
        <v>0</v>
      </c>
      <c r="L506" s="215">
        <f t="shared" si="248"/>
        <v>0</v>
      </c>
      <c r="M506" s="214">
        <f t="shared" si="248"/>
        <v>0</v>
      </c>
      <c r="N506" s="215">
        <f t="shared" si="233"/>
        <v>0</v>
      </c>
      <c r="O506" s="214">
        <f t="shared" si="233"/>
        <v>0</v>
      </c>
      <c r="Y506" s="201"/>
      <c r="AE506" s="10"/>
      <c r="AO506" s="10"/>
      <c r="AP506" s="10"/>
      <c r="AR506" s="4"/>
      <c r="AS506" s="4"/>
      <c r="AT506" s="4"/>
      <c r="AU506" s="4"/>
      <c r="AV506" s="4"/>
      <c r="AW506" s="4"/>
      <c r="AX506" s="4"/>
      <c r="AY506" s="4"/>
      <c r="AZ506" s="4"/>
      <c r="BA506" s="4"/>
      <c r="BB506" s="4"/>
      <c r="BC506" s="4"/>
      <c r="BD506" s="4"/>
    </row>
    <row r="507" spans="1:56" ht="32.25" hidden="1" customHeight="1" x14ac:dyDescent="0.25">
      <c r="A507" s="238">
        <f t="shared" si="241"/>
        <v>439</v>
      </c>
      <c r="B507" s="207">
        <v>621000</v>
      </c>
      <c r="C507" s="237" t="s">
        <v>1293</v>
      </c>
      <c r="D507" s="215">
        <f t="shared" ref="D507:E507" si="249">SUM(D508:D516)</f>
        <v>0</v>
      </c>
      <c r="E507" s="214">
        <f t="shared" si="249"/>
        <v>0</v>
      </c>
      <c r="F507" s="213">
        <f t="shared" ref="F507:G507" si="250">SUM(F508:F516)</f>
        <v>0</v>
      </c>
      <c r="G507" s="214">
        <f t="shared" si="250"/>
        <v>0</v>
      </c>
      <c r="H507" s="213">
        <f t="shared" ref="H507:M507" si="251">SUM(H508:H516)</f>
        <v>0</v>
      </c>
      <c r="I507" s="214">
        <f t="shared" si="251"/>
        <v>0</v>
      </c>
      <c r="J507" s="213">
        <f t="shared" si="251"/>
        <v>0</v>
      </c>
      <c r="K507" s="214">
        <f t="shared" si="251"/>
        <v>0</v>
      </c>
      <c r="L507" s="215">
        <f t="shared" si="251"/>
        <v>0</v>
      </c>
      <c r="M507" s="214">
        <f t="shared" si="251"/>
        <v>0</v>
      </c>
      <c r="N507" s="215">
        <f t="shared" si="233"/>
        <v>0</v>
      </c>
      <c r="O507" s="214">
        <f t="shared" si="233"/>
        <v>0</v>
      </c>
      <c r="Y507" s="201"/>
      <c r="AE507" s="10"/>
      <c r="AO507" s="10"/>
      <c r="AP507" s="10"/>
      <c r="AR507" s="4"/>
      <c r="AS507" s="4"/>
      <c r="AT507" s="4"/>
      <c r="AU507" s="4"/>
      <c r="AV507" s="4"/>
      <c r="AW507" s="4"/>
      <c r="AX507" s="4"/>
      <c r="AY507" s="4"/>
      <c r="AZ507" s="4"/>
      <c r="BA507" s="4"/>
      <c r="BB507" s="4"/>
      <c r="BC507" s="4"/>
      <c r="BD507" s="4"/>
    </row>
    <row r="508" spans="1:56" ht="32.25" hidden="1" customHeight="1" x14ac:dyDescent="0.25">
      <c r="A508" s="238">
        <f t="shared" si="241"/>
        <v>440</v>
      </c>
      <c r="B508" s="208">
        <v>621100</v>
      </c>
      <c r="C508" s="239" t="s">
        <v>1431</v>
      </c>
      <c r="D508" s="218"/>
      <c r="E508" s="217"/>
      <c r="F508" s="228"/>
      <c r="G508" s="229"/>
      <c r="H508" s="228"/>
      <c r="I508" s="229"/>
      <c r="J508" s="216"/>
      <c r="K508" s="217"/>
      <c r="L508" s="218"/>
      <c r="M508" s="217"/>
      <c r="N508" s="287">
        <f t="shared" si="233"/>
        <v>0</v>
      </c>
      <c r="O508" s="277">
        <f t="shared" si="233"/>
        <v>0</v>
      </c>
      <c r="Y508" s="201"/>
      <c r="AE508" s="10"/>
      <c r="AO508" s="10"/>
      <c r="AP508" s="10"/>
      <c r="AR508" s="4"/>
      <c r="AS508" s="4"/>
      <c r="AT508" s="4"/>
      <c r="AU508" s="4"/>
      <c r="AV508" s="4"/>
      <c r="AW508" s="4"/>
      <c r="AX508" s="4"/>
      <c r="AY508" s="4"/>
      <c r="AZ508" s="4"/>
      <c r="BA508" s="4"/>
      <c r="BB508" s="4"/>
      <c r="BC508" s="4"/>
      <c r="BD508" s="4"/>
    </row>
    <row r="509" spans="1:56" ht="32.25" hidden="1" customHeight="1" x14ac:dyDescent="0.25">
      <c r="A509" s="238">
        <f t="shared" si="241"/>
        <v>441</v>
      </c>
      <c r="B509" s="208">
        <v>621200</v>
      </c>
      <c r="C509" s="239" t="s">
        <v>1432</v>
      </c>
      <c r="D509" s="218"/>
      <c r="E509" s="217"/>
      <c r="F509" s="228"/>
      <c r="G509" s="229"/>
      <c r="H509" s="228"/>
      <c r="I509" s="229"/>
      <c r="J509" s="216"/>
      <c r="K509" s="217"/>
      <c r="L509" s="218"/>
      <c r="M509" s="217"/>
      <c r="N509" s="287">
        <f t="shared" si="233"/>
        <v>0</v>
      </c>
      <c r="O509" s="277">
        <f t="shared" si="233"/>
        <v>0</v>
      </c>
      <c r="Y509" s="201"/>
      <c r="AE509" s="10"/>
      <c r="AO509" s="10"/>
      <c r="AP509" s="10"/>
      <c r="AR509" s="4"/>
      <c r="AS509" s="4"/>
      <c r="AT509" s="4"/>
      <c r="AU509" s="4"/>
      <c r="AV509" s="4"/>
      <c r="AW509" s="4"/>
      <c r="AX509" s="4"/>
      <c r="AY509" s="4"/>
      <c r="AZ509" s="4"/>
      <c r="BA509" s="4"/>
      <c r="BB509" s="4"/>
      <c r="BC509" s="4"/>
      <c r="BD509" s="4"/>
    </row>
    <row r="510" spans="1:56" ht="32.25" hidden="1" customHeight="1" x14ac:dyDescent="0.25">
      <c r="A510" s="238">
        <f t="shared" si="241"/>
        <v>442</v>
      </c>
      <c r="B510" s="208">
        <v>621300</v>
      </c>
      <c r="C510" s="239" t="s">
        <v>1433</v>
      </c>
      <c r="D510" s="218"/>
      <c r="E510" s="217"/>
      <c r="F510" s="228"/>
      <c r="G510" s="229"/>
      <c r="H510" s="228"/>
      <c r="I510" s="229"/>
      <c r="J510" s="216"/>
      <c r="K510" s="217"/>
      <c r="L510" s="218"/>
      <c r="M510" s="217"/>
      <c r="N510" s="287">
        <f t="shared" si="233"/>
        <v>0</v>
      </c>
      <c r="O510" s="277">
        <f t="shared" si="233"/>
        <v>0</v>
      </c>
      <c r="Y510" s="201"/>
      <c r="AE510" s="10"/>
      <c r="AO510" s="10"/>
      <c r="AP510" s="10"/>
      <c r="AR510" s="4"/>
      <c r="AS510" s="4"/>
      <c r="AT510" s="4"/>
      <c r="AU510" s="4"/>
      <c r="AV510" s="4"/>
      <c r="AW510" s="4"/>
      <c r="AX510" s="4"/>
      <c r="AY510" s="4"/>
      <c r="AZ510" s="4"/>
      <c r="BA510" s="4"/>
      <c r="BB510" s="4"/>
      <c r="BC510" s="4"/>
      <c r="BD510" s="4"/>
    </row>
    <row r="511" spans="1:56" ht="32.25" hidden="1" customHeight="1" x14ac:dyDescent="0.25">
      <c r="A511" s="238">
        <f t="shared" si="241"/>
        <v>443</v>
      </c>
      <c r="B511" s="208">
        <v>621400</v>
      </c>
      <c r="C511" s="239" t="s">
        <v>1434</v>
      </c>
      <c r="D511" s="218"/>
      <c r="E511" s="217"/>
      <c r="F511" s="228"/>
      <c r="G511" s="229"/>
      <c r="H511" s="228"/>
      <c r="I511" s="229"/>
      <c r="J511" s="216"/>
      <c r="K511" s="217"/>
      <c r="L511" s="218"/>
      <c r="M511" s="217"/>
      <c r="N511" s="287">
        <f t="shared" si="233"/>
        <v>0</v>
      </c>
      <c r="O511" s="277">
        <f t="shared" si="233"/>
        <v>0</v>
      </c>
      <c r="Y511" s="201"/>
      <c r="AE511" s="10"/>
      <c r="AO511" s="10"/>
      <c r="AP511" s="10"/>
      <c r="AR511" s="4"/>
      <c r="AS511" s="4"/>
      <c r="AT511" s="4"/>
      <c r="AU511" s="4"/>
      <c r="AV511" s="4"/>
      <c r="AW511" s="4"/>
      <c r="AX511" s="4"/>
      <c r="AY511" s="4"/>
      <c r="AZ511" s="4"/>
      <c r="BA511" s="4"/>
      <c r="BB511" s="4"/>
      <c r="BC511" s="4"/>
      <c r="BD511" s="4"/>
    </row>
    <row r="512" spans="1:56" ht="32.25" hidden="1" customHeight="1" x14ac:dyDescent="0.25">
      <c r="A512" s="238">
        <f t="shared" si="241"/>
        <v>444</v>
      </c>
      <c r="B512" s="208">
        <v>621500</v>
      </c>
      <c r="C512" s="239" t="s">
        <v>101</v>
      </c>
      <c r="D512" s="218"/>
      <c r="E512" s="217"/>
      <c r="F512" s="228"/>
      <c r="G512" s="229"/>
      <c r="H512" s="228"/>
      <c r="I512" s="229"/>
      <c r="J512" s="216"/>
      <c r="K512" s="217"/>
      <c r="L512" s="218"/>
      <c r="M512" s="217"/>
      <c r="N512" s="287">
        <f t="shared" si="233"/>
        <v>0</v>
      </c>
      <c r="O512" s="277">
        <f t="shared" si="233"/>
        <v>0</v>
      </c>
      <c r="Y512" s="201"/>
      <c r="AE512" s="10"/>
      <c r="AO512" s="10"/>
      <c r="AP512" s="10"/>
      <c r="AR512" s="4"/>
      <c r="AS512" s="4"/>
      <c r="AT512" s="4"/>
      <c r="AU512" s="4"/>
      <c r="AV512" s="4"/>
      <c r="AW512" s="4"/>
      <c r="AX512" s="4"/>
      <c r="AY512" s="4"/>
      <c r="AZ512" s="4"/>
      <c r="BA512" s="4"/>
      <c r="BB512" s="4"/>
      <c r="BC512" s="4"/>
      <c r="BD512" s="4"/>
    </row>
    <row r="513" spans="1:56" ht="32.25" hidden="1" customHeight="1" x14ac:dyDescent="0.25">
      <c r="A513" s="238">
        <f t="shared" si="241"/>
        <v>445</v>
      </c>
      <c r="B513" s="208">
        <v>621600</v>
      </c>
      <c r="C513" s="239" t="s">
        <v>1435</v>
      </c>
      <c r="D513" s="218"/>
      <c r="E513" s="217"/>
      <c r="F513" s="228"/>
      <c r="G513" s="229"/>
      <c r="H513" s="228"/>
      <c r="I513" s="229"/>
      <c r="J513" s="216"/>
      <c r="K513" s="217"/>
      <c r="L513" s="218"/>
      <c r="M513" s="217"/>
      <c r="N513" s="287">
        <f t="shared" si="233"/>
        <v>0</v>
      </c>
      <c r="O513" s="277">
        <f t="shared" si="233"/>
        <v>0</v>
      </c>
      <c r="Y513" s="201"/>
      <c r="AE513" s="10"/>
      <c r="AO513" s="10"/>
      <c r="AP513" s="10"/>
      <c r="AR513" s="4"/>
      <c r="AS513" s="4"/>
      <c r="AT513" s="4"/>
      <c r="AU513" s="4"/>
      <c r="AV513" s="4"/>
      <c r="AW513" s="4"/>
      <c r="AX513" s="4"/>
      <c r="AY513" s="4"/>
      <c r="AZ513" s="4"/>
      <c r="BA513" s="4"/>
      <c r="BB513" s="4"/>
      <c r="BC513" s="4"/>
      <c r="BD513" s="4"/>
    </row>
    <row r="514" spans="1:56" ht="32.25" hidden="1" customHeight="1" x14ac:dyDescent="0.25">
      <c r="A514" s="238">
        <f t="shared" si="241"/>
        <v>446</v>
      </c>
      <c r="B514" s="208">
        <v>621700</v>
      </c>
      <c r="C514" s="239" t="s">
        <v>102</v>
      </c>
      <c r="D514" s="218"/>
      <c r="E514" s="217"/>
      <c r="F514" s="228"/>
      <c r="G514" s="229"/>
      <c r="H514" s="228"/>
      <c r="I514" s="229"/>
      <c r="J514" s="216"/>
      <c r="K514" s="217"/>
      <c r="L514" s="218"/>
      <c r="M514" s="217"/>
      <c r="N514" s="287">
        <f t="shared" si="233"/>
        <v>0</v>
      </c>
      <c r="O514" s="277">
        <f t="shared" si="233"/>
        <v>0</v>
      </c>
      <c r="Y514" s="201"/>
      <c r="AE514" s="10"/>
      <c r="AO514" s="10"/>
      <c r="AP514" s="10"/>
      <c r="AR514" s="4"/>
      <c r="AS514" s="4"/>
      <c r="AT514" s="4"/>
      <c r="AU514" s="4"/>
      <c r="AV514" s="4"/>
      <c r="AW514" s="4"/>
      <c r="AX514" s="4"/>
      <c r="AY514" s="4"/>
      <c r="AZ514" s="4"/>
      <c r="BA514" s="4"/>
      <c r="BB514" s="4"/>
      <c r="BC514" s="4"/>
      <c r="BD514" s="4"/>
    </row>
    <row r="515" spans="1:56" ht="32.25" hidden="1" customHeight="1" x14ac:dyDescent="0.25">
      <c r="A515" s="238">
        <f t="shared" si="241"/>
        <v>447</v>
      </c>
      <c r="B515" s="208">
        <v>621800</v>
      </c>
      <c r="C515" s="239" t="s">
        <v>1436</v>
      </c>
      <c r="D515" s="218"/>
      <c r="E515" s="217"/>
      <c r="F515" s="228"/>
      <c r="G515" s="229"/>
      <c r="H515" s="228"/>
      <c r="I515" s="229"/>
      <c r="J515" s="216"/>
      <c r="K515" s="217"/>
      <c r="L515" s="218"/>
      <c r="M515" s="217"/>
      <c r="N515" s="287">
        <f t="shared" si="233"/>
        <v>0</v>
      </c>
      <c r="O515" s="277">
        <f t="shared" si="233"/>
        <v>0</v>
      </c>
      <c r="Y515" s="201"/>
      <c r="AE515" s="10"/>
      <c r="AO515" s="10"/>
      <c r="AP515" s="10"/>
      <c r="AR515" s="4"/>
      <c r="AS515" s="4"/>
      <c r="AT515" s="4"/>
      <c r="AU515" s="4"/>
      <c r="AV515" s="4"/>
      <c r="AW515" s="4"/>
      <c r="AX515" s="4"/>
      <c r="AY515" s="4"/>
      <c r="AZ515" s="4"/>
      <c r="BA515" s="4"/>
      <c r="BB515" s="4"/>
      <c r="BC515" s="4"/>
      <c r="BD515" s="4"/>
    </row>
    <row r="516" spans="1:56" ht="32.25" hidden="1" customHeight="1" x14ac:dyDescent="0.25">
      <c r="A516" s="238">
        <f t="shared" si="241"/>
        <v>448</v>
      </c>
      <c r="B516" s="208">
        <v>621900</v>
      </c>
      <c r="C516" s="239" t="s">
        <v>1023</v>
      </c>
      <c r="D516" s="218"/>
      <c r="E516" s="217"/>
      <c r="F516" s="228"/>
      <c r="G516" s="229"/>
      <c r="H516" s="228"/>
      <c r="I516" s="229"/>
      <c r="J516" s="216"/>
      <c r="K516" s="217"/>
      <c r="L516" s="218"/>
      <c r="M516" s="217"/>
      <c r="N516" s="287">
        <f t="shared" si="233"/>
        <v>0</v>
      </c>
      <c r="O516" s="277">
        <f t="shared" si="233"/>
        <v>0</v>
      </c>
      <c r="Y516" s="201"/>
      <c r="AE516" s="10"/>
      <c r="AO516" s="10"/>
      <c r="AP516" s="10"/>
      <c r="AR516" s="4"/>
      <c r="AS516" s="4"/>
      <c r="AT516" s="4"/>
      <c r="AU516" s="4"/>
      <c r="AV516" s="4"/>
      <c r="AW516" s="4"/>
      <c r="AX516" s="4"/>
      <c r="AY516" s="4"/>
      <c r="AZ516" s="4"/>
      <c r="BA516" s="4"/>
      <c r="BB516" s="4"/>
      <c r="BC516" s="4"/>
      <c r="BD516" s="4"/>
    </row>
    <row r="517" spans="1:56" ht="32.25" hidden="1" customHeight="1" x14ac:dyDescent="0.25">
      <c r="A517" s="238">
        <f t="shared" si="241"/>
        <v>449</v>
      </c>
      <c r="B517" s="207">
        <v>622000</v>
      </c>
      <c r="C517" s="237" t="s">
        <v>1294</v>
      </c>
      <c r="D517" s="215">
        <f t="shared" ref="D517:G517" si="252">SUM(D518:D525)</f>
        <v>0</v>
      </c>
      <c r="E517" s="214">
        <f t="shared" si="252"/>
        <v>0</v>
      </c>
      <c r="F517" s="213">
        <f t="shared" si="252"/>
        <v>0</v>
      </c>
      <c r="G517" s="214">
        <f t="shared" si="252"/>
        <v>0</v>
      </c>
      <c r="H517" s="213">
        <f t="shared" ref="H517:M517" si="253">SUM(H518:H525)</f>
        <v>0</v>
      </c>
      <c r="I517" s="214">
        <f t="shared" si="253"/>
        <v>0</v>
      </c>
      <c r="J517" s="213">
        <f t="shared" si="253"/>
        <v>0</v>
      </c>
      <c r="K517" s="214">
        <f t="shared" si="253"/>
        <v>0</v>
      </c>
      <c r="L517" s="215">
        <f t="shared" si="253"/>
        <v>0</v>
      </c>
      <c r="M517" s="214">
        <f t="shared" si="253"/>
        <v>0</v>
      </c>
      <c r="N517" s="215">
        <f t="shared" si="233"/>
        <v>0</v>
      </c>
      <c r="O517" s="214">
        <f t="shared" si="233"/>
        <v>0</v>
      </c>
      <c r="Y517" s="201"/>
      <c r="AE517" s="10"/>
      <c r="AO517" s="10"/>
      <c r="AP517" s="10"/>
      <c r="AR517" s="4"/>
      <c r="AS517" s="4"/>
      <c r="AT517" s="4"/>
      <c r="AU517" s="4"/>
      <c r="AV517" s="4"/>
      <c r="AW517" s="4"/>
      <c r="AX517" s="4"/>
      <c r="AY517" s="4"/>
      <c r="AZ517" s="4"/>
      <c r="BA517" s="4"/>
      <c r="BB517" s="4"/>
      <c r="BC517" s="4"/>
      <c r="BD517" s="4"/>
    </row>
    <row r="518" spans="1:56" ht="32.25" hidden="1" customHeight="1" x14ac:dyDescent="0.25">
      <c r="A518" s="238">
        <f t="shared" si="241"/>
        <v>450</v>
      </c>
      <c r="B518" s="208">
        <v>622100</v>
      </c>
      <c r="C518" s="239" t="s">
        <v>1024</v>
      </c>
      <c r="D518" s="218"/>
      <c r="E518" s="217"/>
      <c r="F518" s="228"/>
      <c r="G518" s="229"/>
      <c r="H518" s="228"/>
      <c r="I518" s="229"/>
      <c r="J518" s="216"/>
      <c r="K518" s="217"/>
      <c r="L518" s="218"/>
      <c r="M518" s="217"/>
      <c r="N518" s="287">
        <f t="shared" si="233"/>
        <v>0</v>
      </c>
      <c r="O518" s="277">
        <f t="shared" si="233"/>
        <v>0</v>
      </c>
      <c r="Y518" s="201"/>
      <c r="AE518" s="10"/>
      <c r="AO518" s="10"/>
      <c r="AP518" s="10"/>
      <c r="AR518" s="4"/>
      <c r="AS518" s="4"/>
      <c r="AT518" s="4"/>
      <c r="AU518" s="4"/>
      <c r="AV518" s="4"/>
      <c r="AW518" s="4"/>
      <c r="AX518" s="4"/>
      <c r="AY518" s="4"/>
      <c r="AZ518" s="4"/>
      <c r="BA518" s="4"/>
      <c r="BB518" s="4"/>
      <c r="BC518" s="4"/>
      <c r="BD518" s="4"/>
    </row>
    <row r="519" spans="1:56" ht="32.25" hidden="1" customHeight="1" x14ac:dyDescent="0.25">
      <c r="A519" s="238">
        <f t="shared" si="241"/>
        <v>451</v>
      </c>
      <c r="B519" s="208">
        <v>622200</v>
      </c>
      <c r="C519" s="239" t="s">
        <v>1025</v>
      </c>
      <c r="D519" s="218"/>
      <c r="E519" s="217"/>
      <c r="F519" s="228"/>
      <c r="G519" s="229"/>
      <c r="H519" s="228"/>
      <c r="I519" s="229"/>
      <c r="J519" s="216"/>
      <c r="K519" s="217"/>
      <c r="L519" s="218"/>
      <c r="M519" s="217"/>
      <c r="N519" s="287">
        <f t="shared" si="233"/>
        <v>0</v>
      </c>
      <c r="O519" s="277">
        <f t="shared" si="233"/>
        <v>0</v>
      </c>
      <c r="Y519" s="201"/>
      <c r="AE519" s="10"/>
      <c r="AO519" s="10"/>
      <c r="AP519" s="10"/>
      <c r="AR519" s="4"/>
      <c r="AS519" s="4"/>
      <c r="AT519" s="4"/>
      <c r="AU519" s="4"/>
      <c r="AV519" s="4"/>
      <c r="AW519" s="4"/>
      <c r="AX519" s="4"/>
      <c r="AY519" s="4"/>
      <c r="AZ519" s="4"/>
      <c r="BA519" s="4"/>
      <c r="BB519" s="4"/>
      <c r="BC519" s="4"/>
      <c r="BD519" s="4"/>
    </row>
    <row r="520" spans="1:56" ht="32.25" hidden="1" customHeight="1" x14ac:dyDescent="0.25">
      <c r="A520" s="238">
        <f t="shared" si="241"/>
        <v>452</v>
      </c>
      <c r="B520" s="208">
        <v>622300</v>
      </c>
      <c r="C520" s="239" t="s">
        <v>1026</v>
      </c>
      <c r="D520" s="218"/>
      <c r="E520" s="217"/>
      <c r="F520" s="228"/>
      <c r="G520" s="229"/>
      <c r="H520" s="228"/>
      <c r="I520" s="229"/>
      <c r="J520" s="216"/>
      <c r="K520" s="217"/>
      <c r="L520" s="218"/>
      <c r="M520" s="217"/>
      <c r="N520" s="287">
        <f t="shared" si="233"/>
        <v>0</v>
      </c>
      <c r="O520" s="277">
        <f t="shared" si="233"/>
        <v>0</v>
      </c>
      <c r="Y520" s="201"/>
      <c r="AE520" s="10"/>
      <c r="AO520" s="10"/>
      <c r="AP520" s="10"/>
      <c r="AR520" s="4"/>
      <c r="AS520" s="4"/>
      <c r="AT520" s="4"/>
      <c r="AU520" s="4"/>
      <c r="AV520" s="4"/>
      <c r="AW520" s="4"/>
      <c r="AX520" s="4"/>
      <c r="AY520" s="4"/>
      <c r="AZ520" s="4"/>
      <c r="BA520" s="4"/>
      <c r="BB520" s="4"/>
      <c r="BC520" s="4"/>
      <c r="BD520" s="4"/>
    </row>
    <row r="521" spans="1:56" ht="32.25" hidden="1" customHeight="1" x14ac:dyDescent="0.25">
      <c r="A521" s="238">
        <f t="shared" si="241"/>
        <v>453</v>
      </c>
      <c r="B521" s="208">
        <v>622400</v>
      </c>
      <c r="C521" s="239" t="s">
        <v>1027</v>
      </c>
      <c r="D521" s="218"/>
      <c r="E521" s="217"/>
      <c r="F521" s="228"/>
      <c r="G521" s="229"/>
      <c r="H521" s="228"/>
      <c r="I521" s="229"/>
      <c r="J521" s="216"/>
      <c r="K521" s="217"/>
      <c r="L521" s="218"/>
      <c r="M521" s="217"/>
      <c r="N521" s="287">
        <f t="shared" si="233"/>
        <v>0</v>
      </c>
      <c r="O521" s="277">
        <f t="shared" si="233"/>
        <v>0</v>
      </c>
      <c r="Y521" s="201"/>
      <c r="AE521" s="10"/>
      <c r="AO521" s="10"/>
      <c r="AP521" s="10"/>
      <c r="AR521" s="4"/>
      <c r="AS521" s="4"/>
      <c r="AT521" s="4"/>
      <c r="AU521" s="4"/>
      <c r="AV521" s="4"/>
      <c r="AW521" s="4"/>
      <c r="AX521" s="4"/>
      <c r="AY521" s="4"/>
      <c r="AZ521" s="4"/>
      <c r="BA521" s="4"/>
      <c r="BB521" s="4"/>
      <c r="BC521" s="4"/>
      <c r="BD521" s="4"/>
    </row>
    <row r="522" spans="1:56" ht="32.25" hidden="1" customHeight="1" x14ac:dyDescent="0.25">
      <c r="A522" s="238">
        <f t="shared" si="241"/>
        <v>454</v>
      </c>
      <c r="B522" s="208">
        <v>622500</v>
      </c>
      <c r="C522" s="239" t="s">
        <v>1028</v>
      </c>
      <c r="D522" s="218"/>
      <c r="E522" s="217"/>
      <c r="F522" s="228"/>
      <c r="G522" s="229"/>
      <c r="H522" s="228"/>
      <c r="I522" s="229"/>
      <c r="J522" s="216"/>
      <c r="K522" s="217"/>
      <c r="L522" s="218"/>
      <c r="M522" s="217"/>
      <c r="N522" s="287">
        <f t="shared" si="233"/>
        <v>0</v>
      </c>
      <c r="O522" s="277">
        <f t="shared" si="233"/>
        <v>0</v>
      </c>
      <c r="Y522" s="201"/>
      <c r="AE522" s="10"/>
      <c r="AO522" s="10"/>
      <c r="AP522" s="10"/>
      <c r="AR522" s="4"/>
      <c r="AS522" s="4"/>
      <c r="AT522" s="4"/>
      <c r="AU522" s="4"/>
      <c r="AV522" s="4"/>
      <c r="AW522" s="4"/>
      <c r="AX522" s="4"/>
      <c r="AY522" s="4"/>
      <c r="AZ522" s="4"/>
      <c r="BA522" s="4"/>
      <c r="BB522" s="4"/>
      <c r="BC522" s="4"/>
      <c r="BD522" s="4"/>
    </row>
    <row r="523" spans="1:56" ht="32.25" hidden="1" customHeight="1" x14ac:dyDescent="0.25">
      <c r="A523" s="238">
        <f t="shared" si="241"/>
        <v>455</v>
      </c>
      <c r="B523" s="208">
        <v>622600</v>
      </c>
      <c r="C523" s="239" t="s">
        <v>1029</v>
      </c>
      <c r="D523" s="218"/>
      <c r="E523" s="217"/>
      <c r="F523" s="228"/>
      <c r="G523" s="229"/>
      <c r="H523" s="228"/>
      <c r="I523" s="229"/>
      <c r="J523" s="216"/>
      <c r="K523" s="217"/>
      <c r="L523" s="218"/>
      <c r="M523" s="217"/>
      <c r="N523" s="287">
        <f t="shared" si="233"/>
        <v>0</v>
      </c>
      <c r="O523" s="277">
        <f t="shared" si="233"/>
        <v>0</v>
      </c>
      <c r="Y523" s="201"/>
      <c r="AE523" s="10"/>
      <c r="AO523" s="10"/>
      <c r="AP523" s="10"/>
      <c r="AR523" s="4"/>
      <c r="AS523" s="4"/>
      <c r="AT523" s="4"/>
      <c r="AU523" s="4"/>
      <c r="AV523" s="4"/>
      <c r="AW523" s="4"/>
      <c r="AX523" s="4"/>
      <c r="AY523" s="4"/>
      <c r="AZ523" s="4"/>
      <c r="BA523" s="4"/>
      <c r="BB523" s="4"/>
      <c r="BC523" s="4"/>
      <c r="BD523" s="4"/>
    </row>
    <row r="524" spans="1:56" ht="32.25" hidden="1" customHeight="1" x14ac:dyDescent="0.25">
      <c r="A524" s="238">
        <f t="shared" si="241"/>
        <v>456</v>
      </c>
      <c r="B524" s="208">
        <v>622700</v>
      </c>
      <c r="C524" s="239" t="s">
        <v>1030</v>
      </c>
      <c r="D524" s="218"/>
      <c r="E524" s="217"/>
      <c r="F524" s="228"/>
      <c r="G524" s="229"/>
      <c r="H524" s="228"/>
      <c r="I524" s="229"/>
      <c r="J524" s="216"/>
      <c r="K524" s="217"/>
      <c r="L524" s="218"/>
      <c r="M524" s="217"/>
      <c r="N524" s="287">
        <f t="shared" si="233"/>
        <v>0</v>
      </c>
      <c r="O524" s="277">
        <f t="shared" si="233"/>
        <v>0</v>
      </c>
      <c r="Y524" s="201"/>
      <c r="AE524" s="10"/>
      <c r="AO524" s="10"/>
      <c r="AP524" s="10"/>
      <c r="AR524" s="4"/>
      <c r="AS524" s="4"/>
      <c r="AT524" s="4"/>
      <c r="AU524" s="4"/>
      <c r="AV524" s="4"/>
      <c r="AW524" s="4"/>
      <c r="AX524" s="4"/>
      <c r="AY524" s="4"/>
      <c r="AZ524" s="4"/>
      <c r="BA524" s="4"/>
      <c r="BB524" s="4"/>
      <c r="BC524" s="4"/>
      <c r="BD524" s="4"/>
    </row>
    <row r="525" spans="1:56" ht="32.25" hidden="1" customHeight="1" x14ac:dyDescent="0.25">
      <c r="A525" s="238">
        <f t="shared" si="241"/>
        <v>457</v>
      </c>
      <c r="B525" s="208">
        <v>622800</v>
      </c>
      <c r="C525" s="239" t="s">
        <v>1031</v>
      </c>
      <c r="D525" s="218"/>
      <c r="E525" s="217"/>
      <c r="F525" s="228"/>
      <c r="G525" s="229"/>
      <c r="H525" s="228"/>
      <c r="I525" s="229"/>
      <c r="J525" s="216"/>
      <c r="K525" s="217"/>
      <c r="L525" s="218"/>
      <c r="M525" s="217"/>
      <c r="N525" s="287">
        <f t="shared" si="233"/>
        <v>0</v>
      </c>
      <c r="O525" s="277">
        <f t="shared" si="233"/>
        <v>0</v>
      </c>
      <c r="Y525" s="201"/>
      <c r="AE525" s="10"/>
      <c r="AO525" s="10"/>
      <c r="AP525" s="10"/>
      <c r="AR525" s="4"/>
      <c r="AS525" s="4"/>
      <c r="AT525" s="4"/>
      <c r="AU525" s="4"/>
      <c r="AV525" s="4"/>
      <c r="AW525" s="4"/>
      <c r="AX525" s="4"/>
      <c r="AY525" s="4"/>
      <c r="AZ525" s="4"/>
      <c r="BA525" s="4"/>
      <c r="BB525" s="4"/>
      <c r="BC525" s="4"/>
      <c r="BD525" s="4"/>
    </row>
    <row r="526" spans="1:56" ht="64.5" hidden="1" thickBot="1" x14ac:dyDescent="0.3">
      <c r="A526" s="238">
        <f t="shared" si="241"/>
        <v>458</v>
      </c>
      <c r="B526" s="207">
        <v>623000</v>
      </c>
      <c r="C526" s="237" t="s">
        <v>1295</v>
      </c>
      <c r="D526" s="215">
        <f t="shared" ref="D526:M526" si="254">D527</f>
        <v>0</v>
      </c>
      <c r="E526" s="214">
        <f t="shared" si="254"/>
        <v>0</v>
      </c>
      <c r="F526" s="213">
        <f t="shared" si="254"/>
        <v>0</v>
      </c>
      <c r="G526" s="214">
        <f t="shared" si="254"/>
        <v>0</v>
      </c>
      <c r="H526" s="213">
        <f t="shared" si="254"/>
        <v>0</v>
      </c>
      <c r="I526" s="214">
        <f t="shared" si="254"/>
        <v>0</v>
      </c>
      <c r="J526" s="213">
        <f t="shared" si="254"/>
        <v>0</v>
      </c>
      <c r="K526" s="214">
        <f t="shared" si="254"/>
        <v>0</v>
      </c>
      <c r="L526" s="215">
        <f t="shared" si="254"/>
        <v>0</v>
      </c>
      <c r="M526" s="214">
        <f t="shared" si="254"/>
        <v>0</v>
      </c>
      <c r="N526" s="215">
        <f t="shared" si="233"/>
        <v>0</v>
      </c>
      <c r="O526" s="214">
        <f t="shared" si="233"/>
        <v>0</v>
      </c>
      <c r="Y526" s="201"/>
      <c r="AE526" s="10"/>
      <c r="AO526" s="10"/>
      <c r="AP526" s="10"/>
      <c r="AR526" s="4"/>
      <c r="AS526" s="4"/>
      <c r="AT526" s="4"/>
      <c r="AU526" s="4"/>
      <c r="AV526" s="4"/>
      <c r="AW526" s="4"/>
      <c r="AX526" s="4"/>
      <c r="AY526" s="4"/>
      <c r="AZ526" s="4"/>
      <c r="BA526" s="4"/>
      <c r="BB526" s="4"/>
      <c r="BC526" s="4"/>
      <c r="BD526" s="4"/>
    </row>
    <row r="527" spans="1:56" ht="51.75" hidden="1" thickBot="1" x14ac:dyDescent="0.3">
      <c r="A527" s="238">
        <f t="shared" si="241"/>
        <v>459</v>
      </c>
      <c r="B527" s="211">
        <v>623100</v>
      </c>
      <c r="C527" s="245" t="s">
        <v>1369</v>
      </c>
      <c r="D527" s="218"/>
      <c r="E527" s="217"/>
      <c r="F527" s="228"/>
      <c r="G527" s="229"/>
      <c r="H527" s="228"/>
      <c r="I527" s="229"/>
      <c r="J527" s="216"/>
      <c r="K527" s="217"/>
      <c r="L527" s="218"/>
      <c r="M527" s="217"/>
      <c r="N527" s="292">
        <f t="shared" si="233"/>
        <v>0</v>
      </c>
      <c r="O527" s="279">
        <f t="shared" si="233"/>
        <v>0</v>
      </c>
      <c r="Y527" s="201"/>
      <c r="AE527" s="10"/>
      <c r="AO527" s="10"/>
      <c r="AP527" s="10"/>
      <c r="AR527" s="4"/>
      <c r="AS527" s="4"/>
      <c r="AT527" s="4"/>
      <c r="AU527" s="4"/>
      <c r="AV527" s="4"/>
      <c r="AW527" s="4"/>
      <c r="AX527" s="4"/>
      <c r="AY527" s="4"/>
      <c r="AZ527" s="4"/>
      <c r="BA527" s="4"/>
      <c r="BB527" s="4"/>
      <c r="BC527" s="4"/>
      <c r="BD527" s="4"/>
    </row>
    <row r="528" spans="1:56" ht="32.25" customHeight="1" thickTop="1" thickBot="1" x14ac:dyDescent="0.3">
      <c r="A528" s="238"/>
      <c r="B528" s="262"/>
      <c r="C528" s="260" t="s">
        <v>1296</v>
      </c>
      <c r="D528" s="261">
        <f t="shared" ref="D528:G528" si="255">D480+D427+D195</f>
        <v>0</v>
      </c>
      <c r="E528" s="271">
        <f t="shared" si="255"/>
        <v>0</v>
      </c>
      <c r="F528" s="442">
        <f t="shared" si="255"/>
        <v>1267926095.9300001</v>
      </c>
      <c r="G528" s="448">
        <f t="shared" si="255"/>
        <v>11296904.07</v>
      </c>
      <c r="H528" s="436">
        <f t="shared" ref="H528:O528" si="256">H480+H427+H195</f>
        <v>1367462061.8199999</v>
      </c>
      <c r="I528" s="435">
        <f t="shared" si="256"/>
        <v>7688938.1799999997</v>
      </c>
      <c r="J528" s="446">
        <f t="shared" si="256"/>
        <v>1415773458.9837</v>
      </c>
      <c r="K528" s="429">
        <f t="shared" si="256"/>
        <v>7860761.0163000003</v>
      </c>
      <c r="L528" s="425">
        <f t="shared" si="256"/>
        <v>1448883000</v>
      </c>
      <c r="M528" s="271">
        <f t="shared" si="256"/>
        <v>6330000</v>
      </c>
      <c r="N528" s="261">
        <f t="shared" si="256"/>
        <v>4232118520.8037</v>
      </c>
      <c r="O528" s="271">
        <f t="shared" si="256"/>
        <v>21879699.1963</v>
      </c>
      <c r="Y528" s="201"/>
      <c r="AE528" s="10"/>
      <c r="AO528" s="10"/>
      <c r="AP528" s="10"/>
      <c r="AR528" s="4"/>
      <c r="AS528" s="4"/>
      <c r="AT528" s="4"/>
      <c r="AU528" s="4"/>
      <c r="AV528" s="4"/>
      <c r="AW528" s="4"/>
      <c r="AX528" s="4"/>
      <c r="AY528" s="4"/>
      <c r="AZ528" s="4"/>
      <c r="BA528" s="4"/>
      <c r="BB528" s="4"/>
      <c r="BC528" s="4"/>
      <c r="BD528" s="4"/>
    </row>
    <row r="529" spans="1:56" ht="51.75" customHeight="1" thickTop="1" thickBot="1" x14ac:dyDescent="0.3">
      <c r="A529" s="305"/>
      <c r="B529" s="305"/>
      <c r="C529" s="323" t="s">
        <v>1557</v>
      </c>
      <c r="D529" s="317">
        <f t="shared" ref="D529:O529" si="257">D194-D528</f>
        <v>0</v>
      </c>
      <c r="E529" s="318">
        <f t="shared" si="257"/>
        <v>0</v>
      </c>
      <c r="F529" s="317">
        <f t="shared" si="257"/>
        <v>0</v>
      </c>
      <c r="G529" s="318">
        <f t="shared" si="257"/>
        <v>0</v>
      </c>
      <c r="H529" s="319">
        <f t="shared" si="257"/>
        <v>0</v>
      </c>
      <c r="I529" s="318">
        <f t="shared" si="257"/>
        <v>0</v>
      </c>
      <c r="J529" s="427">
        <f t="shared" si="257"/>
        <v>0</v>
      </c>
      <c r="K529" s="428">
        <f t="shared" si="257"/>
        <v>0</v>
      </c>
      <c r="L529" s="317">
        <f t="shared" si="257"/>
        <v>0</v>
      </c>
      <c r="M529" s="318">
        <f t="shared" si="257"/>
        <v>0</v>
      </c>
      <c r="N529" s="317">
        <f>N194-N528</f>
        <v>0</v>
      </c>
      <c r="O529" s="318">
        <f t="shared" si="257"/>
        <v>0</v>
      </c>
      <c r="Y529" s="201"/>
      <c r="AE529" s="10"/>
      <c r="AO529" s="10"/>
      <c r="AP529" s="10"/>
      <c r="AR529" s="4"/>
      <c r="AS529" s="4"/>
      <c r="AT529" s="4"/>
      <c r="AU529" s="4"/>
      <c r="AV529" s="4"/>
      <c r="AW529" s="4"/>
      <c r="AX529" s="4"/>
      <c r="AY529" s="4"/>
      <c r="AZ529" s="4"/>
      <c r="BA529" s="4"/>
      <c r="BB529" s="4"/>
      <c r="BC529" s="4"/>
      <c r="BD529" s="4"/>
    </row>
    <row r="530" spans="1:56" s="11" customFormat="1" ht="42.75" customHeight="1" x14ac:dyDescent="0.25">
      <c r="A530" s="203"/>
      <c r="B530" s="203"/>
      <c r="C530" s="203"/>
      <c r="D530" s="203"/>
      <c r="E530" s="203"/>
      <c r="F530" s="203"/>
      <c r="G530" s="203"/>
      <c r="H530" s="203"/>
      <c r="I530" s="390"/>
      <c r="J530" s="203"/>
      <c r="K530" s="203"/>
      <c r="L530" s="203"/>
      <c r="M530" s="203"/>
      <c r="N530" s="203"/>
      <c r="O530" s="203"/>
      <c r="P530" s="360"/>
      <c r="Q530" s="360"/>
      <c r="R530" s="32"/>
      <c r="S530" s="32"/>
      <c r="T530" s="32"/>
      <c r="U530" s="307"/>
      <c r="V530" s="93"/>
      <c r="W530" s="93"/>
      <c r="X530" s="93"/>
      <c r="Y530" s="201"/>
      <c r="Z530" s="31"/>
      <c r="AA530" s="31"/>
      <c r="AB530" s="31"/>
      <c r="AC530" s="94"/>
      <c r="AD530" s="94"/>
      <c r="AE530" s="41"/>
      <c r="AF530" s="94"/>
      <c r="AG530" s="31"/>
      <c r="AH530" s="31"/>
      <c r="AI530" s="31"/>
      <c r="AJ530" s="31"/>
      <c r="AK530" s="31"/>
      <c r="AL530" s="31"/>
      <c r="AM530" s="31"/>
      <c r="AN530" s="31"/>
      <c r="AO530" s="77"/>
      <c r="AP530" s="74"/>
      <c r="AQ530" s="31"/>
      <c r="AR530" s="31"/>
      <c r="AS530" s="10"/>
      <c r="AT530" s="10"/>
      <c r="AU530" s="10"/>
      <c r="AV530" s="10"/>
      <c r="AW530" s="10"/>
      <c r="AX530" s="10"/>
      <c r="AY530" s="10"/>
      <c r="AZ530" s="10"/>
      <c r="BA530" s="10"/>
      <c r="BB530" s="10"/>
      <c r="BC530" s="10"/>
      <c r="BD530" s="10"/>
    </row>
    <row r="531" spans="1:56" s="11" customFormat="1" ht="35.1" customHeight="1" x14ac:dyDescent="0.25">
      <c r="A531" s="418" t="s">
        <v>318</v>
      </c>
      <c r="B531" s="532" t="s">
        <v>1378</v>
      </c>
      <c r="C531" s="532"/>
      <c r="D531" s="532" t="s">
        <v>1786</v>
      </c>
      <c r="E531" s="532"/>
      <c r="F531" s="532" t="s">
        <v>1787</v>
      </c>
      <c r="G531" s="532"/>
      <c r="H531" s="532" t="s">
        <v>1769</v>
      </c>
      <c r="I531" s="532"/>
      <c r="J531" s="532" t="s">
        <v>1777</v>
      </c>
      <c r="K531" s="532"/>
      <c r="L531" s="532" t="s">
        <v>1788</v>
      </c>
      <c r="M531" s="532"/>
      <c r="N531" s="532" t="s">
        <v>1789</v>
      </c>
      <c r="O531" s="532"/>
      <c r="P531" s="361"/>
      <c r="Q531" s="361"/>
      <c r="R531" s="23"/>
      <c r="S531" s="23"/>
      <c r="T531" s="23"/>
      <c r="U531" s="31"/>
      <c r="V531" s="31"/>
      <c r="W531" s="31"/>
      <c r="X531" s="31"/>
      <c r="Y531" s="201"/>
      <c r="Z531" s="31"/>
      <c r="AA531" s="31"/>
      <c r="AB531" s="31"/>
      <c r="AC531" s="31"/>
      <c r="AD531" s="96"/>
      <c r="AE531" s="31"/>
      <c r="AF531" s="31"/>
      <c r="AG531" s="31"/>
      <c r="AH531" s="31"/>
      <c r="AI531" s="31"/>
      <c r="AJ531" s="31"/>
      <c r="AK531" s="31"/>
      <c r="AL531" s="31"/>
      <c r="AM531" s="31"/>
      <c r="AN531" s="78"/>
      <c r="AO531" s="79"/>
      <c r="AP531" s="31"/>
      <c r="AQ531" s="31"/>
      <c r="AR531" s="31"/>
      <c r="AS531" s="31"/>
      <c r="AT531" s="31"/>
      <c r="AU531" s="19"/>
      <c r="AV531" s="20"/>
      <c r="AW531" s="19"/>
      <c r="AX531" s="31"/>
      <c r="AY531" s="31"/>
      <c r="AZ531" s="31"/>
      <c r="BA531" s="31"/>
      <c r="BB531" s="31"/>
      <c r="BC531" s="31"/>
      <c r="BD531" s="31"/>
    </row>
    <row r="532" spans="1:56" s="11" customFormat="1" ht="20.25" customHeight="1" x14ac:dyDescent="0.25">
      <c r="A532" s="253">
        <v>1</v>
      </c>
      <c r="B532" s="531">
        <v>2</v>
      </c>
      <c r="C532" s="531"/>
      <c r="D532" s="531">
        <v>3</v>
      </c>
      <c r="E532" s="531"/>
      <c r="F532" s="531">
        <v>4</v>
      </c>
      <c r="G532" s="531"/>
      <c r="H532" s="531">
        <v>5</v>
      </c>
      <c r="I532" s="531"/>
      <c r="J532" s="531">
        <v>6</v>
      </c>
      <c r="K532" s="531"/>
      <c r="L532" s="531">
        <v>7</v>
      </c>
      <c r="M532" s="531"/>
      <c r="N532" s="541" t="s">
        <v>1184</v>
      </c>
      <c r="O532" s="541"/>
      <c r="P532" s="361"/>
      <c r="Q532" s="361"/>
      <c r="R532" s="23"/>
      <c r="S532" s="23"/>
      <c r="T532" s="23"/>
      <c r="U532" s="31"/>
      <c r="V532" s="31"/>
      <c r="W532" s="31"/>
      <c r="X532" s="31"/>
      <c r="Y532" s="201"/>
      <c r="Z532" s="31"/>
      <c r="AA532" s="31"/>
      <c r="AB532" s="31"/>
      <c r="AC532" s="31"/>
      <c r="AD532" s="96"/>
      <c r="AE532" s="31"/>
      <c r="AF532" s="31"/>
      <c r="AG532" s="31"/>
      <c r="AH532" s="31"/>
      <c r="AI532" s="31"/>
      <c r="AJ532" s="31"/>
      <c r="AK532" s="31"/>
      <c r="AL532" s="31"/>
      <c r="AM532" s="31"/>
      <c r="AN532" s="78"/>
      <c r="AO532" s="79"/>
      <c r="AP532" s="31"/>
      <c r="AQ532" s="31"/>
      <c r="AR532" s="31"/>
      <c r="AS532" s="31"/>
      <c r="AT532" s="31"/>
      <c r="AU532" s="19"/>
      <c r="AV532" s="20"/>
      <c r="AW532" s="19"/>
      <c r="AX532" s="31"/>
      <c r="AY532" s="31"/>
      <c r="AZ532" s="31"/>
      <c r="BA532" s="31"/>
      <c r="BB532" s="31"/>
      <c r="BC532" s="31"/>
      <c r="BD532" s="31"/>
    </row>
    <row r="533" spans="1:56" s="11" customFormat="1" ht="28.5" customHeight="1" x14ac:dyDescent="0.25">
      <c r="A533" s="339" t="s">
        <v>336</v>
      </c>
      <c r="B533" s="526" t="s">
        <v>772</v>
      </c>
      <c r="C533" s="526"/>
      <c r="D533" s="530">
        <f>D528</f>
        <v>0</v>
      </c>
      <c r="E533" s="530"/>
      <c r="F533" s="546">
        <f>F528</f>
        <v>1267926095.9300001</v>
      </c>
      <c r="G533" s="546"/>
      <c r="H533" s="533">
        <f>H528</f>
        <v>1367462061.8199999</v>
      </c>
      <c r="I533" s="533"/>
      <c r="J533" s="534">
        <f>J528+109710</f>
        <v>1415883168.9837</v>
      </c>
      <c r="K533" s="534"/>
      <c r="L533" s="540">
        <f>L528</f>
        <v>1448883000</v>
      </c>
      <c r="M533" s="540"/>
      <c r="N533" s="530">
        <f>SUM(H533,J533,L533)</f>
        <v>4232228230.8037</v>
      </c>
      <c r="O533" s="530"/>
      <c r="P533" s="357"/>
      <c r="Q533" s="357"/>
      <c r="U533" s="31"/>
      <c r="V533" s="31"/>
      <c r="W533" s="31"/>
      <c r="X533" s="31"/>
      <c r="Y533" s="201"/>
      <c r="Z533" s="31"/>
      <c r="AA533" s="31"/>
      <c r="AB533" s="31"/>
      <c r="AC533" s="31"/>
      <c r="AD533" s="96"/>
      <c r="AE533" s="31"/>
      <c r="AF533" s="31"/>
      <c r="AG533" s="31"/>
      <c r="AH533" s="31"/>
      <c r="AI533" s="31"/>
      <c r="AJ533" s="31"/>
      <c r="AK533" s="31"/>
      <c r="AL533" s="31"/>
      <c r="AM533" s="31"/>
      <c r="AN533" s="78"/>
      <c r="AO533" s="79"/>
      <c r="AP533" s="31"/>
      <c r="AQ533" s="31"/>
      <c r="AR533" s="31"/>
      <c r="AS533" s="31"/>
      <c r="AT533" s="31"/>
      <c r="AU533" s="19"/>
      <c r="AV533" s="21"/>
      <c r="AW533" s="19"/>
      <c r="AX533" s="31"/>
      <c r="AY533" s="31"/>
      <c r="AZ533" s="31"/>
      <c r="BA533" s="31"/>
      <c r="BB533" s="31"/>
      <c r="BC533" s="31"/>
      <c r="BD533" s="31"/>
    </row>
    <row r="534" spans="1:56" s="11" customFormat="1" ht="28.5" hidden="1" customHeight="1" x14ac:dyDescent="0.25">
      <c r="A534" s="340" t="s">
        <v>760</v>
      </c>
      <c r="B534" s="474" t="s">
        <v>773</v>
      </c>
      <c r="C534" s="474"/>
      <c r="D534" s="472"/>
      <c r="E534" s="472"/>
      <c r="F534" s="477"/>
      <c r="G534" s="477"/>
      <c r="H534" s="473"/>
      <c r="I534" s="473"/>
      <c r="J534" s="472"/>
      <c r="K534" s="472"/>
      <c r="L534" s="467"/>
      <c r="M534" s="467"/>
      <c r="N534" s="537">
        <f t="shared" ref="N534:N549" si="258">SUM(H534,J534,L534)</f>
        <v>0</v>
      </c>
      <c r="O534" s="537"/>
      <c r="P534" s="357"/>
      <c r="Q534" s="357"/>
      <c r="U534" s="31"/>
      <c r="V534" s="31"/>
      <c r="W534" s="31"/>
      <c r="X534" s="31"/>
      <c r="Y534" s="201"/>
      <c r="Z534" s="31"/>
      <c r="AA534" s="31"/>
      <c r="AB534" s="31"/>
      <c r="AC534" s="31"/>
      <c r="AD534" s="96"/>
      <c r="AE534" s="31"/>
      <c r="AF534" s="31"/>
      <c r="AG534" s="31"/>
      <c r="AH534" s="31"/>
      <c r="AI534" s="31"/>
      <c r="AJ534" s="31"/>
      <c r="AK534" s="31"/>
      <c r="AL534" s="31"/>
      <c r="AM534" s="31"/>
      <c r="AN534" s="77"/>
      <c r="AO534" s="74"/>
      <c r="AP534" s="31"/>
      <c r="AQ534" s="31"/>
      <c r="AR534" s="31"/>
      <c r="AS534" s="31"/>
      <c r="AT534" s="31"/>
      <c r="AU534" s="19"/>
      <c r="AV534" s="22"/>
      <c r="AW534" s="19"/>
      <c r="AX534" s="31"/>
      <c r="AY534" s="31"/>
      <c r="AZ534" s="31"/>
      <c r="BA534" s="31"/>
      <c r="BB534" s="31"/>
      <c r="BC534" s="31"/>
      <c r="BD534" s="31"/>
    </row>
    <row r="535" spans="1:56" s="11" customFormat="1" ht="28.5" hidden="1" customHeight="1" x14ac:dyDescent="0.25">
      <c r="A535" s="340" t="s">
        <v>756</v>
      </c>
      <c r="B535" s="474" t="s">
        <v>774</v>
      </c>
      <c r="C535" s="474"/>
      <c r="D535" s="472"/>
      <c r="E535" s="472"/>
      <c r="F535" s="477"/>
      <c r="G535" s="477"/>
      <c r="H535" s="473"/>
      <c r="I535" s="473"/>
      <c r="J535" s="472"/>
      <c r="K535" s="472"/>
      <c r="L535" s="467"/>
      <c r="M535" s="467"/>
      <c r="N535" s="537">
        <f t="shared" si="258"/>
        <v>0</v>
      </c>
      <c r="O535" s="537"/>
      <c r="P535" s="357"/>
      <c r="Q535" s="357"/>
      <c r="U535" s="31"/>
      <c r="V535" s="31"/>
      <c r="W535" s="31"/>
      <c r="X535" s="31"/>
      <c r="Y535" s="201"/>
      <c r="Z535" s="31"/>
      <c r="AA535" s="31"/>
      <c r="AB535" s="31"/>
      <c r="AC535" s="31"/>
      <c r="AD535" s="96"/>
      <c r="AE535" s="31"/>
      <c r="AF535" s="31"/>
      <c r="AG535" s="31"/>
      <c r="AH535" s="31"/>
      <c r="AI535" s="31"/>
      <c r="AJ535" s="31"/>
      <c r="AK535" s="31"/>
      <c r="AL535" s="31"/>
      <c r="AM535" s="31"/>
      <c r="AN535" s="78"/>
      <c r="AO535" s="79"/>
      <c r="AP535" s="31"/>
      <c r="AQ535" s="31"/>
      <c r="AR535" s="31"/>
      <c r="AS535" s="31"/>
      <c r="AT535" s="31"/>
      <c r="AU535" s="31"/>
      <c r="AV535" s="31"/>
      <c r="AW535" s="31"/>
      <c r="AX535" s="31"/>
      <c r="AY535" s="31"/>
      <c r="AZ535" s="31"/>
      <c r="BA535" s="31"/>
      <c r="BB535" s="31"/>
      <c r="BC535" s="31"/>
      <c r="BD535" s="31"/>
    </row>
    <row r="536" spans="1:56" s="11" customFormat="1" ht="28.5" hidden="1" customHeight="1" x14ac:dyDescent="0.25">
      <c r="A536" s="340" t="s">
        <v>761</v>
      </c>
      <c r="B536" s="474" t="s">
        <v>775</v>
      </c>
      <c r="C536" s="474"/>
      <c r="D536" s="472"/>
      <c r="E536" s="472"/>
      <c r="F536" s="477"/>
      <c r="G536" s="477"/>
      <c r="H536" s="473"/>
      <c r="I536" s="473"/>
      <c r="J536" s="472"/>
      <c r="K536" s="472"/>
      <c r="L536" s="467"/>
      <c r="M536" s="467"/>
      <c r="N536" s="537">
        <f t="shared" si="258"/>
        <v>0</v>
      </c>
      <c r="O536" s="537"/>
      <c r="P536" s="357"/>
      <c r="Q536" s="357"/>
      <c r="U536" s="31"/>
      <c r="V536" s="95"/>
      <c r="W536" s="31"/>
      <c r="X536" s="31"/>
      <c r="Y536" s="201"/>
      <c r="Z536" s="31"/>
      <c r="AA536" s="31"/>
      <c r="AB536" s="31"/>
      <c r="AC536" s="31"/>
      <c r="AD536" s="96"/>
      <c r="AE536" s="31"/>
      <c r="AF536" s="31"/>
      <c r="AG536" s="31"/>
      <c r="AH536" s="31"/>
      <c r="AI536" s="31"/>
      <c r="AJ536" s="31"/>
      <c r="AK536" s="31"/>
      <c r="AL536" s="31"/>
      <c r="AM536" s="31"/>
      <c r="AN536" s="78"/>
      <c r="AO536" s="79"/>
      <c r="AP536" s="31"/>
      <c r="AQ536" s="31"/>
      <c r="AR536" s="31"/>
      <c r="AS536" s="31"/>
      <c r="AT536" s="31"/>
      <c r="AU536" s="31"/>
      <c r="AV536" s="31"/>
      <c r="AW536" s="31"/>
      <c r="AX536" s="31"/>
      <c r="AY536" s="31"/>
      <c r="AZ536" s="31"/>
      <c r="BA536" s="31"/>
      <c r="BB536" s="31"/>
      <c r="BC536" s="31"/>
      <c r="BD536" s="31"/>
    </row>
    <row r="537" spans="1:56" s="11" customFormat="1" ht="28.5" hidden="1" customHeight="1" x14ac:dyDescent="0.25">
      <c r="A537" s="340" t="s">
        <v>757</v>
      </c>
      <c r="B537" s="474" t="s">
        <v>776</v>
      </c>
      <c r="C537" s="474"/>
      <c r="D537" s="472"/>
      <c r="E537" s="472"/>
      <c r="F537" s="477"/>
      <c r="G537" s="477"/>
      <c r="H537" s="473"/>
      <c r="I537" s="473"/>
      <c r="J537" s="472"/>
      <c r="K537" s="472"/>
      <c r="L537" s="467"/>
      <c r="M537" s="467"/>
      <c r="N537" s="537">
        <f t="shared" si="258"/>
        <v>0</v>
      </c>
      <c r="O537" s="537"/>
      <c r="P537" s="357"/>
      <c r="Q537" s="357"/>
      <c r="U537" s="31"/>
      <c r="V537" s="95"/>
      <c r="W537" s="31"/>
      <c r="X537" s="31"/>
      <c r="Y537" s="201"/>
      <c r="Z537" s="31"/>
      <c r="AA537" s="31"/>
      <c r="AB537" s="31"/>
      <c r="AC537" s="31"/>
      <c r="AD537" s="96"/>
      <c r="AE537" s="31"/>
      <c r="AF537" s="31"/>
      <c r="AG537" s="31"/>
      <c r="AH537" s="31"/>
      <c r="AI537" s="31"/>
      <c r="AJ537" s="31"/>
      <c r="AK537" s="31"/>
      <c r="AL537" s="31"/>
      <c r="AM537" s="31"/>
      <c r="AN537" s="78"/>
      <c r="AO537" s="79"/>
      <c r="AP537" s="31"/>
      <c r="AQ537" s="31"/>
      <c r="AR537" s="31"/>
      <c r="AS537" s="31"/>
      <c r="AT537" s="31"/>
      <c r="AU537" s="31"/>
      <c r="AV537" s="31"/>
      <c r="AW537" s="31"/>
      <c r="AX537" s="31"/>
      <c r="AY537" s="31"/>
      <c r="AZ537" s="31"/>
      <c r="BA537" s="31"/>
      <c r="BB537" s="31"/>
      <c r="BC537" s="31"/>
      <c r="BD537" s="31"/>
    </row>
    <row r="538" spans="1:56" s="11" customFormat="1" ht="28.5" customHeight="1" x14ac:dyDescent="0.25">
      <c r="A538" s="340" t="s">
        <v>762</v>
      </c>
      <c r="B538" s="474" t="s">
        <v>777</v>
      </c>
      <c r="C538" s="474"/>
      <c r="D538" s="472"/>
      <c r="E538" s="472"/>
      <c r="F538" s="529">
        <f>4287000-328932.19+5760000-51434.55-143729.19</f>
        <v>9522904.0700000003</v>
      </c>
      <c r="G538" s="529"/>
      <c r="H538" s="481">
        <f>9525000+1027000-231776.03-(1408000+1409000+1409000)-15218.27-69067.52</f>
        <v>6009938.1800000016</v>
      </c>
      <c r="I538" s="481"/>
      <c r="J538" s="472">
        <f>(H538*3.5)/100+H538-207000</f>
        <v>6013286.0163000012</v>
      </c>
      <c r="K538" s="472"/>
      <c r="L538" s="467">
        <v>4501000</v>
      </c>
      <c r="M538" s="467"/>
      <c r="N538" s="537">
        <f t="shared" si="258"/>
        <v>16524224.196300004</v>
      </c>
      <c r="O538" s="537"/>
      <c r="P538" s="358"/>
      <c r="Q538" s="358"/>
      <c r="R538" s="3"/>
      <c r="S538" s="3"/>
      <c r="T538" s="3"/>
      <c r="U538" s="95"/>
      <c r="V538" s="95"/>
      <c r="W538" s="31"/>
      <c r="X538" s="31"/>
      <c r="Y538" s="201"/>
      <c r="Z538" s="31"/>
      <c r="AA538" s="31"/>
      <c r="AB538" s="31"/>
      <c r="AC538" s="31"/>
      <c r="AD538" s="96"/>
      <c r="AE538" s="31"/>
      <c r="AF538" s="31"/>
      <c r="AG538" s="31"/>
      <c r="AH538" s="31"/>
      <c r="AI538" s="31"/>
      <c r="AJ538" s="31"/>
      <c r="AK538" s="31"/>
      <c r="AL538" s="31"/>
      <c r="AM538" s="31"/>
      <c r="AN538" s="78"/>
      <c r="AO538" s="79"/>
      <c r="AP538" s="31"/>
      <c r="AQ538" s="31"/>
      <c r="AR538" s="31"/>
      <c r="AS538" s="31"/>
      <c r="AT538" s="31"/>
      <c r="AU538" s="31"/>
      <c r="AV538" s="31"/>
      <c r="AW538" s="31"/>
      <c r="AX538" s="31"/>
      <c r="AY538" s="31"/>
      <c r="AZ538" s="31"/>
      <c r="BA538" s="31"/>
      <c r="BB538" s="31"/>
      <c r="BC538" s="31"/>
      <c r="BD538" s="31"/>
    </row>
    <row r="539" spans="1:56" s="11" customFormat="1" ht="28.5" customHeight="1" x14ac:dyDescent="0.25">
      <c r="A539" s="340" t="s">
        <v>758</v>
      </c>
      <c r="B539" s="474" t="s">
        <v>188</v>
      </c>
      <c r="C539" s="474"/>
      <c r="D539" s="472"/>
      <c r="E539" s="472"/>
      <c r="F539" s="477">
        <v>520000</v>
      </c>
      <c r="G539" s="477"/>
      <c r="H539" s="473">
        <v>400000</v>
      </c>
      <c r="I539" s="473"/>
      <c r="J539" s="472">
        <f t="shared" ref="J539:J547" si="259">(H539*3.5)/100+H539</f>
        <v>414000</v>
      </c>
      <c r="K539" s="472"/>
      <c r="L539" s="467">
        <v>1092000</v>
      </c>
      <c r="M539" s="467"/>
      <c r="N539" s="537">
        <f t="shared" si="258"/>
        <v>1906000</v>
      </c>
      <c r="O539" s="537"/>
      <c r="P539" s="358"/>
      <c r="Q539" s="358"/>
      <c r="R539" s="3"/>
      <c r="S539" s="3"/>
      <c r="T539" s="3"/>
      <c r="U539" s="95"/>
      <c r="V539" s="95"/>
      <c r="W539" s="31"/>
      <c r="X539" s="31"/>
      <c r="Y539" s="201"/>
      <c r="Z539" s="31"/>
      <c r="AA539" s="31"/>
      <c r="AB539" s="31"/>
      <c r="AC539" s="31"/>
      <c r="AD539" s="96"/>
      <c r="AE539" s="31"/>
      <c r="AF539" s="31"/>
      <c r="AG539" s="31"/>
      <c r="AH539" s="31"/>
      <c r="AI539" s="31"/>
      <c r="AJ539" s="31"/>
      <c r="AK539" s="31"/>
      <c r="AL539" s="31"/>
      <c r="AM539" s="31"/>
      <c r="AN539" s="78"/>
      <c r="AO539" s="79"/>
      <c r="AP539" s="31"/>
      <c r="AQ539" s="31"/>
      <c r="AR539" s="31"/>
      <c r="AS539" s="31"/>
      <c r="AT539" s="31"/>
      <c r="AU539" s="31"/>
      <c r="AV539" s="31"/>
      <c r="AW539" s="31"/>
      <c r="AX539" s="31"/>
      <c r="AY539" s="31"/>
      <c r="AZ539" s="31"/>
      <c r="BA539" s="31"/>
      <c r="BB539" s="31"/>
      <c r="BC539" s="31"/>
      <c r="BD539" s="31"/>
    </row>
    <row r="540" spans="1:56" s="11" customFormat="1" ht="28.5" customHeight="1" x14ac:dyDescent="0.25">
      <c r="A540" s="340" t="s">
        <v>763</v>
      </c>
      <c r="B540" s="474" t="s">
        <v>187</v>
      </c>
      <c r="C540" s="474"/>
      <c r="D540" s="472"/>
      <c r="E540" s="472"/>
      <c r="F540" s="477">
        <v>0</v>
      </c>
      <c r="G540" s="477"/>
      <c r="H540" s="473">
        <v>0</v>
      </c>
      <c r="I540" s="473"/>
      <c r="J540" s="472">
        <f t="shared" si="259"/>
        <v>0</v>
      </c>
      <c r="K540" s="472"/>
      <c r="L540" s="467">
        <v>0</v>
      </c>
      <c r="M540" s="467"/>
      <c r="N540" s="537">
        <f t="shared" si="258"/>
        <v>0</v>
      </c>
      <c r="O540" s="537"/>
      <c r="P540" s="358"/>
      <c r="Q540" s="358"/>
      <c r="R540" s="3"/>
      <c r="S540" s="3"/>
      <c r="T540" s="3"/>
      <c r="U540" s="95"/>
      <c r="V540" s="95"/>
      <c r="W540" s="31"/>
      <c r="X540" s="31"/>
      <c r="Y540" s="201"/>
      <c r="Z540" s="31"/>
      <c r="AA540" s="31"/>
      <c r="AB540" s="31"/>
      <c r="AC540" s="31"/>
      <c r="AD540" s="96"/>
      <c r="AE540" s="31"/>
      <c r="AF540" s="31"/>
      <c r="AG540" s="31"/>
      <c r="AH540" s="31"/>
      <c r="AI540" s="31"/>
      <c r="AJ540" s="31"/>
      <c r="AK540" s="31"/>
      <c r="AL540" s="31"/>
      <c r="AM540" s="31"/>
      <c r="AN540" s="77"/>
      <c r="AO540" s="74"/>
      <c r="AP540" s="31"/>
      <c r="AQ540" s="31"/>
      <c r="AR540" s="31"/>
      <c r="AS540" s="31"/>
      <c r="AT540" s="31"/>
      <c r="AU540" s="31"/>
      <c r="AV540" s="31"/>
      <c r="AW540" s="31"/>
      <c r="AX540" s="31"/>
      <c r="AY540" s="31"/>
      <c r="AZ540" s="31"/>
      <c r="BA540" s="31"/>
      <c r="BB540" s="31"/>
      <c r="BC540" s="31"/>
      <c r="BD540" s="31"/>
    </row>
    <row r="541" spans="1:56" s="11" customFormat="1" ht="28.5" customHeight="1" x14ac:dyDescent="0.25">
      <c r="A541" s="340" t="s">
        <v>764</v>
      </c>
      <c r="B541" s="474" t="s">
        <v>780</v>
      </c>
      <c r="C541" s="474"/>
      <c r="D541" s="472"/>
      <c r="E541" s="472"/>
      <c r="F541" s="477">
        <v>116000</v>
      </c>
      <c r="G541" s="477"/>
      <c r="H541" s="473">
        <v>116000</v>
      </c>
      <c r="I541" s="473"/>
      <c r="J541" s="472">
        <f t="shared" si="259"/>
        <v>120060</v>
      </c>
      <c r="K541" s="472"/>
      <c r="L541" s="467">
        <v>124000</v>
      </c>
      <c r="M541" s="467"/>
      <c r="N541" s="537">
        <f t="shared" si="258"/>
        <v>360060</v>
      </c>
      <c r="O541" s="537"/>
      <c r="P541" s="358"/>
      <c r="Q541" s="358"/>
      <c r="R541" s="3"/>
      <c r="S541" s="3"/>
      <c r="T541" s="3"/>
      <c r="U541" s="95"/>
      <c r="V541" s="97"/>
      <c r="W541" s="97"/>
      <c r="X541" s="97"/>
      <c r="Y541" s="201"/>
      <c r="Z541" s="97"/>
      <c r="AA541" s="97"/>
      <c r="AB541" s="97"/>
      <c r="AC541" s="97"/>
      <c r="AD541" s="97"/>
      <c r="AE541" s="97"/>
      <c r="AF541" s="97"/>
      <c r="AG541" s="97"/>
      <c r="AH541" s="97"/>
      <c r="AI541" s="31"/>
      <c r="AJ541" s="31"/>
      <c r="AK541" s="31"/>
      <c r="AL541" s="31"/>
      <c r="AM541" s="31"/>
      <c r="AN541" s="77"/>
      <c r="AO541" s="74"/>
      <c r="AP541" s="31"/>
      <c r="AQ541" s="31"/>
      <c r="AR541" s="31"/>
      <c r="AS541" s="31"/>
      <c r="AT541" s="31"/>
      <c r="AU541" s="31"/>
      <c r="AV541" s="31"/>
      <c r="AW541" s="31"/>
      <c r="AX541" s="31"/>
      <c r="AY541" s="31"/>
      <c r="AZ541" s="31"/>
      <c r="BA541" s="31"/>
      <c r="BB541" s="31"/>
      <c r="BC541" s="31"/>
      <c r="BD541" s="31"/>
    </row>
    <row r="542" spans="1:56" s="11" customFormat="1" ht="28.5" hidden="1" customHeight="1" x14ac:dyDescent="0.25">
      <c r="A542" s="340" t="s">
        <v>331</v>
      </c>
      <c r="B542" s="474" t="s">
        <v>781</v>
      </c>
      <c r="C542" s="474"/>
      <c r="D542" s="472"/>
      <c r="E542" s="472"/>
      <c r="F542" s="477"/>
      <c r="G542" s="477"/>
      <c r="H542" s="473"/>
      <c r="I542" s="473"/>
      <c r="J542" s="472">
        <f t="shared" si="259"/>
        <v>0</v>
      </c>
      <c r="K542" s="472"/>
      <c r="L542" s="467"/>
      <c r="M542" s="467"/>
      <c r="N542" s="537">
        <f t="shared" si="258"/>
        <v>0</v>
      </c>
      <c r="O542" s="537"/>
      <c r="P542" s="358"/>
      <c r="Q542" s="358"/>
      <c r="R542" s="3"/>
      <c r="S542" s="3"/>
      <c r="T542" s="3"/>
      <c r="U542" s="95"/>
      <c r="V542" s="97"/>
      <c r="W542" s="97"/>
      <c r="X542" s="97"/>
      <c r="Y542" s="201"/>
      <c r="Z542" s="97"/>
      <c r="AA542" s="97"/>
      <c r="AB542" s="97"/>
      <c r="AC542" s="97"/>
      <c r="AD542" s="97"/>
      <c r="AE542" s="97"/>
      <c r="AF542" s="97"/>
      <c r="AG542" s="97"/>
      <c r="AH542" s="97"/>
      <c r="AI542" s="31"/>
      <c r="AJ542" s="31"/>
      <c r="AK542" s="31"/>
      <c r="AL542" s="31"/>
      <c r="AM542" s="31"/>
      <c r="AN542" s="77"/>
      <c r="AO542" s="74"/>
      <c r="AP542" s="31"/>
      <c r="AQ542" s="31"/>
      <c r="AR542" s="31"/>
      <c r="AS542" s="31"/>
      <c r="AT542" s="31"/>
      <c r="AU542" s="31"/>
      <c r="AV542" s="31"/>
      <c r="AW542" s="31"/>
      <c r="AX542" s="31"/>
      <c r="AY542" s="31"/>
      <c r="AZ542" s="31"/>
      <c r="BA542" s="31"/>
      <c r="BB542" s="31"/>
      <c r="BC542" s="31"/>
      <c r="BD542" s="31"/>
    </row>
    <row r="543" spans="1:56" s="11" customFormat="1" ht="28.5" hidden="1" customHeight="1" x14ac:dyDescent="0.25">
      <c r="A543" s="340" t="s">
        <v>765</v>
      </c>
      <c r="B543" s="474" t="s">
        <v>782</v>
      </c>
      <c r="C543" s="474"/>
      <c r="D543" s="472"/>
      <c r="E543" s="472"/>
      <c r="F543" s="477"/>
      <c r="G543" s="477"/>
      <c r="H543" s="473"/>
      <c r="I543" s="473"/>
      <c r="J543" s="472">
        <f t="shared" si="259"/>
        <v>0</v>
      </c>
      <c r="K543" s="472"/>
      <c r="L543" s="467"/>
      <c r="M543" s="467"/>
      <c r="N543" s="468">
        <f t="shared" si="258"/>
        <v>0</v>
      </c>
      <c r="O543" s="468"/>
      <c r="P543" s="358"/>
      <c r="Q543" s="358"/>
      <c r="R543" s="3"/>
      <c r="S543" s="3"/>
      <c r="T543" s="3"/>
      <c r="U543" s="95"/>
      <c r="V543" s="95"/>
      <c r="W543" s="31"/>
      <c r="X543" s="31"/>
      <c r="Y543" s="201"/>
      <c r="Z543" s="31"/>
      <c r="AA543" s="31"/>
      <c r="AB543" s="31"/>
      <c r="AC543" s="31"/>
      <c r="AD543" s="96"/>
      <c r="AE543" s="31"/>
      <c r="AF543" s="31"/>
      <c r="AG543" s="31"/>
      <c r="AH543" s="31"/>
      <c r="AI543" s="31"/>
      <c r="AJ543" s="31"/>
      <c r="AK543" s="31"/>
      <c r="AL543" s="31"/>
      <c r="AM543" s="31"/>
      <c r="AN543" s="77"/>
      <c r="AO543" s="74"/>
      <c r="AP543" s="31"/>
      <c r="AQ543" s="31"/>
      <c r="AR543" s="31"/>
      <c r="AS543" s="31"/>
      <c r="AT543" s="31"/>
      <c r="AU543" s="31"/>
      <c r="AV543" s="31"/>
      <c r="AW543" s="31"/>
      <c r="AX543" s="31"/>
      <c r="AY543" s="31"/>
      <c r="AZ543" s="31"/>
      <c r="BA543" s="31"/>
      <c r="BB543" s="31"/>
      <c r="BC543" s="31"/>
      <c r="BD543" s="31"/>
    </row>
    <row r="544" spans="1:56" s="11" customFormat="1" ht="28.5" hidden="1" customHeight="1" x14ac:dyDescent="0.25">
      <c r="A544" s="340" t="s">
        <v>766</v>
      </c>
      <c r="B544" s="474" t="s">
        <v>783</v>
      </c>
      <c r="C544" s="474"/>
      <c r="D544" s="472"/>
      <c r="E544" s="472"/>
      <c r="F544" s="477"/>
      <c r="G544" s="477"/>
      <c r="H544" s="473"/>
      <c r="I544" s="473"/>
      <c r="J544" s="472">
        <f t="shared" si="259"/>
        <v>0</v>
      </c>
      <c r="K544" s="472"/>
      <c r="L544" s="467"/>
      <c r="M544" s="467"/>
      <c r="N544" s="468">
        <f t="shared" si="258"/>
        <v>0</v>
      </c>
      <c r="O544" s="468"/>
      <c r="P544" s="358"/>
      <c r="Q544" s="358"/>
      <c r="R544" s="3"/>
      <c r="S544" s="3"/>
      <c r="T544" s="3"/>
      <c r="U544" s="95"/>
      <c r="V544" s="95"/>
      <c r="W544" s="31"/>
      <c r="X544" s="31"/>
      <c r="Y544" s="201"/>
      <c r="Z544" s="31"/>
      <c r="AA544" s="31"/>
      <c r="AB544" s="31"/>
      <c r="AC544" s="31"/>
      <c r="AD544" s="96"/>
      <c r="AE544" s="31"/>
      <c r="AF544" s="31"/>
      <c r="AG544" s="31"/>
      <c r="AH544" s="31"/>
      <c r="AI544" s="31"/>
      <c r="AJ544" s="31"/>
      <c r="AK544" s="31"/>
      <c r="AL544" s="31"/>
      <c r="AM544" s="31"/>
      <c r="AN544" s="77"/>
      <c r="AO544" s="74"/>
      <c r="AP544" s="31"/>
      <c r="AQ544" s="31"/>
      <c r="AR544" s="31"/>
      <c r="AS544" s="31"/>
      <c r="AT544" s="31"/>
      <c r="AU544" s="31"/>
      <c r="AV544" s="31"/>
      <c r="AW544" s="31"/>
      <c r="AX544" s="31"/>
      <c r="AY544" s="31"/>
      <c r="AZ544" s="31"/>
      <c r="BA544" s="31"/>
      <c r="BB544" s="31"/>
      <c r="BC544" s="31"/>
      <c r="BD544" s="31"/>
    </row>
    <row r="545" spans="1:56" s="11" customFormat="1" ht="28.5" customHeight="1" x14ac:dyDescent="0.25">
      <c r="A545" s="340" t="s">
        <v>767</v>
      </c>
      <c r="B545" s="474" t="s">
        <v>784</v>
      </c>
      <c r="C545" s="474"/>
      <c r="D545" s="472"/>
      <c r="E545" s="472"/>
      <c r="F545" s="477">
        <v>610000</v>
      </c>
      <c r="G545" s="477"/>
      <c r="H545" s="473">
        <v>635000</v>
      </c>
      <c r="I545" s="473"/>
      <c r="J545" s="472">
        <f t="shared" si="259"/>
        <v>657225</v>
      </c>
      <c r="K545" s="472"/>
      <c r="L545" s="467">
        <v>0</v>
      </c>
      <c r="M545" s="467"/>
      <c r="N545" s="468">
        <f t="shared" si="258"/>
        <v>1292225</v>
      </c>
      <c r="O545" s="468"/>
      <c r="P545" s="358"/>
      <c r="Q545" s="358"/>
      <c r="R545" s="3"/>
      <c r="S545" s="3"/>
      <c r="T545" s="3"/>
      <c r="U545" s="95"/>
      <c r="V545" s="95"/>
      <c r="W545" s="31"/>
      <c r="X545" s="31"/>
      <c r="Y545" s="201"/>
      <c r="Z545" s="31"/>
      <c r="AA545" s="31"/>
      <c r="AB545" s="31"/>
      <c r="AC545" s="31"/>
      <c r="AD545" s="96"/>
      <c r="AE545" s="31"/>
      <c r="AF545" s="31"/>
      <c r="AG545" s="31"/>
      <c r="AH545" s="31"/>
      <c r="AI545" s="31"/>
      <c r="AJ545" s="31"/>
      <c r="AK545" s="31"/>
      <c r="AL545" s="31"/>
      <c r="AM545" s="31"/>
      <c r="AN545" s="77"/>
      <c r="AO545" s="74"/>
      <c r="AP545" s="31"/>
      <c r="AQ545" s="31"/>
      <c r="AR545" s="31"/>
      <c r="AS545" s="31"/>
      <c r="AT545" s="31"/>
      <c r="AU545" s="31"/>
      <c r="AV545" s="31"/>
      <c r="AW545" s="31"/>
      <c r="AX545" s="31"/>
      <c r="AY545" s="31"/>
      <c r="AZ545" s="31"/>
      <c r="BA545" s="31"/>
      <c r="BB545" s="31"/>
      <c r="BC545" s="31"/>
      <c r="BD545" s="31"/>
    </row>
    <row r="546" spans="1:56" s="11" customFormat="1" ht="28.5" hidden="1" customHeight="1" x14ac:dyDescent="0.25">
      <c r="A546" s="340" t="s">
        <v>768</v>
      </c>
      <c r="B546" s="474" t="s">
        <v>189</v>
      </c>
      <c r="C546" s="474"/>
      <c r="D546" s="472"/>
      <c r="E546" s="472"/>
      <c r="F546" s="477"/>
      <c r="G546" s="477"/>
      <c r="H546" s="473"/>
      <c r="I546" s="473"/>
      <c r="J546" s="472">
        <f t="shared" si="259"/>
        <v>0</v>
      </c>
      <c r="K546" s="472"/>
      <c r="L546" s="467"/>
      <c r="M546" s="467"/>
      <c r="N546" s="468">
        <f t="shared" si="258"/>
        <v>0</v>
      </c>
      <c r="O546" s="468"/>
      <c r="P546" s="358"/>
      <c r="Q546" s="358"/>
      <c r="R546" s="3"/>
      <c r="S546" s="3"/>
      <c r="T546" s="3"/>
      <c r="U546" s="95"/>
      <c r="V546" s="95"/>
      <c r="W546" s="31"/>
      <c r="X546" s="31"/>
      <c r="Y546" s="201"/>
      <c r="Z546" s="31"/>
      <c r="AA546" s="31"/>
      <c r="AB546" s="31"/>
      <c r="AC546" s="31"/>
      <c r="AD546" s="96"/>
      <c r="AE546" s="31"/>
      <c r="AF546" s="31"/>
      <c r="AG546" s="31"/>
      <c r="AH546" s="31"/>
      <c r="AI546" s="31"/>
      <c r="AJ546" s="31"/>
      <c r="AK546" s="31"/>
      <c r="AL546" s="31"/>
      <c r="AM546" s="31"/>
      <c r="AN546" s="77"/>
      <c r="AO546" s="74"/>
      <c r="AP546" s="31"/>
      <c r="AQ546" s="31"/>
      <c r="AR546" s="31"/>
      <c r="AS546" s="31"/>
      <c r="AT546" s="31"/>
      <c r="AU546" s="31"/>
      <c r="AV546" s="31"/>
      <c r="AW546" s="31"/>
      <c r="AX546" s="31"/>
      <c r="AY546" s="31"/>
      <c r="AZ546" s="31"/>
      <c r="BA546" s="31"/>
      <c r="BB546" s="31"/>
      <c r="BC546" s="31"/>
      <c r="BD546" s="31"/>
    </row>
    <row r="547" spans="1:56" s="11" customFormat="1" ht="28.5" customHeight="1" thickBot="1" x14ac:dyDescent="0.3">
      <c r="A547" s="340" t="s">
        <v>769</v>
      </c>
      <c r="B547" s="474" t="s">
        <v>190</v>
      </c>
      <c r="C547" s="474"/>
      <c r="D547" s="472"/>
      <c r="E547" s="472"/>
      <c r="F547" s="477">
        <v>528000</v>
      </c>
      <c r="G547" s="477"/>
      <c r="H547" s="473">
        <v>528000</v>
      </c>
      <c r="I547" s="473"/>
      <c r="J547" s="472">
        <f t="shared" si="259"/>
        <v>546480</v>
      </c>
      <c r="K547" s="472"/>
      <c r="L547" s="467">
        <v>613000</v>
      </c>
      <c r="M547" s="467"/>
      <c r="N547" s="468">
        <f t="shared" si="258"/>
        <v>1687480</v>
      </c>
      <c r="O547" s="468"/>
      <c r="P547" s="358"/>
      <c r="Q547" s="358"/>
      <c r="R547" s="3"/>
      <c r="S547" s="3"/>
      <c r="T547" s="3"/>
      <c r="U547" s="95"/>
      <c r="V547" s="95"/>
      <c r="W547" s="31"/>
      <c r="X547" s="31"/>
      <c r="Y547" s="201"/>
      <c r="Z547" s="31"/>
      <c r="AA547" s="31"/>
      <c r="AB547" s="31"/>
      <c r="AC547" s="31"/>
      <c r="AD547" s="96"/>
      <c r="AE547" s="31"/>
      <c r="AF547" s="31"/>
      <c r="AG547" s="31"/>
      <c r="AH547" s="31"/>
      <c r="AI547" s="31"/>
      <c r="AJ547" s="31"/>
      <c r="AK547" s="31"/>
      <c r="AL547" s="31"/>
      <c r="AM547" s="31"/>
      <c r="AN547" s="77"/>
      <c r="AO547" s="74"/>
      <c r="AP547" s="31"/>
      <c r="AQ547" s="31"/>
      <c r="AR547" s="31"/>
      <c r="AS547" s="31"/>
      <c r="AT547" s="31"/>
      <c r="AU547" s="31"/>
      <c r="AV547" s="31"/>
      <c r="AW547" s="31"/>
      <c r="AX547" s="31"/>
      <c r="AY547" s="31"/>
      <c r="AZ547" s="31"/>
      <c r="BA547" s="31"/>
      <c r="BB547" s="31"/>
      <c r="BC547" s="31"/>
      <c r="BD547" s="31"/>
    </row>
    <row r="548" spans="1:56" s="11" customFormat="1" ht="28.5" hidden="1" customHeight="1" x14ac:dyDescent="0.25">
      <c r="A548" s="340" t="s">
        <v>770</v>
      </c>
      <c r="B548" s="474" t="s">
        <v>771</v>
      </c>
      <c r="C548" s="474"/>
      <c r="D548" s="472"/>
      <c r="E548" s="472"/>
      <c r="F548" s="476"/>
      <c r="G548" s="476"/>
      <c r="H548" s="476"/>
      <c r="I548" s="476"/>
      <c r="J548" s="472"/>
      <c r="K548" s="472"/>
      <c r="L548" s="467"/>
      <c r="M548" s="467"/>
      <c r="N548" s="468">
        <f t="shared" si="258"/>
        <v>0</v>
      </c>
      <c r="O548" s="468"/>
      <c r="P548" s="358"/>
      <c r="Q548" s="358"/>
      <c r="R548" s="3"/>
      <c r="S548" s="3"/>
      <c r="T548" s="3"/>
      <c r="U548" s="95"/>
      <c r="V548" s="95"/>
      <c r="W548" s="31"/>
      <c r="X548" s="31"/>
      <c r="Y548" s="201"/>
      <c r="Z548" s="31"/>
      <c r="AA548" s="31"/>
      <c r="AB548" s="31"/>
      <c r="AC548" s="31"/>
      <c r="AD548" s="96"/>
      <c r="AE548" s="31"/>
      <c r="AF548" s="31"/>
      <c r="AG548" s="31"/>
      <c r="AH548" s="31"/>
      <c r="AI548" s="31"/>
      <c r="AJ548" s="31"/>
      <c r="AK548" s="31"/>
      <c r="AL548" s="31"/>
      <c r="AM548" s="31"/>
      <c r="AN548" s="77"/>
      <c r="AO548" s="74"/>
      <c r="AP548" s="31"/>
      <c r="AQ548" s="31"/>
      <c r="AR548" s="31"/>
      <c r="AS548" s="31"/>
      <c r="AT548" s="31"/>
      <c r="AU548" s="31"/>
      <c r="AV548" s="31"/>
      <c r="AW548" s="31"/>
      <c r="AX548" s="31"/>
      <c r="AY548" s="31"/>
      <c r="AZ548" s="31"/>
      <c r="BA548" s="31"/>
      <c r="BB548" s="31"/>
      <c r="BC548" s="31"/>
      <c r="BD548" s="31"/>
    </row>
    <row r="549" spans="1:56" s="11" customFormat="1" ht="28.5" hidden="1" customHeight="1" thickBot="1" x14ac:dyDescent="0.3">
      <c r="A549" s="349" t="s">
        <v>1196</v>
      </c>
      <c r="B549" s="475" t="s">
        <v>191</v>
      </c>
      <c r="C549" s="475"/>
      <c r="D549" s="471"/>
      <c r="E549" s="471"/>
      <c r="F549" s="479"/>
      <c r="G549" s="479"/>
      <c r="H549" s="479"/>
      <c r="I549" s="479"/>
      <c r="J549" s="471"/>
      <c r="K549" s="471"/>
      <c r="L549" s="470"/>
      <c r="M549" s="470"/>
      <c r="N549" s="469">
        <f t="shared" si="258"/>
        <v>0</v>
      </c>
      <c r="O549" s="469"/>
      <c r="P549" s="358"/>
      <c r="Q549" s="358"/>
      <c r="R549" s="3"/>
      <c r="S549" s="3"/>
      <c r="T549" s="3"/>
      <c r="U549" s="95"/>
      <c r="V549" s="95"/>
      <c r="W549" s="31"/>
      <c r="X549" s="31"/>
      <c r="Y549" s="201"/>
      <c r="Z549" s="31"/>
      <c r="AA549" s="31"/>
      <c r="AB549" s="31"/>
      <c r="AC549" s="31"/>
      <c r="AD549" s="96"/>
      <c r="AE549" s="31"/>
      <c r="AF549" s="31"/>
      <c r="AG549" s="31"/>
      <c r="AH549" s="31"/>
      <c r="AI549" s="31"/>
      <c r="AJ549" s="31"/>
      <c r="AK549" s="31"/>
      <c r="AL549" s="31"/>
      <c r="AM549" s="31"/>
      <c r="AN549" s="78"/>
      <c r="AO549" s="79"/>
      <c r="AP549" s="31"/>
      <c r="AQ549" s="31"/>
      <c r="AR549" s="31"/>
      <c r="AS549" s="31"/>
      <c r="AT549" s="31"/>
      <c r="AU549" s="31"/>
      <c r="AV549" s="31"/>
      <c r="AW549" s="31"/>
      <c r="AX549" s="31"/>
      <c r="AY549" s="31"/>
      <c r="AZ549" s="31"/>
      <c r="BA549" s="31"/>
      <c r="BB549" s="31"/>
      <c r="BC549" s="31"/>
      <c r="BD549" s="31"/>
    </row>
    <row r="550" spans="1:56" s="11" customFormat="1" ht="39.75" customHeight="1" thickTop="1" thickBot="1" x14ac:dyDescent="0.3">
      <c r="A550" s="478" t="s">
        <v>1239</v>
      </c>
      <c r="B550" s="478"/>
      <c r="C550" s="348" t="str">
        <f>$D$5</f>
        <v>2002-0002  Функционисање и остваривање предшколског васпитања и образовања</v>
      </c>
      <c r="D550" s="466">
        <f>SUM(D533:E549)</f>
        <v>0</v>
      </c>
      <c r="E550" s="466"/>
      <c r="F550" s="480">
        <f>SUM(F533:G549)</f>
        <v>1279223000</v>
      </c>
      <c r="G550" s="480"/>
      <c r="H550" s="480">
        <f>SUM(H533:I549)</f>
        <v>1375151000</v>
      </c>
      <c r="I550" s="480"/>
      <c r="J550" s="466">
        <f>SUM(J533:K549)</f>
        <v>1423634220</v>
      </c>
      <c r="K550" s="466"/>
      <c r="L550" s="466">
        <f>SUM(L533:M549)</f>
        <v>1455213000</v>
      </c>
      <c r="M550" s="466"/>
      <c r="N550" s="466">
        <f>SUM(H550:M550)</f>
        <v>4253998220</v>
      </c>
      <c r="O550" s="466"/>
      <c r="P550" s="358"/>
      <c r="Q550" s="358"/>
      <c r="R550" s="3"/>
      <c r="S550" s="3"/>
      <c r="T550" s="3"/>
      <c r="U550" s="95"/>
      <c r="V550" s="95"/>
      <c r="W550" s="31"/>
      <c r="X550" s="31"/>
      <c r="Y550" s="201"/>
      <c r="Z550" s="31"/>
      <c r="AA550" s="31"/>
      <c r="AB550" s="31"/>
      <c r="AC550" s="31"/>
      <c r="AD550" s="96"/>
      <c r="AE550" s="31"/>
      <c r="AF550" s="31"/>
      <c r="AG550" s="31"/>
      <c r="AH550" s="31"/>
      <c r="AI550" s="31"/>
      <c r="AJ550" s="31"/>
      <c r="AK550" s="31"/>
      <c r="AL550" s="31"/>
      <c r="AM550" s="31"/>
      <c r="AN550" s="78"/>
      <c r="AO550" s="79"/>
      <c r="AP550" s="31"/>
      <c r="AQ550" s="31"/>
      <c r="AR550" s="31"/>
      <c r="AS550" s="31"/>
      <c r="AT550" s="31"/>
      <c r="AU550" s="31"/>
      <c r="AV550" s="31"/>
      <c r="AW550" s="31"/>
      <c r="AX550" s="31"/>
      <c r="AY550" s="31"/>
      <c r="AZ550" s="31"/>
      <c r="BA550" s="31"/>
      <c r="BB550" s="31"/>
      <c r="BC550" s="31"/>
      <c r="BD550" s="31"/>
    </row>
    <row r="551" spans="1:56" s="11" customFormat="1" ht="27" customHeight="1" thickTop="1" x14ac:dyDescent="0.25">
      <c r="A551" s="14"/>
      <c r="B551" s="14"/>
      <c r="C551" s="306" t="s">
        <v>562</v>
      </c>
      <c r="D551" s="465">
        <f>D528+E528-D550</f>
        <v>0</v>
      </c>
      <c r="E551" s="465"/>
      <c r="F551" s="465">
        <f>F528+G528-F550</f>
        <v>0</v>
      </c>
      <c r="G551" s="465"/>
      <c r="H551" s="465">
        <f>H528+I528-H550</f>
        <v>0</v>
      </c>
      <c r="I551" s="465"/>
      <c r="J551" s="465">
        <f>J528+K528-J550</f>
        <v>0</v>
      </c>
      <c r="K551" s="465"/>
      <c r="L551" s="465">
        <f>L528+M528-L550</f>
        <v>0</v>
      </c>
      <c r="M551" s="465"/>
      <c r="N551" s="465">
        <f>N528+O528-N550</f>
        <v>0</v>
      </c>
      <c r="O551" s="465"/>
      <c r="P551" s="362"/>
      <c r="Q551" s="362"/>
      <c r="R551" s="33"/>
      <c r="S551" s="33"/>
      <c r="T551" s="33"/>
      <c r="U551" s="98"/>
      <c r="V551" s="98"/>
      <c r="W551" s="98"/>
      <c r="X551" s="98"/>
      <c r="Y551" s="201"/>
      <c r="Z551" s="98"/>
      <c r="AA551" s="31"/>
      <c r="AB551" s="31"/>
      <c r="AC551" s="31"/>
      <c r="AD551" s="31"/>
      <c r="AE551" s="96"/>
      <c r="AF551" s="31"/>
      <c r="AG551" s="31"/>
      <c r="AH551" s="31"/>
      <c r="AI551" s="31"/>
      <c r="AJ551" s="31"/>
      <c r="AK551" s="31"/>
      <c r="AL551" s="31"/>
      <c r="AM551" s="31"/>
      <c r="AN551" s="31"/>
      <c r="AO551" s="78"/>
      <c r="AP551" s="79"/>
      <c r="AQ551" s="31"/>
      <c r="AR551" s="31"/>
      <c r="AS551" s="31"/>
      <c r="AT551" s="31"/>
      <c r="AU551" s="31"/>
      <c r="AV551" s="31"/>
      <c r="AW551" s="31"/>
      <c r="AX551" s="31"/>
      <c r="AY551" s="31"/>
      <c r="AZ551" s="31"/>
      <c r="BA551" s="31"/>
      <c r="BB551" s="31"/>
      <c r="BC551" s="31"/>
      <c r="BD551" s="31"/>
    </row>
    <row r="552" spans="1:56" x14ac:dyDescent="0.25">
      <c r="C552" s="26"/>
      <c r="D552" s="14"/>
      <c r="E552" s="14"/>
      <c r="F552" s="14"/>
      <c r="G552" s="14"/>
      <c r="H552" s="14"/>
      <c r="I552" s="14"/>
      <c r="J552" s="14"/>
      <c r="K552" s="14"/>
      <c r="L552" s="14"/>
      <c r="W552" s="31"/>
      <c r="X552" s="31"/>
      <c r="Y552" s="201"/>
      <c r="Z552" s="31"/>
      <c r="AA552" s="31"/>
      <c r="AB552" s="31"/>
      <c r="AC552" s="31"/>
      <c r="AD552" s="31"/>
      <c r="AE552" s="31"/>
      <c r="AF552" s="31"/>
      <c r="AG552" s="31"/>
      <c r="AH552" s="31"/>
      <c r="AI552" s="31"/>
      <c r="AJ552" s="31"/>
      <c r="AL552" s="31"/>
      <c r="AM552" s="31"/>
    </row>
    <row r="553" spans="1:56" x14ac:dyDescent="0.25">
      <c r="A553" s="25" t="s">
        <v>1240</v>
      </c>
      <c r="B553" s="26" t="s">
        <v>1242</v>
      </c>
      <c r="C553" s="26"/>
      <c r="D553" s="14"/>
      <c r="E553" s="14"/>
      <c r="F553" s="14"/>
      <c r="G553" s="14"/>
      <c r="H553" s="14"/>
      <c r="I553" s="14"/>
      <c r="J553" s="14"/>
      <c r="K553" s="3"/>
      <c r="L553" s="3"/>
      <c r="W553" s="31"/>
      <c r="X553" s="31"/>
      <c r="Y553" s="201"/>
      <c r="Z553" s="31"/>
      <c r="AA553" s="31"/>
      <c r="AB553" s="31"/>
      <c r="AC553" s="31"/>
      <c r="AD553" s="31"/>
      <c r="AE553" s="31"/>
      <c r="AF553" s="31"/>
      <c r="AG553" s="31"/>
      <c r="AH553" s="31"/>
      <c r="AI553" s="31"/>
      <c r="AJ553" s="31"/>
      <c r="AL553" s="31"/>
      <c r="AM553" s="31"/>
    </row>
    <row r="554" spans="1:56" x14ac:dyDescent="0.25">
      <c r="A554" s="25" t="s">
        <v>1241</v>
      </c>
      <c r="B554" s="26" t="s">
        <v>1243</v>
      </c>
      <c r="C554" s="14"/>
      <c r="D554" s="14"/>
      <c r="E554" s="14"/>
      <c r="F554" s="14"/>
      <c r="G554" s="14"/>
      <c r="H554" s="14"/>
      <c r="I554" s="14"/>
      <c r="J554" s="14"/>
      <c r="K554" s="14"/>
      <c r="L554" s="14"/>
      <c r="W554" s="31"/>
      <c r="X554" s="31"/>
      <c r="Y554" s="201"/>
      <c r="Z554" s="31"/>
      <c r="AA554" s="31"/>
      <c r="AB554" s="31"/>
      <c r="AC554" s="31"/>
      <c r="AD554" s="31"/>
      <c r="AE554" s="31"/>
      <c r="AF554" s="31"/>
      <c r="AG554" s="31"/>
      <c r="AH554" s="31"/>
      <c r="AI554" s="31"/>
      <c r="AJ554" s="31"/>
      <c r="AL554" s="31"/>
      <c r="AM554" s="31"/>
    </row>
    <row r="555" spans="1:56" x14ac:dyDescent="0.25">
      <c r="A555" s="25"/>
      <c r="B555" s="26"/>
      <c r="C555" s="14"/>
      <c r="D555" s="14"/>
      <c r="E555" s="14"/>
      <c r="F555" s="14"/>
      <c r="G555" s="14"/>
      <c r="H555" s="14"/>
      <c r="I555" s="14"/>
      <c r="J555" s="14"/>
      <c r="K555" s="14"/>
      <c r="L555" s="14"/>
      <c r="W555" s="31"/>
      <c r="X555" s="31"/>
      <c r="Y555" s="201"/>
      <c r="Z555" s="31"/>
      <c r="AA555" s="31"/>
      <c r="AB555" s="31"/>
      <c r="AC555" s="31"/>
      <c r="AD555" s="31"/>
      <c r="AE555" s="31"/>
      <c r="AF555" s="31"/>
      <c r="AG555" s="31"/>
      <c r="AH555" s="31"/>
      <c r="AI555" s="31"/>
      <c r="AJ555" s="31"/>
      <c r="AL555" s="31"/>
      <c r="AM555" s="31"/>
    </row>
    <row r="556" spans="1:56" ht="15.75" x14ac:dyDescent="0.25">
      <c r="A556" s="3"/>
      <c r="B556" s="3"/>
      <c r="C556" s="3"/>
      <c r="D556" s="3"/>
      <c r="E556" s="3"/>
      <c r="F556" s="3"/>
      <c r="G556" s="3"/>
      <c r="H556" s="3"/>
      <c r="I556" s="3"/>
      <c r="J556" s="3"/>
      <c r="M556" s="547" t="s">
        <v>254</v>
      </c>
      <c r="N556" s="547"/>
      <c r="W556" s="31"/>
      <c r="X556" s="31"/>
      <c r="Y556" s="201"/>
      <c r="Z556" s="31"/>
      <c r="AA556" s="31"/>
      <c r="AB556" s="31"/>
      <c r="AC556" s="31"/>
      <c r="AD556" s="31"/>
      <c r="AE556" s="31"/>
      <c r="AF556" s="31"/>
      <c r="AG556" s="31"/>
      <c r="AH556" s="31"/>
      <c r="AI556" s="31"/>
      <c r="AJ556" s="31"/>
      <c r="AL556" s="31"/>
      <c r="AM556" s="31"/>
    </row>
    <row r="557" spans="1:56" ht="31.5" customHeight="1" x14ac:dyDescent="0.25">
      <c r="A557" s="3"/>
      <c r="B557" s="3"/>
      <c r="C557" s="3"/>
      <c r="D557" s="3"/>
      <c r="E557" s="3"/>
      <c r="F557" s="3"/>
      <c r="G557" s="3"/>
      <c r="H557" s="3"/>
      <c r="I557" s="3"/>
      <c r="J557" s="3"/>
      <c r="M557" s="69"/>
      <c r="N557" s="69"/>
      <c r="W557" s="31"/>
      <c r="X557" s="31"/>
      <c r="Y557" s="201"/>
      <c r="Z557" s="31"/>
      <c r="AA557" s="31"/>
      <c r="AB557" s="31"/>
      <c r="AC557" s="31"/>
      <c r="AD557" s="31"/>
      <c r="AE557" s="31"/>
      <c r="AF557" s="31"/>
      <c r="AG557" s="31"/>
      <c r="AH557" s="31"/>
      <c r="AI557" s="31"/>
      <c r="AJ557" s="31"/>
      <c r="AL557" s="31"/>
      <c r="AM557" s="31"/>
    </row>
    <row r="558" spans="1:56" ht="15.75" customHeight="1" thickBot="1" x14ac:dyDescent="0.3">
      <c r="A558" s="3"/>
      <c r="B558" s="71" t="s">
        <v>255</v>
      </c>
      <c r="C558" s="70"/>
      <c r="D558" s="3"/>
      <c r="E558" s="3"/>
      <c r="F558" s="3"/>
      <c r="G558" s="3"/>
      <c r="H558" s="3"/>
      <c r="I558" s="3"/>
      <c r="J558" s="3"/>
      <c r="M558" s="70"/>
      <c r="N558" s="70"/>
      <c r="W558" s="31"/>
      <c r="X558" s="31"/>
      <c r="Y558" s="201"/>
      <c r="Z558" s="31"/>
      <c r="AA558" s="31"/>
      <c r="AB558" s="31"/>
      <c r="AC558" s="31"/>
      <c r="AD558" s="31"/>
      <c r="AE558" s="31"/>
      <c r="AF558" s="31"/>
      <c r="AG558" s="31"/>
      <c r="AH558" s="31"/>
      <c r="AI558" s="31"/>
      <c r="AJ558" s="31"/>
      <c r="AL558" s="31"/>
      <c r="AM558" s="31"/>
    </row>
    <row r="559" spans="1:56" x14ac:dyDescent="0.25">
      <c r="A559" s="205"/>
      <c r="B559" s="205"/>
      <c r="C559" s="205"/>
      <c r="D559" s="205"/>
      <c r="E559" s="205"/>
      <c r="F559" s="205"/>
      <c r="G559" s="205"/>
      <c r="H559" s="205"/>
      <c r="I559" s="205"/>
      <c r="J559" s="205"/>
      <c r="K559" s="205"/>
      <c r="L559" s="205"/>
      <c r="M559" s="205"/>
      <c r="N559" s="205"/>
      <c r="O559" s="204"/>
      <c r="W559" s="31"/>
      <c r="X559" s="31"/>
      <c r="Y559" s="42"/>
      <c r="Z559" s="31"/>
      <c r="AA559" s="31"/>
      <c r="AB559" s="31"/>
      <c r="AC559" s="31"/>
      <c r="AD559" s="31"/>
      <c r="AE559" s="31"/>
      <c r="AF559" s="31"/>
      <c r="AG559" s="31"/>
      <c r="AH559" s="31"/>
      <c r="AI559" s="31"/>
      <c r="AJ559" s="31"/>
      <c r="AL559" s="31"/>
      <c r="AM559" s="31"/>
    </row>
    <row r="560" spans="1:56" x14ac:dyDescent="0.25">
      <c r="A560" s="205"/>
      <c r="B560" s="205"/>
      <c r="C560" s="205"/>
      <c r="D560" s="205"/>
      <c r="E560" s="205"/>
      <c r="F560" s="205"/>
      <c r="G560" s="205"/>
      <c r="H560" s="205"/>
      <c r="I560" s="205"/>
      <c r="J560" s="205"/>
      <c r="K560" s="205"/>
      <c r="L560" s="205"/>
      <c r="M560" s="205"/>
      <c r="N560" s="205"/>
      <c r="O560" s="204"/>
      <c r="W560" s="31"/>
      <c r="X560" s="31"/>
      <c r="Y560" s="42"/>
      <c r="Z560" s="31"/>
      <c r="AA560" s="31"/>
      <c r="AB560" s="31"/>
      <c r="AC560" s="31"/>
      <c r="AD560" s="31"/>
      <c r="AE560" s="31"/>
      <c r="AF560" s="31"/>
      <c r="AG560" s="31"/>
      <c r="AH560" s="31"/>
      <c r="AI560" s="31"/>
      <c r="AJ560" s="31"/>
      <c r="AL560" s="31"/>
      <c r="AM560" s="31"/>
    </row>
    <row r="561" spans="1:42" x14ac:dyDescent="0.25">
      <c r="A561" s="205"/>
      <c r="B561" s="205"/>
      <c r="C561" s="205"/>
      <c r="D561" s="205"/>
      <c r="E561" s="205"/>
      <c r="F561" s="205"/>
      <c r="G561" s="205"/>
      <c r="H561" s="205"/>
      <c r="I561" s="205"/>
      <c r="J561" s="205"/>
      <c r="K561" s="205"/>
      <c r="L561" s="205"/>
      <c r="M561" s="205"/>
      <c r="N561" s="205"/>
      <c r="O561" s="204"/>
      <c r="W561" s="31"/>
      <c r="X561" s="31"/>
      <c r="Y561" s="42"/>
      <c r="Z561" s="31"/>
      <c r="AA561" s="31"/>
      <c r="AB561" s="31"/>
      <c r="AC561" s="31"/>
      <c r="AD561" s="31"/>
      <c r="AE561" s="31"/>
      <c r="AF561" s="31"/>
      <c r="AG561" s="31"/>
      <c r="AH561" s="31"/>
      <c r="AI561" s="31"/>
      <c r="AJ561" s="31"/>
      <c r="AL561" s="31"/>
    </row>
    <row r="562" spans="1:42" x14ac:dyDescent="0.25">
      <c r="A562" s="205"/>
      <c r="B562" s="205"/>
      <c r="C562" s="205"/>
      <c r="D562" s="205"/>
      <c r="E562" s="205"/>
      <c r="F562" s="205"/>
      <c r="G562" s="205"/>
      <c r="H562" s="205"/>
      <c r="I562" s="205"/>
      <c r="J562" s="205"/>
      <c r="K562" s="205"/>
      <c r="L562" s="205"/>
      <c r="M562" s="205"/>
      <c r="N562" s="205"/>
      <c r="O562" s="204"/>
      <c r="W562" s="31"/>
      <c r="X562" s="31"/>
      <c r="Y562" s="42"/>
      <c r="Z562" s="31"/>
      <c r="AA562" s="31"/>
      <c r="AB562" s="31"/>
      <c r="AC562" s="31"/>
      <c r="AD562" s="31"/>
      <c r="AE562" s="31"/>
      <c r="AF562" s="31"/>
      <c r="AG562" s="31"/>
      <c r="AH562" s="31"/>
      <c r="AI562" s="31"/>
      <c r="AJ562" s="31"/>
      <c r="AL562" s="31"/>
    </row>
    <row r="563" spans="1:42" x14ac:dyDescent="0.25">
      <c r="A563" s="205"/>
      <c r="B563" s="205"/>
      <c r="C563" s="205"/>
      <c r="D563" s="205"/>
      <c r="E563" s="205"/>
      <c r="F563" s="205"/>
      <c r="G563" s="205"/>
      <c r="H563" s="205"/>
      <c r="I563" s="205"/>
      <c r="J563" s="205"/>
      <c r="K563" s="205"/>
      <c r="L563" s="205"/>
      <c r="M563" s="205"/>
      <c r="N563" s="205"/>
      <c r="O563" s="204"/>
      <c r="W563" s="31"/>
      <c r="X563" s="31"/>
      <c r="Y563" s="42"/>
      <c r="Z563" s="31"/>
      <c r="AA563" s="31"/>
      <c r="AB563" s="31"/>
      <c r="AC563" s="31"/>
      <c r="AD563" s="31"/>
      <c r="AE563" s="31"/>
      <c r="AF563" s="31"/>
      <c r="AG563" s="31"/>
      <c r="AH563" s="31"/>
      <c r="AI563" s="31"/>
      <c r="AJ563" s="31"/>
      <c r="AL563" s="31"/>
    </row>
    <row r="564" spans="1:42" x14ac:dyDescent="0.25">
      <c r="A564" s="205"/>
      <c r="B564" s="205"/>
      <c r="C564" s="205"/>
      <c r="D564" s="205"/>
      <c r="E564" s="205"/>
      <c r="F564" s="205"/>
      <c r="G564" s="205"/>
      <c r="H564" s="205"/>
      <c r="I564" s="205"/>
      <c r="J564" s="205"/>
      <c r="K564" s="205"/>
      <c r="L564" s="205"/>
      <c r="M564" s="205"/>
      <c r="N564" s="205"/>
      <c r="O564" s="204"/>
      <c r="W564" s="31"/>
      <c r="X564" s="31"/>
      <c r="Y564" s="42"/>
      <c r="Z564" s="31"/>
      <c r="AA564" s="31"/>
      <c r="AB564" s="31"/>
      <c r="AC564" s="31"/>
      <c r="AD564" s="31"/>
      <c r="AE564" s="31"/>
      <c r="AF564" s="31"/>
      <c r="AG564" s="31"/>
      <c r="AH564" s="31"/>
      <c r="AI564" s="31"/>
      <c r="AJ564" s="31"/>
      <c r="AL564" s="31"/>
    </row>
    <row r="565" spans="1:42" x14ac:dyDescent="0.25">
      <c r="A565" s="205"/>
      <c r="B565" s="205"/>
      <c r="C565" s="205"/>
      <c r="D565" s="205"/>
      <c r="E565" s="205"/>
      <c r="F565" s="205"/>
      <c r="G565" s="205"/>
      <c r="H565" s="205"/>
      <c r="I565" s="205"/>
      <c r="J565" s="205"/>
      <c r="K565" s="205"/>
      <c r="L565" s="205"/>
      <c r="M565" s="205"/>
      <c r="N565" s="205"/>
      <c r="O565" s="204"/>
      <c r="W565" s="31"/>
      <c r="X565" s="31"/>
      <c r="Y565" s="42"/>
      <c r="Z565" s="31"/>
      <c r="AA565" s="31"/>
      <c r="AB565" s="31"/>
      <c r="AC565" s="31"/>
      <c r="AD565" s="31"/>
      <c r="AE565" s="31"/>
      <c r="AF565" s="31"/>
      <c r="AG565" s="31"/>
      <c r="AH565" s="31"/>
      <c r="AI565" s="31"/>
      <c r="AJ565" s="31"/>
      <c r="AL565" s="31"/>
    </row>
    <row r="566" spans="1:42" x14ac:dyDescent="0.25">
      <c r="A566" s="205"/>
      <c r="B566" s="205"/>
      <c r="C566" s="205"/>
      <c r="D566" s="205"/>
      <c r="E566" s="205"/>
      <c r="F566" s="205"/>
      <c r="G566" s="205"/>
      <c r="H566" s="205"/>
      <c r="I566" s="205"/>
      <c r="J566" s="205"/>
      <c r="K566" s="205"/>
      <c r="L566" s="205"/>
      <c r="M566" s="205"/>
      <c r="N566" s="205"/>
      <c r="O566" s="204"/>
      <c r="W566" s="31"/>
      <c r="X566" s="31"/>
      <c r="Y566" s="42"/>
      <c r="Z566" s="31"/>
      <c r="AA566" s="31"/>
      <c r="AB566" s="31"/>
      <c r="AC566" s="31"/>
      <c r="AD566" s="31"/>
      <c r="AE566" s="31"/>
      <c r="AF566" s="31"/>
      <c r="AG566" s="31"/>
      <c r="AH566" s="31"/>
      <c r="AI566" s="31"/>
      <c r="AJ566" s="31"/>
      <c r="AL566" s="31"/>
    </row>
    <row r="567" spans="1:42" ht="15.75" customHeight="1" x14ac:dyDescent="0.25">
      <c r="A567" s="205"/>
      <c r="B567" s="205"/>
      <c r="C567" s="205"/>
      <c r="D567" s="205"/>
      <c r="E567" s="205"/>
      <c r="F567" s="205"/>
      <c r="G567" s="205"/>
      <c r="H567" s="205"/>
      <c r="I567" s="205"/>
      <c r="J567" s="205"/>
      <c r="K567" s="205"/>
      <c r="L567" s="205"/>
      <c r="M567" s="205"/>
      <c r="N567" s="205"/>
      <c r="O567" s="204"/>
      <c r="W567" s="31"/>
      <c r="X567" s="31"/>
      <c r="Y567" s="42"/>
      <c r="Z567" s="31"/>
      <c r="AA567" s="31"/>
      <c r="AB567" s="31"/>
      <c r="AC567" s="31"/>
      <c r="AD567" s="31"/>
      <c r="AE567" s="31"/>
      <c r="AF567" s="31"/>
      <c r="AG567" s="31"/>
      <c r="AH567" s="31"/>
      <c r="AI567" s="31"/>
      <c r="AJ567" s="31"/>
      <c r="AL567" s="31"/>
      <c r="AO567" s="101"/>
      <c r="AP567" s="102"/>
    </row>
    <row r="568" spans="1:42" x14ac:dyDescent="0.25">
      <c r="A568" s="205"/>
      <c r="B568" s="205"/>
      <c r="C568" s="205"/>
      <c r="D568" s="205"/>
      <c r="E568" s="205"/>
      <c r="F568" s="205"/>
      <c r="G568" s="205"/>
      <c r="H568" s="205"/>
      <c r="I568" s="205"/>
      <c r="J568" s="205"/>
      <c r="K568" s="205"/>
      <c r="L568" s="205"/>
      <c r="M568" s="205"/>
      <c r="N568" s="205"/>
      <c r="O568" s="204"/>
      <c r="W568" s="31"/>
      <c r="X568" s="31"/>
      <c r="Y568" s="42"/>
      <c r="Z568" s="31"/>
      <c r="AA568" s="31"/>
      <c r="AB568" s="31"/>
      <c r="AC568" s="31"/>
      <c r="AD568" s="31"/>
      <c r="AE568" s="31"/>
      <c r="AF568" s="31"/>
      <c r="AG568" s="31"/>
      <c r="AH568" s="31"/>
      <c r="AI568" s="31"/>
      <c r="AJ568" s="31"/>
      <c r="AL568" s="31"/>
      <c r="AO568" s="101"/>
      <c r="AP568" s="102"/>
    </row>
    <row r="569" spans="1:42" x14ac:dyDescent="0.25">
      <c r="A569" s="205"/>
      <c r="B569" s="205"/>
      <c r="C569" s="205"/>
      <c r="D569" s="205"/>
      <c r="E569" s="205"/>
      <c r="F569" s="205"/>
      <c r="G569" s="205"/>
      <c r="H569" s="205"/>
      <c r="I569" s="205"/>
      <c r="J569" s="205"/>
      <c r="K569" s="205"/>
      <c r="L569" s="205"/>
      <c r="M569" s="205"/>
      <c r="N569" s="205"/>
      <c r="O569" s="204"/>
      <c r="W569" s="31"/>
      <c r="X569" s="31"/>
      <c r="Y569" s="42"/>
      <c r="Z569" s="31"/>
      <c r="AA569" s="31"/>
      <c r="AB569" s="31"/>
      <c r="AC569" s="31"/>
      <c r="AD569" s="31"/>
      <c r="AE569" s="31"/>
      <c r="AF569" s="31"/>
      <c r="AG569" s="31"/>
      <c r="AH569" s="31"/>
      <c r="AI569" s="31"/>
      <c r="AJ569" s="31"/>
      <c r="AL569" s="31"/>
      <c r="AO569" s="103"/>
      <c r="AP569" s="73"/>
    </row>
    <row r="570" spans="1:42" ht="15" customHeight="1" x14ac:dyDescent="0.25">
      <c r="A570" s="205"/>
      <c r="B570" s="205"/>
      <c r="C570" s="205"/>
      <c r="D570" s="205"/>
      <c r="E570" s="205"/>
      <c r="F570" s="205"/>
      <c r="G570" s="205"/>
      <c r="H570" s="205"/>
      <c r="I570" s="205"/>
      <c r="J570" s="205"/>
      <c r="K570" s="205"/>
      <c r="L570" s="205"/>
      <c r="M570" s="205"/>
      <c r="N570" s="205"/>
      <c r="O570" s="204"/>
      <c r="W570" s="31"/>
      <c r="X570" s="31"/>
      <c r="Y570" s="42"/>
      <c r="Z570" s="31"/>
      <c r="AA570" s="31"/>
      <c r="AB570" s="31"/>
      <c r="AC570" s="31"/>
      <c r="AD570" s="31"/>
      <c r="AE570" s="31"/>
      <c r="AF570" s="31"/>
      <c r="AG570" s="31"/>
      <c r="AH570" s="31"/>
      <c r="AI570" s="31"/>
      <c r="AJ570" s="31"/>
      <c r="AL570" s="31"/>
      <c r="AO570" s="101"/>
      <c r="AP570" s="102"/>
    </row>
    <row r="571" spans="1:42" ht="15" customHeight="1" x14ac:dyDescent="0.25">
      <c r="A571" s="205"/>
      <c r="B571" s="205"/>
      <c r="C571" s="205"/>
      <c r="D571" s="205"/>
      <c r="E571" s="205"/>
      <c r="F571" s="205"/>
      <c r="G571" s="205"/>
      <c r="H571" s="205"/>
      <c r="I571" s="205"/>
      <c r="J571" s="205"/>
      <c r="K571" s="205"/>
      <c r="L571" s="205"/>
      <c r="M571" s="205"/>
      <c r="N571" s="205"/>
      <c r="O571" s="204"/>
      <c r="W571" s="31"/>
      <c r="X571" s="31"/>
      <c r="Y571" s="42"/>
      <c r="Z571" s="31"/>
      <c r="AA571" s="31"/>
      <c r="AB571" s="31"/>
      <c r="AC571" s="31"/>
      <c r="AD571" s="31"/>
      <c r="AE571" s="31"/>
      <c r="AF571" s="31"/>
      <c r="AG571" s="31"/>
      <c r="AH571" s="31"/>
      <c r="AI571" s="31"/>
      <c r="AJ571" s="31"/>
      <c r="AO571" s="101"/>
      <c r="AP571" s="102"/>
    </row>
    <row r="572" spans="1:42" x14ac:dyDescent="0.25">
      <c r="A572" s="205"/>
      <c r="B572" s="205"/>
      <c r="C572" s="205"/>
      <c r="D572" s="205"/>
      <c r="E572" s="205"/>
      <c r="F572" s="205"/>
      <c r="G572" s="205"/>
      <c r="H572" s="205"/>
      <c r="I572" s="205"/>
      <c r="J572" s="205"/>
      <c r="K572" s="205"/>
      <c r="L572" s="205"/>
      <c r="M572" s="205"/>
      <c r="N572" s="205"/>
      <c r="O572" s="204"/>
      <c r="W572" s="31"/>
      <c r="X572" s="31"/>
      <c r="Y572" s="42"/>
      <c r="Z572" s="31"/>
      <c r="AA572" s="31"/>
      <c r="AB572" s="31"/>
      <c r="AC572" s="31"/>
      <c r="AD572" s="31"/>
      <c r="AE572" s="31"/>
      <c r="AF572" s="31"/>
      <c r="AG572" s="31"/>
      <c r="AH572" s="31"/>
      <c r="AI572" s="31"/>
      <c r="AJ572" s="31"/>
      <c r="AO572" s="101"/>
      <c r="AP572" s="102"/>
    </row>
    <row r="573" spans="1:42" x14ac:dyDescent="0.25">
      <c r="A573" s="205"/>
      <c r="B573" s="205"/>
      <c r="C573" s="205"/>
      <c r="D573" s="205"/>
      <c r="E573" s="205"/>
      <c r="F573" s="205"/>
      <c r="G573" s="205"/>
      <c r="H573" s="205"/>
      <c r="I573" s="205"/>
      <c r="J573" s="205"/>
      <c r="K573" s="205"/>
      <c r="L573" s="205"/>
      <c r="M573" s="205"/>
      <c r="N573" s="205"/>
      <c r="O573" s="204"/>
      <c r="W573" s="31"/>
      <c r="X573" s="31"/>
      <c r="Y573" s="42"/>
      <c r="Z573" s="31"/>
      <c r="AA573" s="31"/>
      <c r="AB573" s="31"/>
      <c r="AC573" s="31"/>
      <c r="AD573" s="31"/>
      <c r="AE573" s="31"/>
      <c r="AF573" s="31"/>
      <c r="AG573" s="31"/>
      <c r="AH573" s="31"/>
      <c r="AI573" s="31"/>
      <c r="AJ573" s="31"/>
      <c r="AO573" s="101"/>
      <c r="AP573" s="102"/>
    </row>
    <row r="574" spans="1:42" x14ac:dyDescent="0.25">
      <c r="A574" s="205"/>
      <c r="B574" s="205"/>
      <c r="C574" s="205"/>
      <c r="D574" s="205"/>
      <c r="E574" s="205"/>
      <c r="F574" s="205"/>
      <c r="G574" s="205"/>
      <c r="H574" s="205"/>
      <c r="I574" s="205"/>
      <c r="J574" s="205"/>
      <c r="K574" s="205"/>
      <c r="L574" s="205"/>
      <c r="M574" s="205"/>
      <c r="N574" s="205"/>
      <c r="O574" s="204"/>
      <c r="W574" s="31"/>
      <c r="X574" s="31"/>
      <c r="Y574" s="42"/>
      <c r="Z574" s="31"/>
      <c r="AA574" s="31"/>
      <c r="AB574" s="31"/>
      <c r="AC574" s="31"/>
      <c r="AD574" s="31"/>
      <c r="AE574" s="31"/>
      <c r="AF574" s="31"/>
      <c r="AG574" s="31"/>
      <c r="AH574" s="31"/>
      <c r="AI574" s="31"/>
      <c r="AJ574" s="31"/>
      <c r="AO574" s="101"/>
      <c r="AP574" s="102"/>
    </row>
    <row r="575" spans="1:42" x14ac:dyDescent="0.25">
      <c r="A575" s="205"/>
      <c r="B575" s="205"/>
      <c r="C575" s="205"/>
      <c r="D575" s="205"/>
      <c r="E575" s="205"/>
      <c r="F575" s="205"/>
      <c r="G575" s="205"/>
      <c r="H575" s="205"/>
      <c r="I575" s="205"/>
      <c r="J575" s="205"/>
      <c r="K575" s="205"/>
      <c r="L575" s="205"/>
      <c r="M575" s="205"/>
      <c r="N575" s="205"/>
      <c r="O575" s="204"/>
      <c r="W575" s="31"/>
      <c r="X575" s="31"/>
      <c r="Y575" s="42"/>
      <c r="Z575" s="31"/>
      <c r="AA575" s="31"/>
      <c r="AB575" s="31"/>
      <c r="AC575" s="31"/>
      <c r="AD575" s="31"/>
      <c r="AE575" s="31"/>
      <c r="AF575" s="31"/>
      <c r="AG575" s="31"/>
      <c r="AH575" s="31"/>
      <c r="AI575" s="31"/>
      <c r="AJ575" s="31"/>
      <c r="AO575" s="101"/>
      <c r="AP575" s="102"/>
    </row>
    <row r="576" spans="1:42" x14ac:dyDescent="0.25">
      <c r="A576" s="205"/>
      <c r="B576" s="205"/>
      <c r="C576" s="205"/>
      <c r="D576" s="205"/>
      <c r="E576" s="205"/>
      <c r="F576" s="205"/>
      <c r="G576" s="205"/>
      <c r="H576" s="205"/>
      <c r="I576" s="205"/>
      <c r="J576" s="205"/>
      <c r="K576" s="205"/>
      <c r="L576" s="205"/>
      <c r="M576" s="205"/>
      <c r="N576" s="205"/>
      <c r="O576" s="204"/>
      <c r="W576" s="31"/>
      <c r="X576" s="31"/>
      <c r="Y576" s="42"/>
      <c r="Z576" s="31"/>
      <c r="AA576" s="31"/>
      <c r="AB576" s="31"/>
      <c r="AC576" s="31"/>
      <c r="AD576" s="31"/>
      <c r="AE576" s="31"/>
      <c r="AF576" s="31"/>
      <c r="AG576" s="31"/>
      <c r="AH576" s="31"/>
      <c r="AI576" s="31"/>
      <c r="AJ576" s="31"/>
      <c r="AO576" s="103"/>
      <c r="AP576" s="73"/>
    </row>
    <row r="577" spans="1:42" x14ac:dyDescent="0.25">
      <c r="A577" s="205"/>
      <c r="B577" s="205"/>
      <c r="C577" s="205"/>
      <c r="D577" s="205"/>
      <c r="E577" s="205"/>
      <c r="F577" s="205"/>
      <c r="G577" s="205"/>
      <c r="H577" s="205"/>
      <c r="I577" s="205"/>
      <c r="J577" s="205"/>
      <c r="K577" s="205"/>
      <c r="L577" s="205"/>
      <c r="M577" s="205"/>
      <c r="N577" s="205"/>
      <c r="O577" s="204"/>
      <c r="W577" s="31"/>
      <c r="X577" s="31"/>
      <c r="Y577" s="42"/>
      <c r="Z577" s="31"/>
      <c r="AA577" s="31"/>
      <c r="AB577" s="31"/>
      <c r="AC577" s="31"/>
      <c r="AD577" s="31"/>
      <c r="AE577" s="31"/>
      <c r="AF577" s="31"/>
      <c r="AG577" s="31"/>
      <c r="AH577" s="31"/>
      <c r="AI577" s="31"/>
      <c r="AJ577" s="31"/>
      <c r="AO577" s="101"/>
      <c r="AP577" s="102"/>
    </row>
    <row r="578" spans="1:42" x14ac:dyDescent="0.25">
      <c r="A578" s="205"/>
      <c r="B578" s="205"/>
      <c r="C578" s="205"/>
      <c r="D578" s="205"/>
      <c r="E578" s="205"/>
      <c r="F578" s="205"/>
      <c r="G578" s="205"/>
      <c r="H578" s="205"/>
      <c r="I578" s="205"/>
      <c r="J578" s="205"/>
      <c r="K578" s="205"/>
      <c r="L578" s="205"/>
      <c r="M578" s="205"/>
      <c r="N578" s="205"/>
      <c r="O578" s="204"/>
      <c r="W578" s="31"/>
      <c r="X578" s="31"/>
      <c r="Y578" s="42"/>
      <c r="Z578" s="31"/>
      <c r="AA578" s="31"/>
      <c r="AB578" s="31"/>
      <c r="AC578" s="31"/>
      <c r="AD578" s="31"/>
      <c r="AE578" s="31"/>
      <c r="AF578" s="31"/>
      <c r="AG578" s="31"/>
      <c r="AH578" s="31"/>
      <c r="AI578" s="31"/>
      <c r="AJ578" s="31"/>
      <c r="AO578" s="99"/>
      <c r="AP578" s="100"/>
    </row>
    <row r="579" spans="1:42" x14ac:dyDescent="0.25">
      <c r="A579" s="205"/>
      <c r="B579" s="205"/>
      <c r="C579" s="205"/>
      <c r="D579" s="205"/>
      <c r="E579" s="205"/>
      <c r="F579" s="205"/>
      <c r="G579" s="205"/>
      <c r="H579" s="205"/>
      <c r="I579" s="205"/>
      <c r="J579" s="205"/>
      <c r="K579" s="205"/>
      <c r="L579" s="205"/>
      <c r="M579" s="205"/>
      <c r="N579" s="205"/>
      <c r="O579" s="204"/>
      <c r="W579" s="31"/>
      <c r="X579" s="31"/>
      <c r="Y579" s="42"/>
      <c r="Z579" s="31"/>
      <c r="AA579" s="31"/>
      <c r="AB579" s="31"/>
      <c r="AC579" s="31"/>
      <c r="AD579" s="31"/>
      <c r="AE579" s="31"/>
      <c r="AF579" s="31"/>
      <c r="AG579" s="31"/>
      <c r="AH579" s="31"/>
      <c r="AI579" s="31"/>
      <c r="AJ579" s="31"/>
      <c r="AO579" s="99"/>
      <c r="AP579" s="100"/>
    </row>
    <row r="580" spans="1:42" x14ac:dyDescent="0.25">
      <c r="A580" s="205"/>
      <c r="B580" s="205"/>
      <c r="C580" s="205"/>
      <c r="D580" s="205"/>
      <c r="E580" s="205"/>
      <c r="F580" s="205"/>
      <c r="G580" s="205"/>
      <c r="H580" s="205"/>
      <c r="I580" s="205"/>
      <c r="J580" s="205"/>
      <c r="K580" s="205"/>
      <c r="L580" s="205"/>
      <c r="M580" s="205"/>
      <c r="N580" s="205"/>
      <c r="O580" s="204"/>
      <c r="W580" s="31"/>
      <c r="X580" s="31"/>
      <c r="Y580" s="42"/>
      <c r="Z580" s="31"/>
      <c r="AA580" s="31"/>
      <c r="AB580" s="31"/>
      <c r="AC580" s="31"/>
      <c r="AD580" s="31"/>
      <c r="AE580" s="31"/>
      <c r="AF580" s="31"/>
      <c r="AG580" s="31"/>
      <c r="AH580" s="31"/>
      <c r="AI580" s="31"/>
      <c r="AJ580" s="31"/>
      <c r="AO580" s="99"/>
      <c r="AP580" s="100"/>
    </row>
    <row r="581" spans="1:42" x14ac:dyDescent="0.25">
      <c r="A581" s="205"/>
      <c r="B581" s="205"/>
      <c r="C581" s="205"/>
      <c r="D581" s="205"/>
      <c r="E581" s="205"/>
      <c r="F581" s="205"/>
      <c r="G581" s="205"/>
      <c r="H581" s="205"/>
      <c r="I581" s="205"/>
      <c r="J581" s="205"/>
      <c r="K581" s="205"/>
      <c r="L581" s="205"/>
      <c r="M581" s="205"/>
      <c r="N581" s="205"/>
      <c r="O581" s="204"/>
      <c r="W581" s="31"/>
      <c r="X581" s="31"/>
      <c r="Y581" s="42"/>
      <c r="Z581" s="31"/>
      <c r="AA581" s="31"/>
      <c r="AB581" s="31"/>
      <c r="AC581" s="31"/>
      <c r="AD581" s="31"/>
      <c r="AE581" s="31"/>
      <c r="AF581" s="31"/>
      <c r="AG581" s="31"/>
      <c r="AH581" s="31"/>
      <c r="AI581" s="31"/>
      <c r="AJ581" s="31"/>
      <c r="AO581" s="99"/>
      <c r="AP581" s="100"/>
    </row>
    <row r="582" spans="1:42" x14ac:dyDescent="0.25">
      <c r="A582" s="204"/>
      <c r="B582" s="204"/>
      <c r="C582" s="204"/>
      <c r="D582" s="204"/>
      <c r="E582" s="204"/>
      <c r="F582" s="204"/>
      <c r="G582" s="204"/>
      <c r="H582" s="204"/>
      <c r="I582" s="204"/>
      <c r="J582" s="204"/>
      <c r="K582" s="204"/>
      <c r="L582" s="204"/>
      <c r="M582" s="204"/>
      <c r="N582" s="204"/>
      <c r="O582" s="204"/>
      <c r="W582" s="31"/>
      <c r="X582" s="31"/>
      <c r="Y582" s="42"/>
      <c r="Z582" s="31"/>
      <c r="AA582" s="31"/>
      <c r="AB582" s="31"/>
      <c r="AC582" s="31"/>
      <c r="AD582" s="31"/>
      <c r="AE582" s="31"/>
      <c r="AF582" s="31"/>
      <c r="AG582" s="31"/>
      <c r="AH582" s="31"/>
      <c r="AI582" s="31"/>
      <c r="AJ582" s="31"/>
      <c r="AO582" s="99"/>
      <c r="AP582" s="100"/>
    </row>
    <row r="583" spans="1:42" x14ac:dyDescent="0.25">
      <c r="A583" s="204"/>
      <c r="B583" s="204"/>
      <c r="C583" s="204"/>
      <c r="D583" s="204"/>
      <c r="E583" s="204"/>
      <c r="F583" s="204"/>
      <c r="G583" s="204"/>
      <c r="H583" s="204"/>
      <c r="I583" s="204"/>
      <c r="J583" s="204"/>
      <c r="K583" s="204"/>
      <c r="L583" s="204"/>
      <c r="M583" s="204"/>
      <c r="N583" s="204"/>
      <c r="O583" s="204"/>
      <c r="W583" s="31"/>
      <c r="X583" s="31"/>
      <c r="Y583" s="42"/>
      <c r="Z583" s="31"/>
      <c r="AA583" s="31"/>
      <c r="AB583" s="31"/>
      <c r="AC583" s="31"/>
      <c r="AD583" s="31"/>
      <c r="AE583" s="31"/>
      <c r="AF583" s="31"/>
      <c r="AG583" s="31"/>
      <c r="AH583" s="31"/>
      <c r="AI583" s="31"/>
      <c r="AJ583" s="31"/>
      <c r="AO583" s="99"/>
      <c r="AP583" s="100"/>
    </row>
    <row r="584" spans="1:42" x14ac:dyDescent="0.25">
      <c r="A584" s="204"/>
      <c r="B584" s="204"/>
      <c r="C584" s="204"/>
      <c r="D584" s="204"/>
      <c r="E584" s="204"/>
      <c r="F584" s="204"/>
      <c r="G584" s="204"/>
      <c r="H584" s="204"/>
      <c r="I584" s="204"/>
      <c r="J584" s="204"/>
      <c r="K584" s="204"/>
      <c r="L584" s="204"/>
      <c r="M584" s="204"/>
      <c r="N584" s="204"/>
      <c r="O584" s="204"/>
      <c r="W584" s="31"/>
      <c r="X584" s="31"/>
      <c r="Y584" s="42"/>
      <c r="Z584" s="31"/>
      <c r="AA584" s="31"/>
      <c r="AB584" s="31"/>
      <c r="AC584" s="31"/>
      <c r="AD584" s="31"/>
      <c r="AE584" s="31"/>
      <c r="AF584" s="31"/>
      <c r="AG584" s="31"/>
      <c r="AH584" s="31"/>
      <c r="AI584" s="31"/>
      <c r="AJ584" s="31"/>
      <c r="AO584" s="101"/>
      <c r="AP584" s="102"/>
    </row>
    <row r="585" spans="1:42" x14ac:dyDescent="0.25">
      <c r="A585" s="204"/>
      <c r="B585" s="204"/>
      <c r="C585" s="204"/>
      <c r="D585" s="204"/>
      <c r="E585" s="204"/>
      <c r="F585" s="204"/>
      <c r="G585" s="204"/>
      <c r="H585" s="204"/>
      <c r="I585" s="204"/>
      <c r="J585" s="204"/>
      <c r="K585" s="204"/>
      <c r="L585" s="204"/>
      <c r="M585" s="204"/>
      <c r="N585" s="204"/>
      <c r="O585" s="204"/>
      <c r="W585" s="31"/>
      <c r="X585" s="31"/>
      <c r="Y585" s="42"/>
      <c r="Z585" s="31"/>
      <c r="AA585" s="31"/>
      <c r="AB585" s="31"/>
      <c r="AC585" s="31"/>
      <c r="AD585" s="31"/>
      <c r="AE585" s="31"/>
      <c r="AF585" s="31"/>
      <c r="AG585" s="31"/>
      <c r="AH585" s="31"/>
      <c r="AI585" s="31"/>
      <c r="AJ585" s="31"/>
      <c r="AO585" s="99"/>
      <c r="AP585" s="100"/>
    </row>
    <row r="586" spans="1:42" x14ac:dyDescent="0.25">
      <c r="A586" s="204"/>
      <c r="B586" s="204"/>
      <c r="C586" s="204"/>
      <c r="D586" s="204"/>
      <c r="E586" s="204"/>
      <c r="F586" s="204"/>
      <c r="G586" s="204"/>
      <c r="H586" s="204"/>
      <c r="I586" s="204"/>
      <c r="J586" s="204"/>
      <c r="K586" s="204"/>
      <c r="L586" s="204"/>
      <c r="M586" s="204"/>
      <c r="N586" s="204"/>
      <c r="O586" s="204"/>
      <c r="W586" s="31"/>
      <c r="X586" s="31"/>
      <c r="Y586" s="42"/>
      <c r="Z586" s="31"/>
      <c r="AA586" s="31"/>
      <c r="AB586" s="31"/>
      <c r="AC586" s="31"/>
      <c r="AD586" s="31"/>
      <c r="AE586" s="31"/>
      <c r="AF586" s="31"/>
      <c r="AG586" s="31"/>
      <c r="AH586" s="31"/>
      <c r="AI586" s="31"/>
      <c r="AJ586" s="31"/>
      <c r="AO586" s="99"/>
      <c r="AP586" s="100"/>
    </row>
    <row r="587" spans="1:42" x14ac:dyDescent="0.25">
      <c r="A587" s="204"/>
      <c r="B587" s="204"/>
      <c r="C587" s="204"/>
      <c r="D587" s="204"/>
      <c r="E587" s="204"/>
      <c r="F587" s="204"/>
      <c r="G587" s="204"/>
      <c r="H587" s="204"/>
      <c r="I587" s="204"/>
      <c r="J587" s="204"/>
      <c r="K587" s="204"/>
      <c r="L587" s="204"/>
      <c r="M587" s="204"/>
      <c r="N587" s="204"/>
      <c r="O587" s="204"/>
      <c r="W587" s="31"/>
      <c r="X587" s="31"/>
      <c r="Y587" s="42"/>
      <c r="Z587" s="31"/>
      <c r="AA587" s="31"/>
      <c r="AB587" s="31"/>
      <c r="AC587" s="31"/>
      <c r="AD587" s="31"/>
      <c r="AE587" s="31"/>
      <c r="AF587" s="31"/>
      <c r="AG587" s="31"/>
      <c r="AH587" s="31"/>
      <c r="AI587" s="31"/>
      <c r="AJ587" s="31"/>
      <c r="AO587" s="99"/>
      <c r="AP587" s="100"/>
    </row>
    <row r="588" spans="1:42" x14ac:dyDescent="0.25">
      <c r="A588" s="204"/>
      <c r="B588" s="204"/>
      <c r="C588" s="204"/>
      <c r="D588" s="204"/>
      <c r="E588" s="204"/>
      <c r="F588" s="204"/>
      <c r="G588" s="204"/>
      <c r="H588" s="204"/>
      <c r="I588" s="204"/>
      <c r="J588" s="204"/>
      <c r="K588" s="204"/>
      <c r="L588" s="204"/>
      <c r="M588" s="204"/>
      <c r="N588" s="204"/>
      <c r="O588" s="204"/>
      <c r="W588" s="31"/>
      <c r="X588" s="31"/>
      <c r="Y588" s="42"/>
      <c r="Z588" s="31"/>
      <c r="AA588" s="31"/>
      <c r="AB588" s="31"/>
      <c r="AC588" s="31"/>
      <c r="AD588" s="31"/>
      <c r="AE588" s="31"/>
      <c r="AF588" s="31"/>
      <c r="AG588" s="31"/>
      <c r="AH588" s="31"/>
      <c r="AI588" s="31"/>
      <c r="AJ588" s="31"/>
      <c r="AO588" s="101"/>
      <c r="AP588" s="102"/>
    </row>
    <row r="589" spans="1:42" x14ac:dyDescent="0.25">
      <c r="A589" s="204"/>
      <c r="B589" s="204"/>
      <c r="C589" s="204"/>
      <c r="D589" s="204"/>
      <c r="E589" s="204"/>
      <c r="F589" s="204"/>
      <c r="G589" s="204"/>
      <c r="H589" s="204"/>
      <c r="I589" s="204"/>
      <c r="J589" s="204"/>
      <c r="K589" s="204"/>
      <c r="L589" s="204"/>
      <c r="M589" s="204"/>
      <c r="N589" s="204"/>
      <c r="O589" s="204"/>
      <c r="W589" s="31"/>
      <c r="X589" s="31"/>
      <c r="Y589" s="42"/>
      <c r="Z589" s="31"/>
      <c r="AA589" s="31"/>
      <c r="AB589" s="31"/>
      <c r="AC589" s="31"/>
      <c r="AD589" s="31"/>
      <c r="AE589" s="31"/>
      <c r="AF589" s="31"/>
      <c r="AG589" s="31"/>
      <c r="AH589" s="31"/>
      <c r="AI589" s="31"/>
      <c r="AJ589" s="31"/>
      <c r="AO589" s="99"/>
      <c r="AP589" s="100"/>
    </row>
    <row r="590" spans="1:42" x14ac:dyDescent="0.25">
      <c r="A590" s="204"/>
      <c r="B590" s="204"/>
      <c r="C590" s="204"/>
      <c r="D590" s="204"/>
      <c r="E590" s="204"/>
      <c r="F590" s="204"/>
      <c r="G590" s="204"/>
      <c r="H590" s="204"/>
      <c r="I590" s="204"/>
      <c r="J590" s="204"/>
      <c r="K590" s="204"/>
      <c r="L590" s="204"/>
      <c r="M590" s="204"/>
      <c r="N590" s="204"/>
      <c r="O590" s="204"/>
      <c r="W590" s="31"/>
      <c r="X590" s="31"/>
      <c r="Y590" s="42"/>
      <c r="Z590" s="31"/>
      <c r="AA590" s="31"/>
      <c r="AB590" s="31"/>
      <c r="AC590" s="31"/>
      <c r="AD590" s="31"/>
      <c r="AE590" s="31"/>
      <c r="AF590" s="31"/>
      <c r="AG590" s="31"/>
      <c r="AH590" s="31"/>
      <c r="AI590" s="31"/>
      <c r="AJ590" s="31"/>
      <c r="AO590" s="99"/>
      <c r="AP590" s="100"/>
    </row>
    <row r="591" spans="1:42" x14ac:dyDescent="0.25">
      <c r="A591" s="204"/>
      <c r="B591" s="204"/>
      <c r="C591" s="204"/>
      <c r="D591" s="204"/>
      <c r="E591" s="204"/>
      <c r="F591" s="204"/>
      <c r="G591" s="204"/>
      <c r="H591" s="204"/>
      <c r="I591" s="204"/>
      <c r="J591" s="204"/>
      <c r="K591" s="204"/>
      <c r="L591" s="204"/>
      <c r="M591" s="204"/>
      <c r="N591" s="204"/>
      <c r="O591" s="204"/>
      <c r="W591" s="31"/>
      <c r="X591" s="31"/>
      <c r="Y591" s="42"/>
      <c r="Z591" s="31"/>
      <c r="AA591" s="31"/>
      <c r="AB591" s="31"/>
      <c r="AC591" s="31"/>
      <c r="AD591" s="31"/>
      <c r="AE591" s="31"/>
      <c r="AF591" s="31"/>
      <c r="AG591" s="31"/>
      <c r="AH591" s="31"/>
      <c r="AI591" s="31"/>
      <c r="AJ591" s="31"/>
      <c r="AO591" s="101"/>
      <c r="AP591" s="102"/>
    </row>
    <row r="592" spans="1:42" x14ac:dyDescent="0.25">
      <c r="A592" s="204"/>
      <c r="B592" s="204"/>
      <c r="C592" s="204"/>
      <c r="D592" s="204"/>
      <c r="E592" s="204"/>
      <c r="F592" s="204"/>
      <c r="G592" s="204"/>
      <c r="H592" s="204"/>
      <c r="I592" s="204"/>
      <c r="J592" s="204"/>
      <c r="K592" s="204"/>
      <c r="L592" s="204"/>
      <c r="M592" s="204"/>
      <c r="N592" s="204"/>
      <c r="O592" s="204"/>
      <c r="W592" s="31"/>
      <c r="X592" s="31"/>
      <c r="Y592" s="42"/>
      <c r="Z592" s="31"/>
      <c r="AA592" s="31"/>
      <c r="AB592" s="31"/>
      <c r="AC592" s="31"/>
      <c r="AD592" s="31"/>
      <c r="AE592" s="31"/>
      <c r="AF592" s="31"/>
      <c r="AG592" s="31"/>
      <c r="AH592" s="31"/>
      <c r="AI592" s="31"/>
      <c r="AJ592" s="31"/>
      <c r="AO592" s="99"/>
      <c r="AP592" s="100"/>
    </row>
    <row r="593" spans="1:42" x14ac:dyDescent="0.25">
      <c r="A593" s="204"/>
      <c r="B593" s="204"/>
      <c r="C593" s="204"/>
      <c r="D593" s="204"/>
      <c r="E593" s="204"/>
      <c r="F593" s="204"/>
      <c r="G593" s="204"/>
      <c r="H593" s="204"/>
      <c r="I593" s="204"/>
      <c r="J593" s="204"/>
      <c r="K593" s="204"/>
      <c r="L593" s="204"/>
      <c r="M593" s="204"/>
      <c r="N593" s="204"/>
      <c r="O593" s="204"/>
      <c r="W593" s="31"/>
      <c r="X593" s="31"/>
      <c r="Y593" s="42"/>
      <c r="Z593" s="31"/>
      <c r="AA593" s="31"/>
      <c r="AB593" s="31"/>
      <c r="AC593" s="31"/>
      <c r="AD593" s="31"/>
      <c r="AE593" s="31"/>
      <c r="AF593" s="31"/>
      <c r="AG593" s="31"/>
      <c r="AH593" s="31"/>
      <c r="AI593" s="31"/>
      <c r="AJ593" s="31"/>
      <c r="AO593" s="99"/>
      <c r="AP593" s="100"/>
    </row>
    <row r="594" spans="1:42" x14ac:dyDescent="0.25">
      <c r="A594" s="204"/>
      <c r="B594" s="204"/>
      <c r="C594" s="204"/>
      <c r="D594" s="204"/>
      <c r="E594" s="204"/>
      <c r="F594" s="204"/>
      <c r="G594" s="204"/>
      <c r="H594" s="204"/>
      <c r="I594" s="204"/>
      <c r="J594" s="204"/>
      <c r="K594" s="204"/>
      <c r="L594" s="204"/>
      <c r="M594" s="204"/>
      <c r="N594" s="204"/>
      <c r="O594" s="204"/>
      <c r="W594" s="31"/>
      <c r="X594" s="31"/>
      <c r="Y594" s="42"/>
      <c r="Z594" s="31"/>
      <c r="AA594" s="31"/>
      <c r="AB594" s="31"/>
      <c r="AC594" s="31"/>
      <c r="AD594" s="31"/>
      <c r="AE594" s="31"/>
      <c r="AF594" s="31"/>
      <c r="AG594" s="31"/>
      <c r="AH594" s="31"/>
      <c r="AI594" s="31"/>
      <c r="AJ594" s="31"/>
      <c r="AO594" s="101"/>
      <c r="AP594" s="102"/>
    </row>
    <row r="595" spans="1:42" x14ac:dyDescent="0.25">
      <c r="A595" s="204"/>
      <c r="B595" s="204"/>
      <c r="C595" s="204"/>
      <c r="D595" s="204"/>
      <c r="E595" s="204"/>
      <c r="F595" s="204"/>
      <c r="G595" s="204"/>
      <c r="H595" s="204"/>
      <c r="I595" s="204"/>
      <c r="J595" s="204"/>
      <c r="K595" s="204"/>
      <c r="L595" s="204"/>
      <c r="M595" s="204"/>
      <c r="N595" s="204"/>
      <c r="O595" s="204"/>
      <c r="W595" s="31"/>
      <c r="X595" s="31"/>
      <c r="Y595" s="42"/>
      <c r="Z595" s="31"/>
      <c r="AA595" s="31"/>
      <c r="AB595" s="31"/>
      <c r="AC595" s="31"/>
      <c r="AD595" s="31"/>
      <c r="AE595" s="31"/>
      <c r="AF595" s="31"/>
      <c r="AG595" s="31"/>
      <c r="AH595" s="31"/>
      <c r="AI595" s="31"/>
      <c r="AJ595" s="31"/>
      <c r="AO595" s="101"/>
      <c r="AP595" s="102"/>
    </row>
    <row r="596" spans="1:42" x14ac:dyDescent="0.25">
      <c r="A596" s="204"/>
      <c r="B596" s="204"/>
      <c r="C596" s="204"/>
      <c r="D596" s="204"/>
      <c r="E596" s="204"/>
      <c r="F596" s="204"/>
      <c r="G596" s="204"/>
      <c r="H596" s="204"/>
      <c r="I596" s="204"/>
      <c r="J596" s="204"/>
      <c r="K596" s="204"/>
      <c r="L596" s="204"/>
      <c r="M596" s="204"/>
      <c r="N596" s="204"/>
      <c r="O596" s="204"/>
      <c r="W596" s="31"/>
      <c r="X596" s="31"/>
      <c r="Y596" s="42"/>
      <c r="Z596" s="31"/>
      <c r="AA596" s="31"/>
      <c r="AB596" s="31"/>
      <c r="AC596" s="31"/>
      <c r="AD596" s="31"/>
      <c r="AE596" s="31"/>
      <c r="AF596" s="31"/>
      <c r="AG596" s="31"/>
      <c r="AH596" s="31"/>
      <c r="AI596" s="31"/>
      <c r="AJ596" s="31"/>
      <c r="AO596" s="101"/>
      <c r="AP596" s="102"/>
    </row>
    <row r="597" spans="1:42" x14ac:dyDescent="0.25">
      <c r="A597" s="204"/>
      <c r="B597" s="204"/>
      <c r="C597" s="204"/>
      <c r="D597" s="204"/>
      <c r="E597" s="204"/>
      <c r="F597" s="204"/>
      <c r="G597" s="204"/>
      <c r="H597" s="204"/>
      <c r="I597" s="204"/>
      <c r="J597" s="204"/>
      <c r="K597" s="204"/>
      <c r="L597" s="204"/>
      <c r="M597" s="204"/>
      <c r="N597" s="204"/>
      <c r="O597" s="204"/>
      <c r="W597" s="31"/>
      <c r="X597" s="31"/>
      <c r="Y597" s="42"/>
      <c r="Z597" s="31"/>
      <c r="AA597" s="31"/>
      <c r="AB597" s="31"/>
      <c r="AC597" s="31"/>
      <c r="AD597" s="31"/>
      <c r="AE597" s="31"/>
      <c r="AF597" s="31"/>
      <c r="AG597" s="31"/>
      <c r="AH597" s="31"/>
      <c r="AI597" s="31"/>
      <c r="AJ597" s="31"/>
      <c r="AO597" s="101"/>
      <c r="AP597" s="102"/>
    </row>
    <row r="598" spans="1:42" ht="41.25" customHeight="1" x14ac:dyDescent="0.25">
      <c r="A598" s="204"/>
      <c r="B598" s="204"/>
      <c r="C598" s="204"/>
      <c r="D598" s="204"/>
      <c r="E598" s="204"/>
      <c r="F598" s="204"/>
      <c r="G598" s="204"/>
      <c r="H598" s="204"/>
      <c r="I598" s="204"/>
      <c r="J598" s="204"/>
      <c r="K598" s="204"/>
      <c r="L598" s="204"/>
      <c r="M598" s="204"/>
      <c r="N598" s="204"/>
      <c r="O598" s="204"/>
      <c r="W598" s="31"/>
      <c r="X598" s="31"/>
      <c r="Y598" s="42"/>
      <c r="Z598" s="31"/>
      <c r="AA598" s="31"/>
      <c r="AB598" s="31"/>
      <c r="AC598" s="31"/>
      <c r="AD598" s="31"/>
      <c r="AE598" s="31"/>
      <c r="AF598" s="31"/>
      <c r="AG598" s="31"/>
      <c r="AH598" s="31"/>
      <c r="AI598" s="31"/>
      <c r="AJ598" s="31"/>
    </row>
    <row r="599" spans="1:42" x14ac:dyDescent="0.25">
      <c r="A599" s="204"/>
      <c r="B599" s="204"/>
      <c r="C599" s="204"/>
      <c r="D599" s="204"/>
      <c r="E599" s="204"/>
      <c r="F599" s="204"/>
      <c r="G599" s="204"/>
      <c r="H599" s="204"/>
      <c r="I599" s="204"/>
      <c r="J599" s="204"/>
      <c r="K599" s="204"/>
      <c r="L599" s="204"/>
      <c r="M599" s="204"/>
      <c r="N599" s="204"/>
      <c r="O599" s="204"/>
      <c r="W599" s="31"/>
      <c r="X599" s="31"/>
      <c r="Y599" s="42"/>
      <c r="Z599" s="31"/>
      <c r="AA599" s="31"/>
      <c r="AB599" s="31"/>
      <c r="AC599" s="31"/>
      <c r="AD599" s="31"/>
      <c r="AE599" s="31"/>
      <c r="AF599" s="31"/>
      <c r="AG599" s="31"/>
      <c r="AH599" s="31"/>
      <c r="AI599" s="31"/>
      <c r="AJ599" s="31"/>
    </row>
    <row r="600" spans="1:42" x14ac:dyDescent="0.25">
      <c r="A600" s="204"/>
      <c r="B600" s="204"/>
      <c r="C600" s="204"/>
      <c r="D600" s="204"/>
      <c r="E600" s="204"/>
      <c r="F600" s="204"/>
      <c r="G600" s="204"/>
      <c r="H600" s="204"/>
      <c r="I600" s="204"/>
      <c r="J600" s="204"/>
      <c r="K600" s="204"/>
      <c r="L600" s="204"/>
      <c r="M600" s="204"/>
      <c r="N600" s="204"/>
      <c r="O600" s="204"/>
      <c r="W600" s="31"/>
      <c r="X600" s="31"/>
      <c r="Y600" s="42"/>
      <c r="Z600" s="31"/>
      <c r="AA600" s="31"/>
      <c r="AB600" s="31"/>
      <c r="AC600" s="31"/>
      <c r="AD600" s="31"/>
      <c r="AE600" s="31"/>
      <c r="AF600" s="31"/>
      <c r="AG600" s="31"/>
      <c r="AH600" s="31"/>
      <c r="AI600" s="31"/>
      <c r="AJ600" s="31"/>
    </row>
    <row r="601" spans="1:42" x14ac:dyDescent="0.25">
      <c r="A601" s="204"/>
      <c r="B601" s="204"/>
      <c r="C601" s="204"/>
      <c r="D601" s="204"/>
      <c r="E601" s="204"/>
      <c r="F601" s="204"/>
      <c r="G601" s="204"/>
      <c r="H601" s="204"/>
      <c r="I601" s="204"/>
      <c r="J601" s="204"/>
      <c r="K601" s="204"/>
      <c r="L601" s="204"/>
      <c r="M601" s="204"/>
      <c r="N601" s="204"/>
      <c r="O601" s="204"/>
      <c r="W601" s="31"/>
      <c r="X601" s="31"/>
      <c r="Y601" s="42"/>
      <c r="Z601" s="31"/>
      <c r="AA601" s="31"/>
      <c r="AB601" s="31"/>
      <c r="AC601" s="31"/>
      <c r="AD601" s="31"/>
      <c r="AE601" s="31"/>
      <c r="AF601" s="31"/>
      <c r="AG601" s="31"/>
      <c r="AH601" s="31"/>
      <c r="AI601" s="31"/>
      <c r="AJ601" s="31"/>
    </row>
    <row r="602" spans="1:42" ht="63.75" customHeight="1" x14ac:dyDescent="0.25">
      <c r="A602" s="204"/>
      <c r="B602" s="204"/>
      <c r="C602" s="204"/>
      <c r="D602" s="204"/>
      <c r="E602" s="204"/>
      <c r="F602" s="204"/>
      <c r="G602" s="204"/>
      <c r="H602" s="204"/>
      <c r="I602" s="204"/>
      <c r="J602" s="204"/>
      <c r="K602" s="204"/>
      <c r="L602" s="204"/>
      <c r="M602" s="204"/>
      <c r="N602" s="204"/>
      <c r="O602" s="204"/>
      <c r="W602" s="31"/>
      <c r="X602" s="31"/>
      <c r="Y602" s="42"/>
      <c r="Z602" s="31"/>
      <c r="AA602" s="31"/>
      <c r="AB602" s="31"/>
      <c r="AC602" s="31"/>
      <c r="AD602" s="31"/>
      <c r="AE602" s="31"/>
      <c r="AF602" s="31"/>
      <c r="AG602" s="31"/>
      <c r="AH602" s="31"/>
      <c r="AI602" s="31"/>
      <c r="AJ602" s="31"/>
    </row>
    <row r="603" spans="1:42" x14ac:dyDescent="0.25">
      <c r="A603" s="204"/>
      <c r="B603" s="204"/>
      <c r="C603" s="204"/>
      <c r="D603" s="204"/>
      <c r="E603" s="204"/>
      <c r="F603" s="204"/>
      <c r="G603" s="204"/>
      <c r="H603" s="204"/>
      <c r="I603" s="204"/>
      <c r="J603" s="204"/>
      <c r="K603" s="204"/>
      <c r="L603" s="204"/>
      <c r="M603" s="204"/>
      <c r="N603" s="204"/>
      <c r="O603" s="204"/>
      <c r="W603" s="31"/>
      <c r="X603" s="31"/>
      <c r="Y603" s="42"/>
      <c r="Z603" s="31"/>
      <c r="AA603" s="31"/>
      <c r="AB603" s="31"/>
      <c r="AC603" s="31"/>
      <c r="AD603" s="31"/>
      <c r="AE603" s="31"/>
      <c r="AF603" s="31"/>
      <c r="AG603" s="31"/>
      <c r="AH603" s="31"/>
      <c r="AI603" s="31"/>
      <c r="AJ603" s="31"/>
    </row>
    <row r="604" spans="1:42" x14ac:dyDescent="0.25">
      <c r="A604" s="204"/>
      <c r="B604" s="204"/>
      <c r="C604" s="204"/>
      <c r="D604" s="204"/>
      <c r="E604" s="204"/>
      <c r="F604" s="204"/>
      <c r="G604" s="204"/>
      <c r="H604" s="204"/>
      <c r="I604" s="204"/>
      <c r="J604" s="204"/>
      <c r="K604" s="204"/>
      <c r="L604" s="204"/>
      <c r="M604" s="204"/>
      <c r="N604" s="204"/>
      <c r="O604" s="204"/>
      <c r="W604" s="31"/>
      <c r="X604" s="31"/>
      <c r="Y604" s="42"/>
      <c r="Z604" s="31"/>
      <c r="AA604" s="31"/>
      <c r="AB604" s="31"/>
      <c r="AC604" s="31"/>
      <c r="AD604" s="31"/>
      <c r="AE604" s="31"/>
      <c r="AF604" s="31"/>
      <c r="AG604" s="31"/>
      <c r="AH604" s="31"/>
      <c r="AI604" s="31"/>
      <c r="AJ604" s="31"/>
    </row>
    <row r="605" spans="1:42" x14ac:dyDescent="0.25">
      <c r="A605" s="204"/>
      <c r="B605" s="204"/>
      <c r="C605" s="204"/>
      <c r="D605" s="204"/>
      <c r="E605" s="204"/>
      <c r="F605" s="204"/>
      <c r="G605" s="204"/>
      <c r="H605" s="204"/>
      <c r="I605" s="204"/>
      <c r="J605" s="204"/>
      <c r="K605" s="204"/>
      <c r="L605" s="204"/>
      <c r="M605" s="204"/>
      <c r="N605" s="204"/>
      <c r="O605" s="204"/>
      <c r="W605" s="31"/>
      <c r="X605" s="31"/>
      <c r="Y605" s="42"/>
      <c r="Z605" s="31"/>
      <c r="AA605" s="31"/>
      <c r="AB605" s="31"/>
      <c r="AC605" s="31"/>
      <c r="AD605" s="31"/>
      <c r="AE605" s="31"/>
      <c r="AF605" s="31"/>
      <c r="AG605" s="31"/>
      <c r="AH605" s="31"/>
      <c r="AI605" s="31"/>
      <c r="AJ605" s="31"/>
    </row>
    <row r="606" spans="1:42" x14ac:dyDescent="0.25">
      <c r="A606" s="204"/>
      <c r="B606" s="204"/>
      <c r="C606" s="204"/>
      <c r="D606" s="204"/>
      <c r="E606" s="204"/>
      <c r="F606" s="204"/>
      <c r="G606" s="204"/>
      <c r="H606" s="204"/>
      <c r="I606" s="204"/>
      <c r="J606" s="204"/>
      <c r="K606" s="204"/>
      <c r="L606" s="204"/>
      <c r="M606" s="204"/>
      <c r="N606" s="204"/>
      <c r="O606" s="204"/>
      <c r="W606" s="31"/>
      <c r="X606" s="31"/>
      <c r="Y606" s="42"/>
      <c r="Z606" s="31"/>
      <c r="AA606" s="31"/>
      <c r="AB606" s="31"/>
      <c r="AC606" s="31"/>
      <c r="AD606" s="31"/>
      <c r="AE606" s="31"/>
      <c r="AF606" s="31"/>
      <c r="AG606" s="31"/>
      <c r="AH606" s="31"/>
      <c r="AI606" s="31"/>
      <c r="AJ606" s="31"/>
    </row>
    <row r="607" spans="1:42" x14ac:dyDescent="0.25">
      <c r="A607" s="204"/>
      <c r="B607" s="204"/>
      <c r="C607" s="204"/>
      <c r="D607" s="204"/>
      <c r="E607" s="204"/>
      <c r="F607" s="204"/>
      <c r="G607" s="204"/>
      <c r="H607" s="204"/>
      <c r="I607" s="204"/>
      <c r="J607" s="204"/>
      <c r="K607" s="204"/>
      <c r="L607" s="204"/>
      <c r="M607" s="204"/>
      <c r="N607" s="204"/>
      <c r="O607" s="204"/>
      <c r="W607" s="31"/>
      <c r="X607" s="31"/>
      <c r="Y607" s="42"/>
      <c r="Z607" s="31"/>
      <c r="AA607" s="31"/>
      <c r="AB607" s="31"/>
      <c r="AC607" s="31"/>
      <c r="AD607" s="31"/>
      <c r="AE607" s="31"/>
      <c r="AF607" s="31"/>
      <c r="AG607" s="31"/>
      <c r="AH607" s="31"/>
      <c r="AI607" s="31"/>
      <c r="AJ607" s="31"/>
    </row>
    <row r="608" spans="1:42" x14ac:dyDescent="0.25">
      <c r="A608" s="204"/>
      <c r="B608" s="204"/>
      <c r="C608" s="204"/>
      <c r="D608" s="204"/>
      <c r="E608" s="204"/>
      <c r="F608" s="204"/>
      <c r="G608" s="204"/>
      <c r="H608" s="204"/>
      <c r="I608" s="204"/>
      <c r="J608" s="204"/>
      <c r="K608" s="204"/>
      <c r="L608" s="204"/>
      <c r="M608" s="204"/>
      <c r="N608" s="204"/>
      <c r="O608" s="204"/>
      <c r="W608" s="31"/>
      <c r="X608" s="31"/>
      <c r="Y608" s="42"/>
      <c r="Z608" s="31"/>
      <c r="AA608" s="31"/>
      <c r="AB608" s="31"/>
      <c r="AC608" s="31"/>
      <c r="AD608" s="31"/>
      <c r="AE608" s="31"/>
      <c r="AF608" s="31"/>
      <c r="AG608" s="31"/>
      <c r="AH608" s="31"/>
      <c r="AI608" s="31"/>
      <c r="AJ608" s="31"/>
    </row>
    <row r="609" spans="1:36" ht="42" customHeight="1" x14ac:dyDescent="0.25">
      <c r="A609" s="204"/>
      <c r="B609" s="204"/>
      <c r="C609" s="204"/>
      <c r="D609" s="204"/>
      <c r="E609" s="204"/>
      <c r="F609" s="204"/>
      <c r="G609" s="204"/>
      <c r="H609" s="204"/>
      <c r="I609" s="204"/>
      <c r="J609" s="204"/>
      <c r="K609" s="204"/>
      <c r="L609" s="204"/>
      <c r="M609" s="204"/>
      <c r="N609" s="204"/>
      <c r="O609" s="204"/>
      <c r="W609" s="31"/>
      <c r="X609" s="31"/>
      <c r="Y609" s="42"/>
      <c r="Z609" s="31"/>
      <c r="AA609" s="31"/>
      <c r="AB609" s="31"/>
      <c r="AC609" s="31"/>
      <c r="AD609" s="31"/>
      <c r="AE609" s="31"/>
      <c r="AF609" s="31"/>
      <c r="AG609" s="31"/>
      <c r="AH609" s="31"/>
      <c r="AI609" s="31"/>
      <c r="AJ609" s="31"/>
    </row>
    <row r="610" spans="1:36" x14ac:dyDescent="0.25">
      <c r="A610" s="204"/>
      <c r="B610" s="204"/>
      <c r="C610" s="204"/>
      <c r="D610" s="204"/>
      <c r="E610" s="204"/>
      <c r="F610" s="204"/>
      <c r="G610" s="204"/>
      <c r="H610" s="204"/>
      <c r="I610" s="204"/>
      <c r="J610" s="204"/>
      <c r="K610" s="204"/>
      <c r="L610" s="204"/>
      <c r="M610" s="204"/>
      <c r="N610" s="204"/>
      <c r="O610" s="204"/>
      <c r="W610" s="31"/>
      <c r="X610" s="31"/>
      <c r="Y610" s="42"/>
      <c r="Z610" s="31"/>
      <c r="AA610" s="31"/>
      <c r="AB610" s="31"/>
      <c r="AC610" s="31"/>
      <c r="AD610" s="31"/>
      <c r="AE610" s="31"/>
      <c r="AF610" s="31"/>
      <c r="AG610" s="31"/>
      <c r="AH610" s="31"/>
      <c r="AI610" s="31"/>
      <c r="AJ610" s="31"/>
    </row>
    <row r="611" spans="1:36" x14ac:dyDescent="0.25">
      <c r="A611" s="204"/>
      <c r="B611" s="204"/>
      <c r="C611" s="204"/>
      <c r="D611" s="204"/>
      <c r="E611" s="204"/>
      <c r="F611" s="204"/>
      <c r="G611" s="204"/>
      <c r="H611" s="204"/>
      <c r="I611" s="204"/>
      <c r="J611" s="204"/>
      <c r="K611" s="204"/>
      <c r="L611" s="204"/>
      <c r="M611" s="204"/>
      <c r="N611" s="204"/>
      <c r="O611" s="204"/>
      <c r="W611" s="31"/>
      <c r="X611" s="31"/>
      <c r="Y611" s="42"/>
      <c r="Z611" s="31"/>
      <c r="AA611" s="31"/>
      <c r="AB611" s="31"/>
      <c r="AC611" s="31"/>
      <c r="AD611" s="31"/>
      <c r="AE611" s="31"/>
      <c r="AF611" s="31"/>
      <c r="AG611" s="31"/>
      <c r="AH611" s="31"/>
      <c r="AI611" s="31"/>
      <c r="AJ611" s="31"/>
    </row>
    <row r="612" spans="1:36" x14ac:dyDescent="0.25">
      <c r="A612" s="204"/>
      <c r="B612" s="204"/>
      <c r="C612" s="204"/>
      <c r="D612" s="204"/>
      <c r="E612" s="204"/>
      <c r="F612" s="204"/>
      <c r="G612" s="204"/>
      <c r="H612" s="204"/>
      <c r="I612" s="204"/>
      <c r="J612" s="204"/>
      <c r="K612" s="204"/>
      <c r="L612" s="204"/>
      <c r="M612" s="204"/>
      <c r="N612" s="204"/>
      <c r="O612" s="204"/>
      <c r="W612" s="31"/>
      <c r="X612" s="31"/>
      <c r="Y612" s="42"/>
      <c r="Z612" s="31"/>
      <c r="AA612" s="31"/>
      <c r="AB612" s="31"/>
      <c r="AC612" s="31"/>
      <c r="AD612" s="31"/>
      <c r="AE612" s="31"/>
      <c r="AF612" s="31"/>
      <c r="AG612" s="31"/>
      <c r="AH612" s="31"/>
      <c r="AI612" s="31"/>
      <c r="AJ612" s="31"/>
    </row>
    <row r="613" spans="1:36" x14ac:dyDescent="0.25">
      <c r="A613" s="204"/>
      <c r="B613" s="204"/>
      <c r="C613" s="204"/>
      <c r="D613" s="204"/>
      <c r="E613" s="204"/>
      <c r="F613" s="204"/>
      <c r="G613" s="204"/>
      <c r="H613" s="204"/>
      <c r="I613" s="204"/>
      <c r="J613" s="204"/>
      <c r="K613" s="204"/>
      <c r="L613" s="204"/>
      <c r="M613" s="204"/>
      <c r="N613" s="204"/>
      <c r="O613" s="204"/>
      <c r="W613" s="31"/>
      <c r="X613" s="31"/>
      <c r="Y613" s="42"/>
      <c r="Z613" s="31"/>
      <c r="AA613" s="31"/>
      <c r="AB613" s="31"/>
      <c r="AC613" s="31"/>
      <c r="AD613" s="31"/>
      <c r="AE613" s="31"/>
      <c r="AF613" s="31"/>
      <c r="AG613" s="31"/>
      <c r="AH613" s="31"/>
      <c r="AI613" s="31"/>
      <c r="AJ613" s="31"/>
    </row>
    <row r="614" spans="1:36" x14ac:dyDescent="0.25">
      <c r="A614" s="204"/>
      <c r="B614" s="204"/>
      <c r="C614" s="204"/>
      <c r="D614" s="204"/>
      <c r="E614" s="204"/>
      <c r="F614" s="204"/>
      <c r="G614" s="204"/>
      <c r="H614" s="204"/>
      <c r="I614" s="204"/>
      <c r="J614" s="204"/>
      <c r="K614" s="204"/>
      <c r="L614" s="204"/>
      <c r="M614" s="204"/>
      <c r="N614" s="204"/>
      <c r="O614" s="204"/>
      <c r="W614" s="31"/>
      <c r="X614" s="31"/>
      <c r="Y614" s="42"/>
      <c r="Z614" s="31"/>
      <c r="AA614" s="31"/>
      <c r="AB614" s="31"/>
      <c r="AC614" s="31"/>
      <c r="AD614" s="31"/>
      <c r="AE614" s="31"/>
      <c r="AF614" s="31"/>
      <c r="AG614" s="31"/>
      <c r="AH614" s="31"/>
      <c r="AI614" s="31"/>
      <c r="AJ614" s="31"/>
    </row>
    <row r="615" spans="1:36" x14ac:dyDescent="0.25">
      <c r="A615" s="204"/>
      <c r="B615" s="204"/>
      <c r="C615" s="204"/>
      <c r="D615" s="204"/>
      <c r="E615" s="204"/>
      <c r="F615" s="204"/>
      <c r="G615" s="204"/>
      <c r="H615" s="204"/>
      <c r="I615" s="204"/>
      <c r="J615" s="204"/>
      <c r="K615" s="204"/>
      <c r="L615" s="204"/>
      <c r="M615" s="204"/>
      <c r="N615" s="204"/>
      <c r="O615" s="204"/>
      <c r="W615" s="31"/>
      <c r="X615" s="31"/>
      <c r="Y615" s="42"/>
      <c r="Z615" s="31"/>
      <c r="AA615" s="31"/>
      <c r="AB615" s="31"/>
      <c r="AC615" s="31"/>
      <c r="AD615" s="31"/>
      <c r="AE615" s="31"/>
      <c r="AF615" s="31"/>
      <c r="AG615" s="31"/>
      <c r="AH615" s="31"/>
      <c r="AI615" s="31"/>
      <c r="AJ615" s="31"/>
    </row>
    <row r="616" spans="1:36" x14ac:dyDescent="0.25">
      <c r="A616" s="204"/>
      <c r="B616" s="204"/>
      <c r="C616" s="204"/>
      <c r="D616" s="204"/>
      <c r="E616" s="204"/>
      <c r="F616" s="204"/>
      <c r="G616" s="204"/>
      <c r="H616" s="204"/>
      <c r="I616" s="204"/>
      <c r="J616" s="204"/>
      <c r="K616" s="204"/>
      <c r="L616" s="204"/>
      <c r="M616" s="204"/>
      <c r="N616" s="204"/>
      <c r="O616" s="204"/>
      <c r="W616" s="31"/>
      <c r="X616" s="31"/>
      <c r="Y616" s="42"/>
      <c r="Z616" s="31"/>
      <c r="AA616" s="31"/>
      <c r="AB616" s="31"/>
      <c r="AC616" s="31"/>
      <c r="AD616" s="31"/>
      <c r="AE616" s="31"/>
      <c r="AF616" s="31"/>
      <c r="AG616" s="31"/>
      <c r="AH616" s="31"/>
      <c r="AI616" s="31"/>
      <c r="AJ616" s="31"/>
    </row>
    <row r="617" spans="1:36" x14ac:dyDescent="0.25">
      <c r="A617" s="204"/>
      <c r="B617" s="204"/>
      <c r="C617" s="204"/>
      <c r="D617" s="204"/>
      <c r="E617" s="204"/>
      <c r="F617" s="204"/>
      <c r="G617" s="204"/>
      <c r="H617" s="204"/>
      <c r="I617" s="204"/>
      <c r="J617" s="204"/>
      <c r="K617" s="204"/>
      <c r="L617" s="204"/>
      <c r="M617" s="204"/>
      <c r="N617" s="204"/>
      <c r="O617" s="204"/>
      <c r="W617" s="31"/>
      <c r="X617" s="31"/>
      <c r="Y617" s="42"/>
      <c r="Z617" s="31"/>
      <c r="AA617" s="31"/>
      <c r="AB617" s="31"/>
      <c r="AC617" s="31"/>
      <c r="AD617" s="31"/>
      <c r="AE617" s="31"/>
      <c r="AF617" s="31"/>
      <c r="AG617" s="31"/>
      <c r="AH617" s="31"/>
      <c r="AI617" s="31"/>
      <c r="AJ617" s="31"/>
    </row>
    <row r="618" spans="1:36" x14ac:dyDescent="0.25">
      <c r="A618" s="204"/>
      <c r="B618" s="204"/>
      <c r="C618" s="204"/>
      <c r="D618" s="204"/>
      <c r="E618" s="204"/>
      <c r="F618" s="204"/>
      <c r="G618" s="204"/>
      <c r="H618" s="204"/>
      <c r="I618" s="204"/>
      <c r="J618" s="204"/>
      <c r="K618" s="204"/>
      <c r="L618" s="204"/>
      <c r="M618" s="204"/>
      <c r="N618" s="204"/>
      <c r="O618" s="204"/>
      <c r="W618" s="31"/>
      <c r="X618" s="31"/>
      <c r="Y618" s="42"/>
      <c r="Z618" s="31"/>
      <c r="AA618" s="31"/>
      <c r="AB618" s="31"/>
      <c r="AC618" s="31"/>
      <c r="AD618" s="31"/>
      <c r="AE618" s="31"/>
      <c r="AF618" s="31"/>
      <c r="AG618" s="31"/>
      <c r="AH618" s="31"/>
      <c r="AI618" s="31"/>
      <c r="AJ618" s="31"/>
    </row>
    <row r="619" spans="1:36" x14ac:dyDescent="0.25">
      <c r="A619" s="204"/>
      <c r="B619" s="204"/>
      <c r="C619" s="204"/>
      <c r="D619" s="204"/>
      <c r="E619" s="204"/>
      <c r="F619" s="204"/>
      <c r="G619" s="204"/>
      <c r="H619" s="204"/>
      <c r="I619" s="204"/>
      <c r="J619" s="204"/>
      <c r="K619" s="204"/>
      <c r="L619" s="204"/>
      <c r="M619" s="204"/>
      <c r="N619" s="204"/>
      <c r="O619" s="204"/>
      <c r="W619" s="31"/>
      <c r="X619" s="31"/>
      <c r="Y619" s="42"/>
      <c r="Z619" s="31"/>
      <c r="AA619" s="31"/>
      <c r="AB619" s="31"/>
      <c r="AC619" s="31"/>
      <c r="AD619" s="31"/>
      <c r="AE619" s="31"/>
      <c r="AF619" s="31"/>
      <c r="AG619" s="31"/>
      <c r="AH619" s="31"/>
      <c r="AI619" s="31"/>
      <c r="AJ619" s="31"/>
    </row>
    <row r="620" spans="1:36" x14ac:dyDescent="0.25">
      <c r="A620" s="204"/>
      <c r="B620" s="204"/>
      <c r="C620" s="204"/>
      <c r="D620" s="204"/>
      <c r="E620" s="204"/>
      <c r="F620" s="204"/>
      <c r="G620" s="204"/>
      <c r="H620" s="204"/>
      <c r="I620" s="204"/>
      <c r="J620" s="204"/>
      <c r="K620" s="204"/>
      <c r="L620" s="204"/>
      <c r="M620" s="204"/>
      <c r="N620" s="204"/>
      <c r="O620" s="204"/>
      <c r="W620" s="31"/>
      <c r="X620" s="31"/>
      <c r="Y620" s="42"/>
      <c r="Z620" s="31"/>
      <c r="AA620" s="31"/>
      <c r="AB620" s="31"/>
      <c r="AC620" s="31"/>
      <c r="AD620" s="31"/>
      <c r="AE620" s="31"/>
      <c r="AF620" s="31"/>
      <c r="AG620" s="31"/>
      <c r="AH620" s="31"/>
      <c r="AI620" s="31"/>
      <c r="AJ620" s="31"/>
    </row>
    <row r="621" spans="1:36" x14ac:dyDescent="0.25">
      <c r="A621" s="204"/>
      <c r="B621" s="204"/>
      <c r="C621" s="204"/>
      <c r="D621" s="204"/>
      <c r="E621" s="204"/>
      <c r="F621" s="204"/>
      <c r="G621" s="204"/>
      <c r="H621" s="204"/>
      <c r="I621" s="204"/>
      <c r="J621" s="204"/>
      <c r="K621" s="204"/>
      <c r="L621" s="204"/>
      <c r="M621" s="204"/>
      <c r="N621" s="204"/>
      <c r="O621" s="204"/>
      <c r="W621" s="31"/>
      <c r="X621" s="31"/>
      <c r="Y621" s="42"/>
      <c r="Z621" s="31"/>
      <c r="AA621" s="31"/>
      <c r="AB621" s="31"/>
      <c r="AC621" s="31"/>
      <c r="AD621" s="31"/>
      <c r="AE621" s="31"/>
      <c r="AF621" s="31"/>
      <c r="AG621" s="31"/>
      <c r="AH621" s="31"/>
      <c r="AI621" s="31"/>
      <c r="AJ621" s="31"/>
    </row>
    <row r="622" spans="1:36" x14ac:dyDescent="0.25">
      <c r="A622" s="204"/>
      <c r="B622" s="204"/>
      <c r="C622" s="204"/>
      <c r="D622" s="204"/>
      <c r="E622" s="204"/>
      <c r="F622" s="204"/>
      <c r="G622" s="204"/>
      <c r="H622" s="204"/>
      <c r="I622" s="204"/>
      <c r="J622" s="204"/>
      <c r="K622" s="204"/>
      <c r="L622" s="204"/>
      <c r="M622" s="204"/>
      <c r="N622" s="204"/>
      <c r="O622" s="204"/>
      <c r="W622" s="31"/>
      <c r="X622" s="31"/>
      <c r="Y622" s="42"/>
      <c r="Z622" s="31"/>
      <c r="AA622" s="31"/>
      <c r="AB622" s="31"/>
      <c r="AC622" s="31"/>
      <c r="AD622" s="31"/>
      <c r="AE622" s="31"/>
      <c r="AF622" s="31"/>
      <c r="AG622" s="31"/>
      <c r="AH622" s="31"/>
      <c r="AI622" s="31"/>
      <c r="AJ622" s="31"/>
    </row>
    <row r="623" spans="1:36" x14ac:dyDescent="0.25">
      <c r="A623" s="204"/>
      <c r="B623" s="204"/>
      <c r="C623" s="204"/>
      <c r="D623" s="204"/>
      <c r="E623" s="204"/>
      <c r="F623" s="204"/>
      <c r="G623" s="204"/>
      <c r="H623" s="204"/>
      <c r="I623" s="204"/>
      <c r="J623" s="204"/>
      <c r="K623" s="204"/>
      <c r="L623" s="204"/>
      <c r="M623" s="204"/>
      <c r="N623" s="204"/>
      <c r="O623" s="204"/>
      <c r="W623" s="31"/>
      <c r="X623" s="31"/>
      <c r="Y623" s="42"/>
      <c r="Z623" s="31"/>
      <c r="AA623" s="31"/>
      <c r="AB623" s="31"/>
      <c r="AC623" s="31"/>
      <c r="AD623" s="31"/>
      <c r="AE623" s="31"/>
      <c r="AF623" s="31"/>
      <c r="AG623" s="31"/>
      <c r="AH623" s="31"/>
      <c r="AI623" s="31"/>
      <c r="AJ623" s="31"/>
    </row>
    <row r="624" spans="1:36" x14ac:dyDescent="0.25">
      <c r="A624" s="204"/>
      <c r="B624" s="204"/>
      <c r="C624" s="204"/>
      <c r="D624" s="204"/>
      <c r="E624" s="204"/>
      <c r="F624" s="204"/>
      <c r="G624" s="204"/>
      <c r="H624" s="204"/>
      <c r="I624" s="204"/>
      <c r="J624" s="204"/>
      <c r="K624" s="204"/>
      <c r="L624" s="204"/>
      <c r="M624" s="204"/>
      <c r="N624" s="204"/>
      <c r="O624" s="204"/>
      <c r="W624" s="31"/>
      <c r="X624" s="31"/>
      <c r="Y624" s="42"/>
      <c r="Z624" s="31"/>
      <c r="AA624" s="31"/>
      <c r="AB624" s="31"/>
      <c r="AC624" s="31"/>
      <c r="AD624" s="31"/>
      <c r="AE624" s="31"/>
      <c r="AF624" s="31"/>
      <c r="AG624" s="31"/>
      <c r="AH624" s="31"/>
      <c r="AI624" s="31"/>
      <c r="AJ624" s="31"/>
    </row>
    <row r="625" spans="1:36" x14ac:dyDescent="0.25">
      <c r="A625" s="204"/>
      <c r="B625" s="204"/>
      <c r="C625" s="204"/>
      <c r="D625" s="204"/>
      <c r="E625" s="204"/>
      <c r="F625" s="204"/>
      <c r="G625" s="204"/>
      <c r="H625" s="204"/>
      <c r="I625" s="204"/>
      <c r="J625" s="204"/>
      <c r="K625" s="204"/>
      <c r="L625" s="204"/>
      <c r="M625" s="204"/>
      <c r="N625" s="204"/>
      <c r="O625" s="204"/>
      <c r="W625" s="31"/>
      <c r="X625" s="31"/>
      <c r="Y625" s="42"/>
      <c r="Z625" s="31"/>
      <c r="AA625" s="31"/>
      <c r="AB625" s="31"/>
      <c r="AC625" s="31"/>
      <c r="AD625" s="31"/>
      <c r="AE625" s="31"/>
      <c r="AF625" s="31"/>
      <c r="AG625" s="31"/>
      <c r="AH625" s="31"/>
      <c r="AI625" s="31"/>
      <c r="AJ625" s="31"/>
    </row>
    <row r="626" spans="1:36" x14ac:dyDescent="0.25">
      <c r="A626" s="204"/>
      <c r="B626" s="204"/>
      <c r="C626" s="204"/>
      <c r="D626" s="204"/>
      <c r="E626" s="204"/>
      <c r="F626" s="204"/>
      <c r="G626" s="204"/>
      <c r="H626" s="204"/>
      <c r="I626" s="204"/>
      <c r="J626" s="204"/>
      <c r="K626" s="204"/>
      <c r="L626" s="204"/>
      <c r="M626" s="204"/>
      <c r="N626" s="204"/>
      <c r="O626" s="204"/>
      <c r="W626" s="31"/>
      <c r="X626" s="31"/>
      <c r="Y626" s="42"/>
      <c r="Z626" s="31"/>
      <c r="AA626" s="31"/>
      <c r="AB626" s="31"/>
      <c r="AC626" s="31"/>
      <c r="AD626" s="31"/>
      <c r="AE626" s="31"/>
      <c r="AF626" s="31"/>
      <c r="AG626" s="31"/>
      <c r="AH626" s="31"/>
      <c r="AI626" s="31"/>
      <c r="AJ626" s="31"/>
    </row>
    <row r="627" spans="1:36" x14ac:dyDescent="0.25">
      <c r="A627" s="204"/>
      <c r="B627" s="204"/>
      <c r="C627" s="204"/>
      <c r="D627" s="204"/>
      <c r="E627" s="204"/>
      <c r="F627" s="204"/>
      <c r="G627" s="204"/>
      <c r="H627" s="204"/>
      <c r="I627" s="204"/>
      <c r="J627" s="204"/>
      <c r="K627" s="204"/>
      <c r="L627" s="204"/>
      <c r="M627" s="204"/>
      <c r="N627" s="204"/>
      <c r="O627" s="204"/>
      <c r="W627" s="31"/>
      <c r="X627" s="31"/>
      <c r="Y627" s="42"/>
      <c r="Z627" s="31"/>
      <c r="AA627" s="31"/>
      <c r="AB627" s="31"/>
      <c r="AC627" s="31"/>
      <c r="AD627" s="31"/>
      <c r="AE627" s="31"/>
      <c r="AF627" s="31"/>
      <c r="AG627" s="31"/>
      <c r="AH627" s="31"/>
      <c r="AI627" s="31"/>
      <c r="AJ627" s="31"/>
    </row>
    <row r="628" spans="1:36" x14ac:dyDescent="0.25">
      <c r="A628" s="204"/>
      <c r="B628" s="204"/>
      <c r="C628" s="204"/>
      <c r="D628" s="204"/>
      <c r="E628" s="204"/>
      <c r="F628" s="204"/>
      <c r="G628" s="204"/>
      <c r="H628" s="204"/>
      <c r="I628" s="204"/>
      <c r="J628" s="204"/>
      <c r="K628" s="204"/>
      <c r="L628" s="204"/>
      <c r="M628" s="204"/>
      <c r="N628" s="204"/>
      <c r="O628" s="204"/>
      <c r="W628" s="31"/>
      <c r="X628" s="31"/>
      <c r="Y628" s="42"/>
      <c r="Z628" s="31"/>
      <c r="AA628" s="31"/>
      <c r="AB628" s="31"/>
      <c r="AC628" s="31"/>
      <c r="AD628" s="31"/>
      <c r="AE628" s="31"/>
      <c r="AF628" s="31"/>
      <c r="AG628" s="31"/>
      <c r="AH628" s="31"/>
      <c r="AI628" s="31"/>
      <c r="AJ628" s="31"/>
    </row>
    <row r="629" spans="1:36" x14ac:dyDescent="0.25">
      <c r="A629" s="204"/>
      <c r="B629" s="204"/>
      <c r="C629" s="204"/>
      <c r="D629" s="204"/>
      <c r="E629" s="204"/>
      <c r="F629" s="204"/>
      <c r="G629" s="204"/>
      <c r="H629" s="204"/>
      <c r="I629" s="204"/>
      <c r="J629" s="204"/>
      <c r="K629" s="204"/>
      <c r="L629" s="204"/>
      <c r="M629" s="204"/>
      <c r="N629" s="204"/>
      <c r="O629" s="204"/>
      <c r="W629" s="31"/>
      <c r="X629" s="31"/>
      <c r="Y629" s="42"/>
      <c r="Z629" s="31"/>
      <c r="AA629" s="31"/>
      <c r="AB629" s="31"/>
      <c r="AC629" s="31"/>
      <c r="AD629" s="31"/>
      <c r="AE629" s="31"/>
      <c r="AF629" s="31"/>
      <c r="AG629" s="31"/>
      <c r="AH629" s="31"/>
      <c r="AI629" s="31"/>
      <c r="AJ629" s="31"/>
    </row>
    <row r="630" spans="1:36" x14ac:dyDescent="0.25">
      <c r="A630" s="204"/>
      <c r="B630" s="204"/>
      <c r="C630" s="204"/>
      <c r="D630" s="204"/>
      <c r="E630" s="204"/>
      <c r="F630" s="204"/>
      <c r="G630" s="204"/>
      <c r="H630" s="204"/>
      <c r="I630" s="204"/>
      <c r="J630" s="204"/>
      <c r="K630" s="204"/>
      <c r="L630" s="204"/>
      <c r="M630" s="204"/>
      <c r="N630" s="204"/>
      <c r="O630" s="204"/>
      <c r="W630" s="31"/>
      <c r="X630" s="31"/>
      <c r="Y630" s="42"/>
      <c r="Z630" s="31"/>
      <c r="AA630" s="31"/>
      <c r="AB630" s="31"/>
      <c r="AC630" s="31"/>
      <c r="AD630" s="31"/>
      <c r="AE630" s="31"/>
      <c r="AF630" s="31"/>
      <c r="AG630" s="31"/>
      <c r="AH630" s="31"/>
      <c r="AI630" s="31"/>
      <c r="AJ630" s="31"/>
    </row>
    <row r="631" spans="1:36" x14ac:dyDescent="0.25">
      <c r="A631" s="204"/>
      <c r="B631" s="204"/>
      <c r="C631" s="204"/>
      <c r="D631" s="204"/>
      <c r="E631" s="204"/>
      <c r="F631" s="204"/>
      <c r="G631" s="204"/>
      <c r="H631" s="204"/>
      <c r="I631" s="204"/>
      <c r="J631" s="204"/>
      <c r="K631" s="204"/>
      <c r="L631" s="204"/>
      <c r="M631" s="204"/>
      <c r="N631" s="204"/>
      <c r="O631" s="204"/>
      <c r="W631" s="31"/>
      <c r="X631" s="31"/>
      <c r="Y631" s="42"/>
      <c r="Z631" s="31"/>
      <c r="AA631" s="31"/>
      <c r="AB631" s="31"/>
      <c r="AC631" s="31"/>
      <c r="AD631" s="31"/>
      <c r="AE631" s="31"/>
      <c r="AF631" s="31"/>
      <c r="AG631" s="31"/>
      <c r="AH631" s="31"/>
      <c r="AI631" s="31"/>
      <c r="AJ631" s="31"/>
    </row>
    <row r="632" spans="1:36" ht="87" customHeight="1" x14ac:dyDescent="0.25">
      <c r="A632" s="204"/>
      <c r="B632" s="204"/>
      <c r="C632" s="204"/>
      <c r="D632" s="204"/>
      <c r="E632" s="204"/>
      <c r="F632" s="204"/>
      <c r="G632" s="204"/>
      <c r="H632" s="204"/>
      <c r="I632" s="204"/>
      <c r="J632" s="204"/>
      <c r="K632" s="204"/>
      <c r="L632" s="204"/>
      <c r="M632" s="204"/>
      <c r="N632" s="204"/>
      <c r="O632" s="204"/>
      <c r="W632" s="31"/>
      <c r="X632" s="31"/>
      <c r="Y632" s="42"/>
      <c r="Z632" s="31"/>
      <c r="AA632" s="31"/>
      <c r="AB632" s="31"/>
      <c r="AC632" s="31"/>
      <c r="AD632" s="31"/>
      <c r="AE632" s="31"/>
      <c r="AF632" s="31"/>
      <c r="AG632" s="31"/>
      <c r="AH632" s="31"/>
      <c r="AI632" s="31"/>
      <c r="AJ632" s="31"/>
    </row>
    <row r="633" spans="1:36" x14ac:dyDescent="0.25">
      <c r="A633" s="204"/>
      <c r="B633" s="204"/>
      <c r="C633" s="204"/>
      <c r="D633" s="204"/>
      <c r="E633" s="204"/>
      <c r="F633" s="204"/>
      <c r="G633" s="204"/>
      <c r="H633" s="204"/>
      <c r="I633" s="204"/>
      <c r="J633" s="204"/>
      <c r="K633" s="204"/>
      <c r="L633" s="204"/>
      <c r="M633" s="204"/>
      <c r="N633" s="204"/>
      <c r="O633" s="204"/>
      <c r="W633" s="31"/>
      <c r="X633" s="31"/>
      <c r="Y633" s="42"/>
      <c r="Z633" s="31"/>
      <c r="AA633" s="31"/>
      <c r="AB633" s="31"/>
      <c r="AC633" s="31"/>
      <c r="AD633" s="31"/>
      <c r="AE633" s="31"/>
      <c r="AF633" s="31"/>
      <c r="AG633" s="31"/>
      <c r="AH633" s="31"/>
      <c r="AI633" s="31"/>
      <c r="AJ633" s="31"/>
    </row>
    <row r="634" spans="1:36" x14ac:dyDescent="0.25">
      <c r="A634" s="204"/>
      <c r="B634" s="204"/>
      <c r="C634" s="204"/>
      <c r="D634" s="204"/>
      <c r="E634" s="204"/>
      <c r="F634" s="204"/>
      <c r="G634" s="204"/>
      <c r="H634" s="204"/>
      <c r="I634" s="204"/>
      <c r="J634" s="204"/>
      <c r="K634" s="204"/>
      <c r="L634" s="204"/>
      <c r="M634" s="204"/>
      <c r="N634" s="204"/>
      <c r="O634" s="204"/>
      <c r="W634" s="31"/>
      <c r="X634" s="31"/>
      <c r="Y634" s="42"/>
      <c r="Z634" s="31"/>
      <c r="AA634" s="31"/>
      <c r="AB634" s="31"/>
      <c r="AC634" s="31"/>
      <c r="AD634" s="31"/>
      <c r="AE634" s="31"/>
      <c r="AF634" s="31"/>
      <c r="AG634" s="31"/>
      <c r="AH634" s="31"/>
      <c r="AI634" s="31"/>
      <c r="AJ634" s="31"/>
    </row>
    <row r="635" spans="1:36" x14ac:dyDescent="0.25">
      <c r="A635" s="204"/>
      <c r="B635" s="204"/>
      <c r="C635" s="204"/>
      <c r="D635" s="204"/>
      <c r="E635" s="204"/>
      <c r="F635" s="204"/>
      <c r="G635" s="204"/>
      <c r="H635" s="204"/>
      <c r="I635" s="204"/>
      <c r="J635" s="204"/>
      <c r="K635" s="204"/>
      <c r="L635" s="204"/>
      <c r="M635" s="204"/>
      <c r="N635" s="204"/>
      <c r="O635" s="204"/>
      <c r="W635" s="31"/>
      <c r="X635" s="31"/>
      <c r="Y635" s="42"/>
      <c r="Z635" s="31"/>
      <c r="AA635" s="31"/>
      <c r="AB635" s="31"/>
      <c r="AC635" s="31"/>
      <c r="AD635" s="31"/>
      <c r="AE635" s="31"/>
      <c r="AF635" s="31"/>
      <c r="AG635" s="31"/>
      <c r="AH635" s="31"/>
      <c r="AI635" s="31"/>
      <c r="AJ635" s="31"/>
    </row>
    <row r="636" spans="1:36" x14ac:dyDescent="0.25">
      <c r="A636" s="204"/>
      <c r="B636" s="204"/>
      <c r="C636" s="204"/>
      <c r="D636" s="204"/>
      <c r="E636" s="204"/>
      <c r="F636" s="204"/>
      <c r="G636" s="204"/>
      <c r="H636" s="204"/>
      <c r="I636" s="204"/>
      <c r="J636" s="204"/>
      <c r="K636" s="204"/>
      <c r="L636" s="204"/>
      <c r="M636" s="204"/>
      <c r="N636" s="204"/>
      <c r="O636" s="204"/>
      <c r="W636" s="31"/>
      <c r="X636" s="31"/>
      <c r="Y636" s="42"/>
      <c r="Z636" s="31"/>
      <c r="AA636" s="31"/>
      <c r="AB636" s="31"/>
      <c r="AC636" s="31"/>
      <c r="AD636" s="31"/>
      <c r="AE636" s="31"/>
      <c r="AF636" s="31"/>
      <c r="AG636" s="31"/>
      <c r="AH636" s="31"/>
      <c r="AI636" s="31"/>
      <c r="AJ636" s="31"/>
    </row>
    <row r="637" spans="1:36" x14ac:dyDescent="0.25">
      <c r="A637" s="204"/>
      <c r="B637" s="204"/>
      <c r="C637" s="204"/>
      <c r="D637" s="204"/>
      <c r="E637" s="204"/>
      <c r="F637" s="204"/>
      <c r="G637" s="204"/>
      <c r="H637" s="204"/>
      <c r="I637" s="204"/>
      <c r="J637" s="204"/>
      <c r="K637" s="204"/>
      <c r="L637" s="204"/>
      <c r="M637" s="204"/>
      <c r="N637" s="204"/>
      <c r="O637" s="204"/>
      <c r="W637" s="31"/>
      <c r="X637" s="31"/>
      <c r="Y637" s="42"/>
      <c r="Z637" s="31"/>
      <c r="AA637" s="31"/>
      <c r="AB637" s="31"/>
      <c r="AC637" s="31"/>
      <c r="AD637" s="31"/>
      <c r="AE637" s="31"/>
      <c r="AF637" s="31"/>
      <c r="AG637" s="31"/>
      <c r="AH637" s="31"/>
      <c r="AI637" s="31"/>
      <c r="AJ637" s="31"/>
    </row>
    <row r="638" spans="1:36" x14ac:dyDescent="0.25">
      <c r="A638" s="204"/>
      <c r="B638" s="204"/>
      <c r="C638" s="204"/>
      <c r="D638" s="204"/>
      <c r="E638" s="204"/>
      <c r="F638" s="204"/>
      <c r="G638" s="204"/>
      <c r="H638" s="204"/>
      <c r="I638" s="204"/>
      <c r="J638" s="204"/>
      <c r="K638" s="204"/>
      <c r="L638" s="204"/>
      <c r="M638" s="204"/>
      <c r="N638" s="204"/>
      <c r="O638" s="204"/>
      <c r="W638" s="31"/>
      <c r="X638" s="31"/>
      <c r="Y638" s="42"/>
      <c r="Z638" s="31"/>
      <c r="AA638" s="31"/>
      <c r="AB638" s="31"/>
      <c r="AC638" s="31"/>
      <c r="AD638" s="31"/>
      <c r="AE638" s="31"/>
      <c r="AF638" s="31"/>
      <c r="AG638" s="31"/>
      <c r="AH638" s="31"/>
      <c r="AI638" s="31"/>
      <c r="AJ638" s="31"/>
    </row>
    <row r="639" spans="1:36" x14ac:dyDescent="0.25">
      <c r="A639" s="204"/>
      <c r="B639" s="204"/>
      <c r="C639" s="204"/>
      <c r="D639" s="204"/>
      <c r="E639" s="204"/>
      <c r="F639" s="204"/>
      <c r="G639" s="204"/>
      <c r="H639" s="204"/>
      <c r="I639" s="204"/>
      <c r="J639" s="204"/>
      <c r="K639" s="204"/>
      <c r="L639" s="204"/>
      <c r="M639" s="204"/>
      <c r="N639" s="204"/>
      <c r="O639" s="204"/>
      <c r="W639" s="31"/>
      <c r="X639" s="31"/>
      <c r="Y639" s="42"/>
      <c r="Z639" s="31"/>
      <c r="AA639" s="31"/>
      <c r="AB639" s="31"/>
      <c r="AC639" s="31"/>
      <c r="AD639" s="31"/>
      <c r="AE639" s="31"/>
      <c r="AF639" s="31"/>
      <c r="AG639" s="31"/>
      <c r="AH639" s="31"/>
      <c r="AI639" s="31"/>
      <c r="AJ639" s="31"/>
    </row>
    <row r="640" spans="1:36" x14ac:dyDescent="0.25">
      <c r="A640" s="204"/>
      <c r="B640" s="204"/>
      <c r="C640" s="204"/>
      <c r="D640" s="204"/>
      <c r="E640" s="204"/>
      <c r="F640" s="204"/>
      <c r="G640" s="204"/>
      <c r="H640" s="204"/>
      <c r="I640" s="204"/>
      <c r="J640" s="204"/>
      <c r="K640" s="204"/>
      <c r="L640" s="204"/>
      <c r="M640" s="204"/>
      <c r="N640" s="204"/>
      <c r="O640" s="204"/>
      <c r="W640" s="31"/>
      <c r="X640" s="31"/>
      <c r="Y640" s="42"/>
      <c r="Z640" s="31"/>
      <c r="AA640" s="31"/>
      <c r="AB640" s="31"/>
      <c r="AC640" s="31"/>
      <c r="AD640" s="31"/>
      <c r="AE640" s="31"/>
      <c r="AF640" s="31"/>
      <c r="AG640" s="31"/>
      <c r="AH640" s="31"/>
      <c r="AI640" s="31"/>
      <c r="AJ640" s="31"/>
    </row>
    <row r="641" spans="1:36" x14ac:dyDescent="0.25">
      <c r="A641" s="204"/>
      <c r="B641" s="204"/>
      <c r="C641" s="204"/>
      <c r="D641" s="204"/>
      <c r="E641" s="204"/>
      <c r="F641" s="204"/>
      <c r="G641" s="204"/>
      <c r="H641" s="204"/>
      <c r="I641" s="204"/>
      <c r="J641" s="204"/>
      <c r="K641" s="204"/>
      <c r="L641" s="204"/>
      <c r="M641" s="204"/>
      <c r="N641" s="204"/>
      <c r="O641" s="204"/>
      <c r="W641" s="31"/>
      <c r="X641" s="31"/>
      <c r="Y641" s="31"/>
      <c r="Z641" s="31"/>
      <c r="AA641" s="31"/>
      <c r="AB641" s="31"/>
      <c r="AC641" s="31"/>
      <c r="AD641" s="31"/>
      <c r="AE641" s="31"/>
      <c r="AF641" s="31"/>
      <c r="AG641" s="31"/>
      <c r="AH641" s="31"/>
      <c r="AI641" s="31"/>
      <c r="AJ641" s="31"/>
    </row>
    <row r="642" spans="1:36" x14ac:dyDescent="0.25">
      <c r="W642" s="31"/>
      <c r="X642" s="31"/>
      <c r="Y642" s="31"/>
      <c r="Z642" s="31"/>
      <c r="AA642" s="31"/>
      <c r="AB642" s="31"/>
      <c r="AC642" s="31"/>
      <c r="AD642" s="31"/>
      <c r="AE642" s="31"/>
      <c r="AF642" s="31"/>
      <c r="AG642" s="31"/>
      <c r="AH642" s="31"/>
      <c r="AI642" s="31"/>
      <c r="AJ642" s="31"/>
    </row>
    <row r="643" spans="1:36" x14ac:dyDescent="0.25">
      <c r="W643" s="31"/>
      <c r="X643" s="31"/>
      <c r="Y643" s="31"/>
      <c r="Z643" s="31"/>
      <c r="AA643" s="31"/>
      <c r="AB643" s="31"/>
      <c r="AC643" s="31"/>
      <c r="AD643" s="31"/>
      <c r="AE643" s="31"/>
      <c r="AF643" s="31"/>
      <c r="AG643" s="31"/>
      <c r="AH643" s="31"/>
      <c r="AI643" s="31"/>
      <c r="AJ643" s="31"/>
    </row>
    <row r="644" spans="1:36" x14ac:dyDescent="0.25">
      <c r="W644" s="31"/>
      <c r="X644" s="31"/>
      <c r="Y644" s="31"/>
      <c r="Z644" s="31"/>
      <c r="AA644" s="31"/>
      <c r="AB644" s="31"/>
      <c r="AC644" s="31"/>
      <c r="AD644" s="31"/>
      <c r="AE644" s="31"/>
      <c r="AF644" s="31"/>
      <c r="AG644" s="31"/>
      <c r="AH644" s="31"/>
      <c r="AI644" s="31"/>
      <c r="AJ644" s="31"/>
    </row>
    <row r="645" spans="1:36" x14ac:dyDescent="0.25">
      <c r="W645" s="31"/>
      <c r="X645" s="31"/>
      <c r="Y645" s="31"/>
      <c r="Z645" s="31"/>
      <c r="AA645" s="31"/>
      <c r="AB645" s="31"/>
      <c r="AC645" s="31"/>
      <c r="AD645" s="31"/>
      <c r="AE645" s="31"/>
      <c r="AF645" s="31"/>
      <c r="AG645" s="31"/>
      <c r="AH645" s="31"/>
      <c r="AI645" s="31"/>
      <c r="AJ645" s="31"/>
    </row>
    <row r="646" spans="1:36" x14ac:dyDescent="0.25">
      <c r="W646" s="31"/>
      <c r="X646" s="31"/>
      <c r="Y646" s="31"/>
      <c r="Z646" s="31"/>
      <c r="AA646" s="31"/>
      <c r="AB646" s="31"/>
      <c r="AC646" s="31"/>
      <c r="AD646" s="31"/>
      <c r="AE646" s="31"/>
      <c r="AF646" s="31"/>
      <c r="AG646" s="31"/>
      <c r="AH646" s="31"/>
      <c r="AI646" s="31"/>
      <c r="AJ646" s="31"/>
    </row>
    <row r="647" spans="1:36" x14ac:dyDescent="0.25">
      <c r="W647" s="31"/>
      <c r="X647" s="31"/>
      <c r="Y647" s="31"/>
      <c r="Z647" s="31"/>
      <c r="AA647" s="31"/>
      <c r="AB647" s="31"/>
      <c r="AC647" s="31"/>
      <c r="AD647" s="31"/>
      <c r="AE647" s="31"/>
      <c r="AF647" s="31"/>
      <c r="AG647" s="31"/>
      <c r="AH647" s="31"/>
      <c r="AI647" s="31"/>
      <c r="AJ647" s="31"/>
    </row>
    <row r="648" spans="1:36" x14ac:dyDescent="0.25">
      <c r="W648" s="31"/>
      <c r="X648" s="31"/>
      <c r="Y648" s="31"/>
      <c r="Z648" s="31"/>
      <c r="AA648" s="31"/>
      <c r="AB648" s="31"/>
      <c r="AC648" s="31"/>
      <c r="AD648" s="31"/>
      <c r="AE648" s="31"/>
      <c r="AF648" s="31"/>
      <c r="AG648" s="31"/>
      <c r="AH648" s="31"/>
      <c r="AI648" s="31"/>
      <c r="AJ648" s="31"/>
    </row>
    <row r="649" spans="1:36" x14ac:dyDescent="0.25">
      <c r="W649" s="31"/>
      <c r="X649" s="31"/>
      <c r="Y649" s="31"/>
      <c r="Z649" s="31"/>
      <c r="AA649" s="31"/>
      <c r="AB649" s="31"/>
      <c r="AC649" s="31"/>
      <c r="AD649" s="31"/>
      <c r="AE649" s="31"/>
      <c r="AF649" s="31"/>
      <c r="AG649" s="31"/>
      <c r="AH649" s="31"/>
      <c r="AI649" s="31"/>
      <c r="AJ649" s="31"/>
    </row>
    <row r="650" spans="1:36" x14ac:dyDescent="0.25">
      <c r="W650" s="31"/>
      <c r="X650" s="31"/>
      <c r="Y650" s="31"/>
      <c r="Z650" s="31"/>
      <c r="AA650" s="31"/>
      <c r="AB650" s="31"/>
      <c r="AC650" s="31"/>
      <c r="AD650" s="31"/>
      <c r="AE650" s="31"/>
      <c r="AF650" s="31"/>
      <c r="AG650" s="31"/>
      <c r="AH650" s="31"/>
      <c r="AI650" s="31"/>
      <c r="AJ650" s="31"/>
    </row>
    <row r="651" spans="1:36" x14ac:dyDescent="0.25">
      <c r="W651" s="31"/>
      <c r="X651" s="31"/>
      <c r="Y651" s="31"/>
      <c r="Z651" s="31"/>
      <c r="AA651" s="31"/>
      <c r="AB651" s="31"/>
      <c r="AC651" s="31"/>
      <c r="AD651" s="31"/>
      <c r="AE651" s="31"/>
      <c r="AF651" s="31"/>
      <c r="AG651" s="31"/>
      <c r="AH651" s="31"/>
      <c r="AI651" s="31"/>
      <c r="AJ651" s="31"/>
    </row>
    <row r="652" spans="1:36" x14ac:dyDescent="0.25">
      <c r="W652" s="31"/>
      <c r="X652" s="31"/>
      <c r="Y652" s="31"/>
      <c r="Z652" s="31"/>
      <c r="AA652" s="31"/>
      <c r="AB652" s="31"/>
      <c r="AC652" s="31"/>
      <c r="AD652" s="31"/>
      <c r="AE652" s="31"/>
      <c r="AF652" s="31"/>
      <c r="AG652" s="31"/>
      <c r="AH652" s="31"/>
      <c r="AI652" s="31"/>
      <c r="AJ652" s="31"/>
    </row>
    <row r="653" spans="1:36" x14ac:dyDescent="0.25">
      <c r="W653" s="31"/>
      <c r="X653" s="31"/>
      <c r="Y653" s="31"/>
      <c r="Z653" s="31"/>
      <c r="AA653" s="31"/>
      <c r="AB653" s="31"/>
      <c r="AC653" s="31"/>
      <c r="AD653" s="31"/>
      <c r="AE653" s="31"/>
      <c r="AF653" s="31"/>
      <c r="AG653" s="31"/>
      <c r="AH653" s="31"/>
      <c r="AI653" s="31"/>
      <c r="AJ653" s="31"/>
    </row>
    <row r="654" spans="1:36" x14ac:dyDescent="0.25">
      <c r="W654" s="31"/>
      <c r="X654" s="31"/>
      <c r="Y654" s="31"/>
      <c r="Z654" s="31"/>
      <c r="AA654" s="31"/>
      <c r="AB654" s="31"/>
      <c r="AC654" s="31"/>
      <c r="AD654" s="31"/>
      <c r="AE654" s="31"/>
      <c r="AF654" s="31"/>
      <c r="AG654" s="31"/>
      <c r="AH654" s="31"/>
      <c r="AI654" s="31"/>
      <c r="AJ654" s="31"/>
    </row>
    <row r="655" spans="1:36" x14ac:dyDescent="0.25">
      <c r="W655" s="31"/>
      <c r="X655" s="31"/>
      <c r="Y655" s="31"/>
      <c r="Z655" s="31"/>
      <c r="AA655" s="31"/>
      <c r="AB655" s="31"/>
      <c r="AC655" s="31"/>
      <c r="AD655" s="31"/>
      <c r="AE655" s="31"/>
      <c r="AF655" s="31"/>
      <c r="AG655" s="31"/>
      <c r="AH655" s="31"/>
      <c r="AI655" s="31"/>
      <c r="AJ655" s="31"/>
    </row>
    <row r="656" spans="1:36" x14ac:dyDescent="0.25">
      <c r="W656" s="31"/>
      <c r="X656" s="31"/>
      <c r="Y656" s="31"/>
      <c r="Z656" s="31"/>
      <c r="AA656" s="31"/>
      <c r="AB656" s="31"/>
      <c r="AC656" s="31"/>
      <c r="AD656" s="31"/>
      <c r="AE656" s="31"/>
      <c r="AF656" s="31"/>
      <c r="AG656" s="31"/>
      <c r="AH656" s="31"/>
      <c r="AI656" s="31"/>
      <c r="AJ656" s="31"/>
    </row>
    <row r="657" spans="23:36" x14ac:dyDescent="0.25">
      <c r="W657" s="31"/>
      <c r="X657" s="31"/>
      <c r="Y657" s="31"/>
      <c r="Z657" s="31"/>
      <c r="AA657" s="31"/>
      <c r="AB657" s="31"/>
      <c r="AC657" s="31"/>
      <c r="AD657" s="31"/>
      <c r="AE657" s="31"/>
      <c r="AF657" s="31"/>
      <c r="AG657" s="31"/>
      <c r="AH657" s="31"/>
      <c r="AI657" s="31"/>
      <c r="AJ657" s="31"/>
    </row>
    <row r="658" spans="23:36" x14ac:dyDescent="0.25">
      <c r="W658" s="31"/>
      <c r="X658" s="31"/>
      <c r="Y658" s="31"/>
      <c r="Z658" s="31"/>
      <c r="AA658" s="31"/>
      <c r="AB658" s="31"/>
      <c r="AC658" s="31"/>
      <c r="AD658" s="31"/>
      <c r="AE658" s="31"/>
      <c r="AF658" s="31"/>
      <c r="AG658" s="31"/>
      <c r="AH658" s="31"/>
      <c r="AI658" s="31"/>
      <c r="AJ658" s="31"/>
    </row>
    <row r="659" spans="23:36" x14ac:dyDescent="0.25">
      <c r="W659" s="31"/>
      <c r="X659" s="31"/>
      <c r="Y659" s="31"/>
      <c r="Z659" s="31"/>
      <c r="AA659" s="31"/>
      <c r="AB659" s="31"/>
      <c r="AC659" s="31"/>
      <c r="AD659" s="31"/>
      <c r="AE659" s="31"/>
      <c r="AF659" s="31"/>
      <c r="AG659" s="31"/>
      <c r="AH659" s="31"/>
      <c r="AI659" s="31"/>
      <c r="AJ659" s="31"/>
    </row>
    <row r="660" spans="23:36" x14ac:dyDescent="0.25">
      <c r="W660" s="31"/>
      <c r="X660" s="31"/>
      <c r="Y660" s="31"/>
      <c r="Z660" s="31"/>
      <c r="AA660" s="31"/>
      <c r="AB660" s="31"/>
      <c r="AC660" s="31"/>
      <c r="AD660" s="31"/>
      <c r="AE660" s="31"/>
      <c r="AF660" s="31"/>
      <c r="AG660" s="31"/>
      <c r="AH660" s="31"/>
      <c r="AI660" s="31"/>
      <c r="AJ660" s="31"/>
    </row>
    <row r="661" spans="23:36" x14ac:dyDescent="0.25">
      <c r="W661" s="31"/>
      <c r="X661" s="31"/>
      <c r="Y661" s="31"/>
      <c r="Z661" s="31"/>
      <c r="AA661" s="31"/>
      <c r="AB661" s="31"/>
      <c r="AC661" s="31"/>
      <c r="AD661" s="31"/>
      <c r="AE661" s="31"/>
      <c r="AF661" s="31"/>
      <c r="AG661" s="31"/>
      <c r="AH661" s="31"/>
      <c r="AI661" s="31"/>
      <c r="AJ661" s="31"/>
    </row>
  </sheetData>
  <sheetProtection formatCells="0" formatColumns="0" formatRows="0" insertRows="0"/>
  <dataConsolidate/>
  <mergeCells count="243">
    <mergeCell ref="M556:N556"/>
    <mergeCell ref="L27:O27"/>
    <mergeCell ref="L28:O28"/>
    <mergeCell ref="N540:O540"/>
    <mergeCell ref="L41:O41"/>
    <mergeCell ref="L42:O42"/>
    <mergeCell ref="N535:O535"/>
    <mergeCell ref="N538:O538"/>
    <mergeCell ref="N536:O536"/>
    <mergeCell ref="N537:O537"/>
    <mergeCell ref="N534:O534"/>
    <mergeCell ref="N531:O531"/>
    <mergeCell ref="L34:O34"/>
    <mergeCell ref="L35:O35"/>
    <mergeCell ref="N45:O45"/>
    <mergeCell ref="L40:O40"/>
    <mergeCell ref="N533:O533"/>
    <mergeCell ref="L543:M543"/>
    <mergeCell ref="L544:M544"/>
    <mergeCell ref="L539:M539"/>
    <mergeCell ref="L538:M538"/>
    <mergeCell ref="L540:M540"/>
    <mergeCell ref="L541:M541"/>
    <mergeCell ref="L535:M535"/>
    <mergeCell ref="L45:M45"/>
    <mergeCell ref="L534:M534"/>
    <mergeCell ref="L533:M533"/>
    <mergeCell ref="N532:O532"/>
    <mergeCell ref="L532:M532"/>
    <mergeCell ref="D33:F33"/>
    <mergeCell ref="D35:F35"/>
    <mergeCell ref="D34:F34"/>
    <mergeCell ref="D532:E532"/>
    <mergeCell ref="F532:G532"/>
    <mergeCell ref="D531:E531"/>
    <mergeCell ref="D45:E45"/>
    <mergeCell ref="F45:G45"/>
    <mergeCell ref="D40:F40"/>
    <mergeCell ref="A44:O44"/>
    <mergeCell ref="H45:I45"/>
    <mergeCell ref="J45:K45"/>
    <mergeCell ref="H531:I531"/>
    <mergeCell ref="F531:G531"/>
    <mergeCell ref="L531:M531"/>
    <mergeCell ref="F533:G533"/>
    <mergeCell ref="J531:K531"/>
    <mergeCell ref="J532:K532"/>
    <mergeCell ref="A40:A42"/>
    <mergeCell ref="L536:M536"/>
    <mergeCell ref="J537:K537"/>
    <mergeCell ref="N539:O539"/>
    <mergeCell ref="J539:K539"/>
    <mergeCell ref="N542:O542"/>
    <mergeCell ref="J542:K542"/>
    <mergeCell ref="J540:K540"/>
    <mergeCell ref="H540:I540"/>
    <mergeCell ref="N541:O541"/>
    <mergeCell ref="L537:M537"/>
    <mergeCell ref="L542:M542"/>
    <mergeCell ref="D41:F41"/>
    <mergeCell ref="D42:F42"/>
    <mergeCell ref="H542:I542"/>
    <mergeCell ref="B532:C532"/>
    <mergeCell ref="B531:C531"/>
    <mergeCell ref="H533:I533"/>
    <mergeCell ref="H532:I532"/>
    <mergeCell ref="J533:K533"/>
    <mergeCell ref="B45:B46"/>
    <mergeCell ref="F537:G537"/>
    <mergeCell ref="A45:A46"/>
    <mergeCell ref="C45:C46"/>
    <mergeCell ref="B533:C533"/>
    <mergeCell ref="B40:C42"/>
    <mergeCell ref="A34:A36"/>
    <mergeCell ref="A38:A39"/>
    <mergeCell ref="B38:C39"/>
    <mergeCell ref="F543:G543"/>
    <mergeCell ref="F538:G538"/>
    <mergeCell ref="D533:E533"/>
    <mergeCell ref="D536:E536"/>
    <mergeCell ref="D537:E537"/>
    <mergeCell ref="F534:G534"/>
    <mergeCell ref="F536:G536"/>
    <mergeCell ref="D534:E534"/>
    <mergeCell ref="F535:G535"/>
    <mergeCell ref="D538:E538"/>
    <mergeCell ref="D542:E542"/>
    <mergeCell ref="D541:E541"/>
    <mergeCell ref="D543:E543"/>
    <mergeCell ref="D540:E540"/>
    <mergeCell ref="B543:C543"/>
    <mergeCell ref="B535:C535"/>
    <mergeCell ref="D539:E539"/>
    <mergeCell ref="A20:A21"/>
    <mergeCell ref="A10:C10"/>
    <mergeCell ref="L18:O18"/>
    <mergeCell ref="A14:A15"/>
    <mergeCell ref="B14:C15"/>
    <mergeCell ref="L16:O16"/>
    <mergeCell ref="D16:F16"/>
    <mergeCell ref="A32:A33"/>
    <mergeCell ref="D36:F36"/>
    <mergeCell ref="B32:C33"/>
    <mergeCell ref="D32:O32"/>
    <mergeCell ref="L33:O33"/>
    <mergeCell ref="L36:O36"/>
    <mergeCell ref="B34:C36"/>
    <mergeCell ref="A22:A24"/>
    <mergeCell ref="B28:C30"/>
    <mergeCell ref="A26:A27"/>
    <mergeCell ref="D22:F22"/>
    <mergeCell ref="D27:F27"/>
    <mergeCell ref="D24:F24"/>
    <mergeCell ref="A28:A30"/>
    <mergeCell ref="D29:F29"/>
    <mergeCell ref="D30:F30"/>
    <mergeCell ref="D26:O26"/>
    <mergeCell ref="A1:O1"/>
    <mergeCell ref="D18:F18"/>
    <mergeCell ref="D12:O12"/>
    <mergeCell ref="A5:C5"/>
    <mergeCell ref="A6:C6"/>
    <mergeCell ref="D9:O9"/>
    <mergeCell ref="D5:K5"/>
    <mergeCell ref="A2:O2"/>
    <mergeCell ref="A11:C11"/>
    <mergeCell ref="L15:O15"/>
    <mergeCell ref="A9:C9"/>
    <mergeCell ref="B16:C18"/>
    <mergeCell ref="D7:O7"/>
    <mergeCell ref="D4:O4"/>
    <mergeCell ref="A4:C4"/>
    <mergeCell ref="A16:A18"/>
    <mergeCell ref="A7:C7"/>
    <mergeCell ref="D15:F15"/>
    <mergeCell ref="A8:C8"/>
    <mergeCell ref="A12:C12"/>
    <mergeCell ref="D14:O14"/>
    <mergeCell ref="D6:K6"/>
    <mergeCell ref="D17:F17"/>
    <mergeCell ref="D8:O8"/>
    <mergeCell ref="L29:O29"/>
    <mergeCell ref="L30:O30"/>
    <mergeCell ref="B22:C24"/>
    <mergeCell ref="B20:C21"/>
    <mergeCell ref="B26:C27"/>
    <mergeCell ref="D20:O20"/>
    <mergeCell ref="D28:F28"/>
    <mergeCell ref="L24:O24"/>
    <mergeCell ref="N543:O543"/>
    <mergeCell ref="J536:K536"/>
    <mergeCell ref="H536:I536"/>
    <mergeCell ref="B534:C534"/>
    <mergeCell ref="B540:C540"/>
    <mergeCell ref="F539:G539"/>
    <mergeCell ref="F540:G540"/>
    <mergeCell ref="B542:C542"/>
    <mergeCell ref="B541:C541"/>
    <mergeCell ref="F541:G541"/>
    <mergeCell ref="F542:G542"/>
    <mergeCell ref="B536:C536"/>
    <mergeCell ref="D535:E535"/>
    <mergeCell ref="B537:C537"/>
    <mergeCell ref="B538:C538"/>
    <mergeCell ref="B539:C539"/>
    <mergeCell ref="L17:O17"/>
    <mergeCell ref="D11:O11"/>
    <mergeCell ref="D10:O10"/>
    <mergeCell ref="L546:M546"/>
    <mergeCell ref="J546:K546"/>
    <mergeCell ref="N545:O545"/>
    <mergeCell ref="N546:O546"/>
    <mergeCell ref="L22:O22"/>
    <mergeCell ref="D23:F23"/>
    <mergeCell ref="L21:O21"/>
    <mergeCell ref="H544:I544"/>
    <mergeCell ref="H545:I545"/>
    <mergeCell ref="N544:O544"/>
    <mergeCell ref="L545:M545"/>
    <mergeCell ref="J544:K544"/>
    <mergeCell ref="H537:I537"/>
    <mergeCell ref="D21:F21"/>
    <mergeCell ref="L23:O23"/>
    <mergeCell ref="D39:F39"/>
    <mergeCell ref="L39:O39"/>
    <mergeCell ref="D38:O38"/>
    <mergeCell ref="D544:E544"/>
    <mergeCell ref="D546:E546"/>
    <mergeCell ref="F546:G546"/>
    <mergeCell ref="J547:K547"/>
    <mergeCell ref="F544:G544"/>
    <mergeCell ref="H538:I538"/>
    <mergeCell ref="H543:I543"/>
    <mergeCell ref="J538:K538"/>
    <mergeCell ref="H541:I541"/>
    <mergeCell ref="H549:I549"/>
    <mergeCell ref="H550:I550"/>
    <mergeCell ref="J541:K541"/>
    <mergeCell ref="J543:K543"/>
    <mergeCell ref="J549:K549"/>
    <mergeCell ref="H546:I546"/>
    <mergeCell ref="H547:I547"/>
    <mergeCell ref="H548:I548"/>
    <mergeCell ref="B548:C548"/>
    <mergeCell ref="B549:C549"/>
    <mergeCell ref="D548:E548"/>
    <mergeCell ref="F548:G548"/>
    <mergeCell ref="F547:G547"/>
    <mergeCell ref="D547:E547"/>
    <mergeCell ref="A550:B550"/>
    <mergeCell ref="B544:C544"/>
    <mergeCell ref="B545:C545"/>
    <mergeCell ref="D550:E550"/>
    <mergeCell ref="F545:G545"/>
    <mergeCell ref="F549:G549"/>
    <mergeCell ref="B546:C546"/>
    <mergeCell ref="B547:C547"/>
    <mergeCell ref="D545:E545"/>
    <mergeCell ref="F550:G550"/>
    <mergeCell ref="P436:AU436"/>
    <mergeCell ref="D551:E551"/>
    <mergeCell ref="F551:G551"/>
    <mergeCell ref="H551:I551"/>
    <mergeCell ref="J551:K551"/>
    <mergeCell ref="J550:K550"/>
    <mergeCell ref="N550:O550"/>
    <mergeCell ref="L547:M547"/>
    <mergeCell ref="N551:O551"/>
    <mergeCell ref="N548:O548"/>
    <mergeCell ref="N549:O549"/>
    <mergeCell ref="L549:M549"/>
    <mergeCell ref="N547:O547"/>
    <mergeCell ref="L551:M551"/>
    <mergeCell ref="D549:E549"/>
    <mergeCell ref="L550:M550"/>
    <mergeCell ref="L548:M548"/>
    <mergeCell ref="J545:K545"/>
    <mergeCell ref="H534:I534"/>
    <mergeCell ref="J535:K535"/>
    <mergeCell ref="J534:K534"/>
    <mergeCell ref="H539:I539"/>
    <mergeCell ref="J548:K548"/>
    <mergeCell ref="H535:I535"/>
  </mergeCells>
  <phoneticPr fontId="21" type="noConversion"/>
  <conditionalFormatting sqref="D194 D528">
    <cfRule type="expression" dxfId="86" priority="88" stopIfTrue="1">
      <formula>$AB$8&lt;&gt;0</formula>
    </cfRule>
    <cfRule type="cellIs" dxfId="85" priority="89" stopIfTrue="1" operator="equal">
      <formula>0</formula>
    </cfRule>
  </conditionalFormatting>
  <conditionalFormatting sqref="D528">
    <cfRule type="expression" dxfId="84" priority="92" stopIfTrue="1">
      <formula>$AD$8&lt;&gt;0</formula>
    </cfRule>
    <cfRule type="cellIs" dxfId="83" priority="93" stopIfTrue="1" operator="equal">
      <formula>0</formula>
    </cfRule>
  </conditionalFormatting>
  <conditionalFormatting sqref="D550:E550">
    <cfRule type="cellIs" dxfId="82" priority="77" stopIfTrue="1" operator="equal">
      <formula>0</formula>
    </cfRule>
    <cfRule type="expression" dxfId="81" priority="76" stopIfTrue="1">
      <formula>$AB$9&lt;&gt;0</formula>
    </cfRule>
  </conditionalFormatting>
  <conditionalFormatting sqref="D48:O48 D56:O56 D129:O129 D154:O154 D195:O195 D427:O427 D480:O480">
    <cfRule type="cellIs" dxfId="80" priority="75" stopIfTrue="1" operator="equal">
      <formula>0</formula>
    </cfRule>
  </conditionalFormatting>
  <conditionalFormatting sqref="D52:O54 D49:O50 D57:O58 D62:O62 D64:O64 D71:O71 D77:O77 D80:O81 D84:O84 D89:O89 D92:O93 D100:O100 D105:O105 D112:O112 D115:O115 D117:O118 D120:O120 D122:O123 D126:O127 D130:O131 D133:O133 D135:O135 D137:O138 D140:O140 D142:O142 D144:O145 D147:O148 D150:O150 D152:O152 D155:O156 D166:O166 D174:O175 D185:O185 D196:O197 D205:O205 D209:O209 D212:O212 D220:O220 D222:O222 D224:O225 D250:O250 K258 D260:O260 K263 K266:K267 K269:K274 K276 D278:O278 J286 D286:I287 K286:O287 K288:K292 K295:K298 D302:O302 K303:K308 K311:K315 K318 K320 D323:O324 D328:O328 D330:O330 D332:O332 D336:O336 D338:O339 D349:O349 D356:O356 D358:O358 D362:O363 D366:O366 D369:O369 D372:O372 D375:O376 D379:O379 D382:O382 D385:O385 D388:O388 D391:O392 D396:O396 D406:O407 D410:O410 D418:O418 D420:O420 D423:O423 D425:O425 D428:O429 D434:O436 D451:O451 D453:O453 D455:O455 D457:O458 D460:O460 D464:O464 D466:O467 D469:O470 D472:O472 D474:O474 D477:O478 D481:O482 D492:O492 D500:O500 D502:O502 D504:O504 D506:O507 D517:O517 D526:O526">
    <cfRule type="cellIs" dxfId="79" priority="72" stopIfTrue="1" operator="equal">
      <formula>0</formula>
    </cfRule>
  </conditionalFormatting>
  <conditionalFormatting sqref="D529:O529">
    <cfRule type="cellIs" dxfId="78" priority="114" stopIfTrue="1" operator="notEqual">
      <formula>0</formula>
    </cfRule>
    <cfRule type="cellIs" dxfId="77" priority="115" stopIfTrue="1" operator="equal">
      <formula>0</formula>
    </cfRule>
  </conditionalFormatting>
  <conditionalFormatting sqref="D551:O551">
    <cfRule type="cellIs" dxfId="76" priority="112" stopIfTrue="1" operator="equal">
      <formula>0</formula>
    </cfRule>
    <cfRule type="cellIs" dxfId="75" priority="113" stopIfTrue="1" operator="notEqual">
      <formula>0</formula>
    </cfRule>
  </conditionalFormatting>
  <conditionalFormatting sqref="E194 E528">
    <cfRule type="expression" dxfId="74" priority="90" stopIfTrue="1">
      <formula>$AC$8&lt;&gt;0</formula>
    </cfRule>
    <cfRule type="cellIs" dxfId="73" priority="91" stopIfTrue="1" operator="equal">
      <formula>0</formula>
    </cfRule>
  </conditionalFormatting>
  <conditionalFormatting sqref="E528">
    <cfRule type="cellIs" dxfId="72" priority="95" stopIfTrue="1" operator="equal">
      <formula>0</formula>
    </cfRule>
    <cfRule type="expression" dxfId="71" priority="94" stopIfTrue="1">
      <formula>$AE$8&lt;&gt;0</formula>
    </cfRule>
  </conditionalFormatting>
  <conditionalFormatting sqref="F194 H194 F528 H528">
    <cfRule type="cellIs" dxfId="70" priority="97" stopIfTrue="1" operator="equal">
      <formula>0</formula>
    </cfRule>
    <cfRule type="expression" dxfId="69" priority="96" stopIfTrue="1">
      <formula>$AF$8&lt;&gt;0</formula>
    </cfRule>
  </conditionalFormatting>
  <conditionalFormatting sqref="F533:I533">
    <cfRule type="cellIs" dxfId="68" priority="159" stopIfTrue="1" operator="equal">
      <formula>0</formula>
    </cfRule>
  </conditionalFormatting>
  <conditionalFormatting sqref="F550:I550">
    <cfRule type="expression" dxfId="67" priority="80" stopIfTrue="1">
      <formula>$AD$9&lt;&gt;0</formula>
    </cfRule>
    <cfRule type="cellIs" dxfId="66" priority="81" stopIfTrue="1" operator="equal">
      <formula>0</formula>
    </cfRule>
  </conditionalFormatting>
  <conditionalFormatting sqref="G194 I194 G528 I528">
    <cfRule type="cellIs" dxfId="65" priority="99" stopIfTrue="1" operator="equal">
      <formula>0</formula>
    </cfRule>
    <cfRule type="expression" dxfId="64" priority="98" stopIfTrue="1">
      <formula>$AG$8&lt;&gt;0</formula>
    </cfRule>
  </conditionalFormatting>
  <conditionalFormatting sqref="J194 J528">
    <cfRule type="expression" dxfId="63" priority="100" stopIfTrue="1">
      <formula>$AH$8&lt;&gt;0</formula>
    </cfRule>
    <cfRule type="cellIs" dxfId="62" priority="101" stopIfTrue="1" operator="equal">
      <formula>0</formula>
    </cfRule>
  </conditionalFormatting>
  <conditionalFormatting sqref="J550:K550">
    <cfRule type="expression" dxfId="61" priority="82" stopIfTrue="1">
      <formula>$AE$9&lt;&gt;0</formula>
    </cfRule>
    <cfRule type="cellIs" dxfId="60" priority="83" stopIfTrue="1" operator="equal">
      <formula>0</formula>
    </cfRule>
  </conditionalFormatting>
  <conditionalFormatting sqref="K194 K528">
    <cfRule type="expression" dxfId="59" priority="102" stopIfTrue="1">
      <formula>$AI$8&lt;&gt;0</formula>
    </cfRule>
    <cfRule type="cellIs" dxfId="58" priority="103" stopIfTrue="1" operator="equal">
      <formula>0</formula>
    </cfRule>
  </conditionalFormatting>
  <conditionalFormatting sqref="L194 L528">
    <cfRule type="expression" dxfId="57" priority="104" stopIfTrue="1">
      <formula>$AJ$8&lt;&gt;0</formula>
    </cfRule>
    <cfRule type="cellIs" dxfId="56" priority="105" stopIfTrue="1" operator="equal">
      <formula>0</formula>
    </cfRule>
  </conditionalFormatting>
  <conditionalFormatting sqref="L550:M550">
    <cfRule type="expression" dxfId="55" priority="84" stopIfTrue="1">
      <formula>$AF$9&lt;&gt;0</formula>
    </cfRule>
    <cfRule type="cellIs" dxfId="54" priority="85" stopIfTrue="1" operator="equal">
      <formula>0</formula>
    </cfRule>
  </conditionalFormatting>
  <conditionalFormatting sqref="M194 M528">
    <cfRule type="cellIs" dxfId="53" priority="107" stopIfTrue="1" operator="equal">
      <formula>0</formula>
    </cfRule>
    <cfRule type="expression" dxfId="52" priority="106" stopIfTrue="1">
      <formula>$AK$8&lt;&gt;0</formula>
    </cfRule>
  </conditionalFormatting>
  <conditionalFormatting sqref="N51 N54:N55 N59:N61 N63 N65:N70 N72:N76 N78:N79 N82:N83 N85:N88 N94:N99 N101:N104 N106:N111 N113:N114 N116 N119 N121 N125:O125 N132 N134 N136 N139 N141 N143 N146 N149 N151 N153 N157:N165 N167:N173 N176:N184 N186:N193">
    <cfRule type="cellIs" dxfId="51" priority="28" stopIfTrue="1" operator="equal">
      <formula>0</formula>
    </cfRule>
  </conditionalFormatting>
  <conditionalFormatting sqref="N194 N528">
    <cfRule type="expression" dxfId="50" priority="108" stopIfTrue="1">
      <formula>$AL$8&lt;&gt;0</formula>
    </cfRule>
    <cfRule type="cellIs" dxfId="49" priority="109" stopIfTrue="1" operator="equal">
      <formula>0</formula>
    </cfRule>
  </conditionalFormatting>
  <conditionalFormatting sqref="N550:O550">
    <cfRule type="cellIs" dxfId="48" priority="87" stopIfTrue="1" operator="equal">
      <formula>0</formula>
    </cfRule>
    <cfRule type="expression" dxfId="47" priority="86" stopIfTrue="1">
      <formula>$AG$9&lt;&gt;0</formula>
    </cfRule>
  </conditionalFormatting>
  <conditionalFormatting sqref="O54:O55 N287:O301 N435:O450 O51 O59:O61 O63 O65:O70 O72:O76 O78:O79 O82:O83 O85:O88 N90:O91 O94:O99 O101:O104 O106:O111 O113:O114 O116 O119 O121 N124:O124 N128:O128 O132 O134 O136 O139 O141 O143 O146 O149 O151 O153 O157:O165 O167:O173 O176:O184 O186:O193 N198:O204 N206:O208 N210:O211 N213:O219 N221:O221 N223:O223 N226:O249 N251:O259 N261:O277 N279:O285 N303:O322 N325:O327 N329:O329 N331:O331 N333:O335 N337:O337 N340:O348 N350:O355 N357:O357 N359:O361 N364:O365 N367:O368 N370:O371 N373:O374 N377:O378 N380:O381 N383:O384 N386:O387 N389:O390 N393:O395 N397:O405 N408:O409 N411:O417 N419:O419 N421:O422 N424:O424 N426:O426 N430:O433 N452:O452 N454:O454 N456:O456 N459:O459 N461:O463 N465:O465 N468:O468 N471:O471 N473:O473 N475:O476 N479:O479 N483:O491 N493:O499 N501:O501 N503:O503 N505:O505 N508:O516 N518:O525 N527:O527 D533:E533 J533:O533 N534:O549">
    <cfRule type="cellIs" dxfId="46" priority="73" stopIfTrue="1" operator="equal">
      <formula>0</formula>
    </cfRule>
  </conditionalFormatting>
  <conditionalFormatting sqref="O194 O528">
    <cfRule type="expression" dxfId="45" priority="110" stopIfTrue="1">
      <formula>$AM$8&lt;&gt;0</formula>
    </cfRule>
    <cfRule type="cellIs" dxfId="44" priority="111" stopIfTrue="1" operator="equal">
      <formula>0</formula>
    </cfRule>
  </conditionalFormatting>
  <dataValidations xWindow="1142" yWindow="254" count="13">
    <dataValidation allowBlank="1" showErrorMessage="1" sqref="A534:B549 D4" xr:uid="{00000000-0002-0000-0100-000000000000}"/>
    <dataValidation type="whole" allowBlank="1" showInputMessage="1" showErrorMessage="1" errorTitle="Обавештење" error="Дозвољени су само цели бројеви" sqref="O56:O528 N54:N528 O534:O550 D528:E528 J224:M225 D250:E250 D194:E197 D224:E225 F539:I549 D323:M324 D533:E550 F534:I537 D260:E260 K528:M528 F196:J197 J250:M250 J260:M260 K194:M197 D434:M434 D406:M407 D382:M382 D385:M385 D375:M376 D222:M222 D302:M302 D278:M278 D89:M89 D126:M127 D80:M81 D56:M58 D62:M62 D64:M64 D71:M71 D77:M77 D84:M84 D92:M93 D100:M100 D105:M105 D112:M112 D115:M115 D117:M118 D120:M120 D122:M123 D129:M131 D133:M133 D135:M135 D137:M138 D140:M140 D142:M142 D144:M145 D147:M148 D150:M150 D152:M152 D154:M156 D166:M166 D174:M175 D185:M185 D427:M429 D205:M205 D209:M209 D212:M212 D220:M220 D286:M286 D526:M526 D517:M517 D506:M507 D504:M504 D502:M502 D500:M500 D492:M492 D480:M482 D477:M478 D474:M474 D472:M472 D469:M470 D466:M467 D464:M464 D460:M460 D457:M458 D455:M455 D453:M453 D451:M451 D410:M410 D425:M425 D423:M423 D420:M420 D418:M418 D388:M388 D379:M379 D396:M396 D391:M392 D372:M372 D369:M369 D366:M366 D362:M363 D358:M358 D356:M356 D349:M349 D338:M339 D336:M336 D332:M332 D330:M330 D328:M328 L533:N550 J534:K550" xr:uid="{00000000-0002-0000-0100-000001000000}">
      <formula1>0</formula1>
      <formula2>999999999999</formula2>
    </dataValidation>
    <dataValidation type="whole" allowBlank="1" showInputMessage="1" showErrorMessage="1" sqref="I86:I88 I257:I259 D226:E249 F227:I249 J226:M249 H251:H259 H85:H88 J251:M259 I251:I255 D128:E128 K86:K88 K128:M128 J85:J88 L85:M88 I128 D85:F88 D251:F259 D527:M527 D223:M223 D383:M384 D386:M387 D377:M378 D261:M277 D51:M51 D325:M327 D54:M55 D221:M221 D59:M61 D63:M63 D65:M70 D78:M79 D82:M83 D186:M193 D72:M76 D94:M99 D101:M104 D106:M111 D116:M116 D119:M119 D121:M121 D124:M125 D90:M91 D408:M409 D134:M134 D136:M136 D139:M139 D141:M141 D143:M143 D146:M146 D149:M149 D151:M151 D153:M153 D113:M114 D157:M165 D167:M173 D176:M184 D435:M450 D279:M285 D132:M132 D198:M204 D206:M208 D210:M211 D213:M219 D389:M390 D518:M525 D508:M516 D505:M505 D503:M503 D501:M501 D493:M499 D483:M491 D479:M479 D475:M476 D473:M473 D471:M471 D468:M468 D465:M465 D461:M463 D459:M459 D456:M456 D454:M454 D452:M452 D430:M433 D303:M322 D426:M426 D424:M424 D421:M422 D419:M419 D287:M301 D380:M381 D397:M405 D393:M395 D329:M329 D373:M374 D370:M371 D367:M368 D364:M365 D359:M361 D357:M357 D350:M355 D340:M348 D337:M337 D333:M335 D331:M331 D411:M417 G86:G88 G257:G259 G251:G255 G128" xr:uid="{00000000-0002-0000-0100-000002000000}">
      <formula1>0</formula1>
      <formula2>999999999999</formula2>
    </dataValidation>
    <dataValidation type="list" allowBlank="1" showInputMessage="1" showErrorMessage="1" sqref="D6:K6" xr:uid="{00000000-0002-0000-0100-000003000000}">
      <formula1>funkcija</formula1>
    </dataValidation>
    <dataValidation type="list" errorStyle="information" allowBlank="1" showInputMessage="1" showErrorMessage="1" errorTitle="Обавештење" error="Након додате нове програмске активности кликните на ОК." sqref="D5:K5" xr:uid="{00000000-0002-0000-0100-000004000000}">
      <formula1>INDIRECT($V$3)</formula1>
    </dataValidation>
    <dataValidation type="list" errorStyle="information" allowBlank="1" showInputMessage="1" showErrorMessage="1" errorTitle="Информација" error="Након самостално унетог циља, кликните на ОК" sqref="B40:C42 B34:C36 B28:C30" xr:uid="{00000000-0002-0000-0100-000005000000}">
      <formula1>INDIRECT($V$4)</formula1>
    </dataValidation>
    <dataValidation type="list" errorStyle="information" allowBlank="1" showInputMessage="1" showErrorMessage="1" errorTitle="Обавештење" error="Након самостално унетог индикатора, кликните на ОК" sqref="D28:F30" xr:uid="{00000000-0002-0000-0100-000006000000}">
      <formula1>INDIRECT($V$7)</formula1>
    </dataValidation>
    <dataValidation type="list" errorStyle="information" allowBlank="1" showInputMessage="1" showErrorMessage="1" errorTitle="Обавештење" error="Након самостално унетог индикатора, кликните на ОК" sqref="D34:F36" xr:uid="{00000000-0002-0000-0100-000007000000}">
      <formula1>INDIRECT($V$8)</formula1>
    </dataValidation>
    <dataValidation type="list" errorStyle="information" allowBlank="1" showInputMessage="1" showErrorMessage="1" errorTitle="Обавештење" error="Након самостално унетог индикатора, кликните на ОК" sqref="D40:F42" xr:uid="{00000000-0002-0000-0100-000008000000}">
      <formula1>INDIRECT($V$9)</formula1>
    </dataValidation>
    <dataValidation type="list" allowBlank="1" showInputMessage="1" showErrorMessage="1" sqref="A2" xr:uid="{00000000-0002-0000-0100-000009000000}">
      <formula1>$AJ$1:$AJ$2</formula1>
    </dataValidation>
    <dataValidation type="whole" errorStyle="warning" operator="lessThanOrEqual" allowBlank="1" showErrorMessage="1" errorTitle="Обавештење" error="Попунили сте максимални број редова у документу &quot;Програм&quot;. Додатни приходи неће бити конслидовани." sqref="X1" xr:uid="{00000000-0002-0000-0100-00000A000000}">
      <formula1>19</formula1>
    </dataValidation>
    <dataValidation type="decimal" allowBlank="1" showInputMessage="1" showErrorMessage="1" sqref="F226:I226 I256 I85 H128 K85 J128 G256 G85 F128" xr:uid="{12C131C0-777C-4D0D-A556-30CE3432F0E9}">
      <formula1>0</formula1>
      <formula2>999999999999</formula2>
    </dataValidation>
    <dataValidation type="decimal" allowBlank="1" showInputMessage="1" showErrorMessage="1" errorTitle="Обавештење" error="Дозвољени су само цели бројеви" sqref="F533:I533 F538:I538 F550:I550 F224:I225 F194:J195 F250:I250 F260:I260 F528:J528 J533:K533" xr:uid="{BC8633E8-91E8-434B-A888-164E55CB2B29}">
      <formula1>0</formula1>
      <formula2>999999999999</formula2>
    </dataValidation>
  </dataValidations>
  <pageMargins left="0" right="0.23622047244094491" top="0.47244094488188981" bottom="0.39370078740157483" header="0" footer="0.15748031496062992"/>
  <pageSetup paperSize="9" scale="68" fitToHeight="0" orientation="landscape" r:id="rId1"/>
  <headerFooter>
    <oddHeader>&amp;RОбразац   2. Програмска активност</oddHeader>
    <oddFooter>&amp;RСтрана &amp;P од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9" r:id="rId4" name="Button 35">
              <controlPr defaultSize="0" print="0" autoFill="0" autoPict="0" macro="[0]!Button35_Click">
                <anchor moveWithCells="1" sizeWithCells="1">
                  <from>
                    <xdr:col>13</xdr:col>
                    <xdr:colOff>485775</xdr:colOff>
                    <xdr:row>2</xdr:row>
                    <xdr:rowOff>0</xdr:rowOff>
                  </from>
                  <to>
                    <xdr:col>15</xdr:col>
                    <xdr:colOff>0</xdr:colOff>
                    <xdr:row>4</xdr:row>
                    <xdr:rowOff>247650</xdr:rowOff>
                  </to>
                </anchor>
              </controlPr>
            </control>
          </mc:Choice>
        </mc:AlternateContent>
        <mc:AlternateContent xmlns:mc="http://schemas.openxmlformats.org/markup-compatibility/2006">
          <mc:Choice Requires="x14">
            <control shapeId="1079" r:id="rId5" name="Button 55">
              <controlPr defaultSize="0" print="0" autoFill="0" autoPict="0" macro="[0]!Button55_Click">
                <anchor moveWithCells="1" sizeWithCells="1">
                  <from>
                    <xdr:col>12</xdr:col>
                    <xdr:colOff>571500</xdr:colOff>
                    <xdr:row>43</xdr:row>
                    <xdr:rowOff>28575</xdr:rowOff>
                  </from>
                  <to>
                    <xdr:col>13</xdr:col>
                    <xdr:colOff>666750</xdr:colOff>
                    <xdr:row>43</xdr:row>
                    <xdr:rowOff>647700</xdr:rowOff>
                  </to>
                </anchor>
              </controlPr>
            </control>
          </mc:Choice>
        </mc:AlternateContent>
        <mc:AlternateContent xmlns:mc="http://schemas.openxmlformats.org/markup-compatibility/2006">
          <mc:Choice Requires="x14">
            <control shapeId="1080" r:id="rId6" name="Button 56">
              <controlPr defaultSize="0" print="0" autoFill="0" autoPict="0" macro="[0]!Button56_Click">
                <anchor moveWithCells="1" sizeWithCells="1">
                  <from>
                    <xdr:col>13</xdr:col>
                    <xdr:colOff>752475</xdr:colOff>
                    <xdr:row>43</xdr:row>
                    <xdr:rowOff>28575</xdr:rowOff>
                  </from>
                  <to>
                    <xdr:col>14</xdr:col>
                    <xdr:colOff>847725</xdr:colOff>
                    <xdr:row>43</xdr:row>
                    <xdr:rowOff>647700</xdr:rowOff>
                  </to>
                </anchor>
              </controlPr>
            </control>
          </mc:Choice>
        </mc:AlternateContent>
        <mc:AlternateContent xmlns:mc="http://schemas.openxmlformats.org/markup-compatibility/2006">
          <mc:Choice Requires="x14">
            <control shapeId="1119" r:id="rId7" name="Button 95">
              <controlPr defaultSize="0" print="0" autoFill="0" autoPict="0" macro="[0]!Button_85_click">
                <anchor moveWithCells="1" sizeWithCells="1">
                  <from>
                    <xdr:col>0</xdr:col>
                    <xdr:colOff>114300</xdr:colOff>
                    <xdr:row>43</xdr:row>
                    <xdr:rowOff>19050</xdr:rowOff>
                  </from>
                  <to>
                    <xdr:col>2</xdr:col>
                    <xdr:colOff>209550</xdr:colOff>
                    <xdr:row>43</xdr:row>
                    <xdr:rowOff>638175</xdr:rowOff>
                  </to>
                </anchor>
              </controlPr>
            </control>
          </mc:Choice>
        </mc:AlternateContent>
        <mc:AlternateContent xmlns:mc="http://schemas.openxmlformats.org/markup-compatibility/2006">
          <mc:Choice Requires="x14">
            <control shapeId="1120" r:id="rId8" name="Button 96">
              <controlPr defaultSize="0" print="0" autoFill="0" autoPict="0" macro="[0]!Button_86_click">
                <anchor moveWithCells="1" sizeWithCells="1">
                  <from>
                    <xdr:col>2</xdr:col>
                    <xdr:colOff>428625</xdr:colOff>
                    <xdr:row>43</xdr:row>
                    <xdr:rowOff>19050</xdr:rowOff>
                  </from>
                  <to>
                    <xdr:col>2</xdr:col>
                    <xdr:colOff>1571625</xdr:colOff>
                    <xdr:row>43</xdr:row>
                    <xdr:rowOff>638175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
  <sheetViews>
    <sheetView workbookViewId="0"/>
  </sheetViews>
  <sheetFormatPr defaultRowHeight="15" x14ac:dyDescent="0.25"/>
  <sheetData/>
  <sheetProtection sheet="1" objects="1" scenarios="1" formatCells="0" formatColumns="0" formatRows="0" insertRows="0"/>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
  <sheetViews>
    <sheetView workbookViewId="0"/>
  </sheetViews>
  <sheetFormatPr defaultRowHeight="15" x14ac:dyDescent="0.25"/>
  <sheetData/>
  <sheetProtection sheet="1" objects="1" scenarios="1" formatCells="0" formatColumns="0" formatRows="0" insertRows="0"/>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35"/>
  <sheetViews>
    <sheetView workbookViewId="0">
      <selection activeCell="Q360" sqref="Q360"/>
    </sheetView>
  </sheetViews>
  <sheetFormatPr defaultRowHeight="15" x14ac:dyDescent="0.25"/>
  <cols>
    <col min="1" max="1" width="7.28515625" style="4" customWidth="1"/>
    <col min="2" max="2" width="8.28515625" style="4" customWidth="1"/>
    <col min="3" max="3" width="30" style="4" customWidth="1"/>
    <col min="4" max="15" width="13.140625" style="4" customWidth="1"/>
    <col min="16" max="21" width="11.42578125" style="4" customWidth="1"/>
    <col min="22" max="22" width="9.140625" style="4"/>
    <col min="23" max="24" width="9" style="4" customWidth="1"/>
    <col min="25" max="26" width="9" style="4" hidden="1" customWidth="1"/>
    <col min="27" max="27" width="11.85546875" style="4" hidden="1" customWidth="1"/>
    <col min="28" max="44" width="9" style="4" hidden="1" customWidth="1"/>
    <col min="45" max="54" width="9" style="4" customWidth="1"/>
    <col min="55" max="16384" width="9.140625" style="4"/>
  </cols>
  <sheetData>
    <row r="1" spans="1:40" x14ac:dyDescent="0.25">
      <c r="A1" s="658" t="s">
        <v>325</v>
      </c>
      <c r="B1" s="658"/>
      <c r="C1" s="658"/>
      <c r="D1" s="658"/>
      <c r="E1" s="658"/>
      <c r="F1" s="658"/>
      <c r="G1" s="658"/>
      <c r="H1" s="658"/>
      <c r="I1" s="658"/>
      <c r="J1" s="658"/>
      <c r="K1" s="658"/>
      <c r="L1" s="658"/>
      <c r="M1" s="658"/>
      <c r="N1" s="658"/>
      <c r="O1" s="658"/>
      <c r="W1" s="10"/>
      <c r="Y1" s="10">
        <v>0</v>
      </c>
      <c r="Z1" s="10"/>
      <c r="AB1" s="10"/>
      <c r="AC1" s="10"/>
      <c r="AD1" s="10"/>
      <c r="AE1" s="10"/>
      <c r="AF1" s="10"/>
      <c r="AG1" s="10"/>
      <c r="AH1" s="10"/>
      <c r="AI1" s="10"/>
      <c r="AJ1" s="10" t="s">
        <v>1205</v>
      </c>
      <c r="AK1" s="10"/>
      <c r="AL1" s="10"/>
      <c r="AM1" s="10"/>
      <c r="AN1" s="10" t="s">
        <v>649</v>
      </c>
    </row>
    <row r="2" spans="1:40" x14ac:dyDescent="0.25">
      <c r="A2" s="502" t="s">
        <v>1205</v>
      </c>
      <c r="B2" s="502"/>
      <c r="C2" s="502"/>
      <c r="D2" s="502"/>
      <c r="E2" s="502"/>
      <c r="F2" s="502"/>
      <c r="G2" s="502"/>
      <c r="H2" s="502"/>
      <c r="I2" s="502"/>
      <c r="J2" s="502"/>
      <c r="K2" s="502"/>
      <c r="L2" s="502"/>
      <c r="M2" s="502"/>
      <c r="N2" s="502"/>
      <c r="O2" s="502"/>
      <c r="W2" s="10"/>
      <c r="Y2" s="10"/>
      <c r="Z2" s="10"/>
      <c r="AB2" s="10"/>
      <c r="AC2" s="10"/>
      <c r="AD2" s="10"/>
      <c r="AE2" s="10"/>
      <c r="AF2" s="10"/>
      <c r="AG2" s="10"/>
      <c r="AH2" s="10"/>
      <c r="AI2" s="10"/>
      <c r="AJ2" s="10" t="s">
        <v>564</v>
      </c>
      <c r="AK2" s="10"/>
      <c r="AL2" s="10"/>
      <c r="AM2" s="10" t="str">
        <f>IF(A2=AJ1,""," - захтев за додатна средства")</f>
        <v/>
      </c>
      <c r="AN2" s="10" t="s">
        <v>650</v>
      </c>
    </row>
    <row r="3" spans="1:40" ht="12" customHeight="1" x14ac:dyDescent="0.25">
      <c r="A3" s="52"/>
      <c r="B3" s="52"/>
      <c r="C3" s="53"/>
      <c r="D3" s="1"/>
      <c r="E3" s="1"/>
      <c r="F3" s="1"/>
      <c r="G3" s="1"/>
      <c r="H3" s="1"/>
      <c r="I3" s="1"/>
      <c r="J3" s="1"/>
      <c r="K3" s="1"/>
      <c r="L3" s="1"/>
      <c r="W3" s="10"/>
      <c r="Y3" s="10"/>
      <c r="Z3" s="274" t="s">
        <v>1505</v>
      </c>
      <c r="AA3" s="274"/>
      <c r="AB3" s="274" t="s">
        <v>1506</v>
      </c>
      <c r="AC3" s="274"/>
      <c r="AD3" s="274" t="s">
        <v>1124</v>
      </c>
      <c r="AE3" s="274"/>
      <c r="AF3" s="274" t="s">
        <v>1125</v>
      </c>
      <c r="AG3" s="274"/>
      <c r="AH3" s="274" t="s">
        <v>1508</v>
      </c>
      <c r="AI3" s="274"/>
      <c r="AJ3" s="274" t="s">
        <v>1507</v>
      </c>
      <c r="AK3" s="274"/>
      <c r="AL3" s="10"/>
      <c r="AM3" s="10"/>
      <c r="AN3" s="41" t="s">
        <v>648</v>
      </c>
    </row>
    <row r="4" spans="1:40" ht="17.25" customHeight="1" x14ac:dyDescent="0.25">
      <c r="A4" s="653" t="s">
        <v>334</v>
      </c>
      <c r="B4" s="653"/>
      <c r="C4" s="653"/>
      <c r="D4" s="505" t="str">
        <f>IF([2]Program!$D$4="","",[2]Program!$D$4)</f>
        <v>Програм 8.  Предшколско васпитање</v>
      </c>
      <c r="E4" s="659"/>
      <c r="F4" s="659"/>
      <c r="G4" s="659"/>
      <c r="H4" s="659"/>
      <c r="I4" s="659"/>
      <c r="J4" s="659"/>
      <c r="K4" s="659"/>
      <c r="L4" s="659"/>
      <c r="M4" s="659"/>
      <c r="N4" s="659"/>
      <c r="O4" s="507"/>
      <c r="W4" s="10"/>
      <c r="Y4" s="10"/>
      <c r="Z4" s="274" t="s">
        <v>1553</v>
      </c>
      <c r="AA4" s="274" t="s">
        <v>1554</v>
      </c>
      <c r="AB4" s="274" t="s">
        <v>1553</v>
      </c>
      <c r="AC4" s="274" t="s">
        <v>1554</v>
      </c>
      <c r="AD4" s="274" t="s">
        <v>1553</v>
      </c>
      <c r="AE4" s="274" t="s">
        <v>1554</v>
      </c>
      <c r="AF4" s="274" t="s">
        <v>1553</v>
      </c>
      <c r="AG4" s="274" t="s">
        <v>1554</v>
      </c>
      <c r="AH4" s="274" t="s">
        <v>1553</v>
      </c>
      <c r="AI4" s="274" t="s">
        <v>1554</v>
      </c>
      <c r="AJ4" s="274" t="s">
        <v>1553</v>
      </c>
      <c r="AK4" s="274" t="s">
        <v>1554</v>
      </c>
      <c r="AL4" s="10"/>
      <c r="AM4" s="10"/>
      <c r="AN4" s="10"/>
    </row>
    <row r="5" spans="1:40" x14ac:dyDescent="0.25">
      <c r="A5" s="653" t="s">
        <v>1206</v>
      </c>
      <c r="B5" s="653"/>
      <c r="C5" s="653"/>
      <c r="D5" s="394">
        <f>[2]Program!$D$5</f>
        <v>2002</v>
      </c>
      <c r="E5" s="395" t="s">
        <v>1745</v>
      </c>
      <c r="F5" s="396"/>
      <c r="G5" s="396"/>
      <c r="H5" s="397"/>
      <c r="I5" s="397"/>
      <c r="J5" s="397"/>
      <c r="K5" s="397"/>
      <c r="L5" s="398"/>
      <c r="M5" s="398"/>
      <c r="N5" s="399"/>
      <c r="O5" s="55"/>
      <c r="W5" s="10"/>
      <c r="Y5" s="10" t="str">
        <f>$C$474&amp;AM2&amp;" ("&amp;$D$8&amp;")"</f>
        <v>2002-5001   Реконструкција централне кухиње - завршна фаза (Предшколска установа "Наша радост" Суботица)</v>
      </c>
      <c r="Z5" s="383">
        <f>D452</f>
        <v>51465000</v>
      </c>
      <c r="AA5" s="383">
        <f t="shared" ref="AA5:AK5" si="0">E452</f>
        <v>0</v>
      </c>
      <c r="AB5" s="383">
        <f t="shared" si="0"/>
        <v>0</v>
      </c>
      <c r="AC5" s="383">
        <f t="shared" si="0"/>
        <v>53295000</v>
      </c>
      <c r="AD5" s="383">
        <f t="shared" si="0"/>
        <v>80750000</v>
      </c>
      <c r="AE5" s="383">
        <f t="shared" si="0"/>
        <v>0</v>
      </c>
      <c r="AF5" s="383">
        <f t="shared" si="0"/>
        <v>0</v>
      </c>
      <c r="AG5" s="383">
        <f t="shared" si="0"/>
        <v>0</v>
      </c>
      <c r="AH5" s="383">
        <f t="shared" si="0"/>
        <v>0</v>
      </c>
      <c r="AI5" s="383">
        <f t="shared" si="0"/>
        <v>0</v>
      </c>
      <c r="AJ5" s="383">
        <f t="shared" si="0"/>
        <v>132215000</v>
      </c>
      <c r="AK5" s="383">
        <f t="shared" si="0"/>
        <v>0</v>
      </c>
      <c r="AL5" s="10"/>
      <c r="AM5" s="10"/>
      <c r="AN5" s="10"/>
    </row>
    <row r="6" spans="1:40" x14ac:dyDescent="0.25">
      <c r="A6" s="653" t="s">
        <v>1207</v>
      </c>
      <c r="B6" s="653"/>
      <c r="C6" s="653"/>
      <c r="D6" s="660" t="s">
        <v>1797</v>
      </c>
      <c r="E6" s="661"/>
      <c r="F6" s="661"/>
      <c r="G6" s="661"/>
      <c r="H6" s="661"/>
      <c r="I6" s="661"/>
      <c r="J6" s="661"/>
      <c r="K6" s="661"/>
      <c r="L6" s="661"/>
      <c r="M6" s="661"/>
      <c r="N6" s="661"/>
      <c r="O6" s="662"/>
      <c r="W6" s="10"/>
      <c r="Y6" s="10"/>
      <c r="Z6" s="87"/>
      <c r="AA6" s="87"/>
      <c r="AB6" s="87"/>
      <c r="AC6" s="87"/>
      <c r="AD6" s="87"/>
      <c r="AE6" s="87"/>
      <c r="AF6" s="87"/>
      <c r="AG6" s="87"/>
      <c r="AH6" s="87"/>
      <c r="AI6" s="87"/>
      <c r="AJ6" s="87"/>
      <c r="AK6" s="87"/>
      <c r="AL6" s="10"/>
      <c r="AM6" s="10"/>
      <c r="AN6" s="10"/>
    </row>
    <row r="7" spans="1:40" x14ac:dyDescent="0.25">
      <c r="A7" s="653" t="s">
        <v>332</v>
      </c>
      <c r="B7" s="653"/>
      <c r="C7" s="653"/>
      <c r="D7" s="654" t="s">
        <v>1629</v>
      </c>
      <c r="E7" s="655"/>
      <c r="F7" s="655"/>
      <c r="G7" s="655"/>
      <c r="H7" s="655"/>
      <c r="I7" s="655"/>
      <c r="J7" s="655"/>
      <c r="K7" s="655"/>
      <c r="L7" s="400"/>
      <c r="M7" s="400"/>
      <c r="N7" s="399"/>
      <c r="O7" s="55"/>
      <c r="W7" s="10"/>
      <c r="Y7" s="10"/>
      <c r="Z7" s="10"/>
      <c r="AA7" s="10"/>
      <c r="AB7" s="10"/>
      <c r="AC7" s="10"/>
      <c r="AD7" s="10"/>
      <c r="AE7" s="10"/>
      <c r="AF7" s="10"/>
      <c r="AG7" s="10"/>
      <c r="AH7" s="10"/>
      <c r="AI7" s="10"/>
      <c r="AJ7" s="10"/>
      <c r="AK7" s="10"/>
      <c r="AL7" s="10"/>
      <c r="AM7" s="10"/>
      <c r="AN7" s="10"/>
    </row>
    <row r="8" spans="1:40" x14ac:dyDescent="0.25">
      <c r="A8" s="585" t="s">
        <v>256</v>
      </c>
      <c r="B8" s="585"/>
      <c r="C8" s="585"/>
      <c r="D8" s="578" t="s">
        <v>1634</v>
      </c>
      <c r="E8" s="634"/>
      <c r="F8" s="634"/>
      <c r="G8" s="634"/>
      <c r="H8" s="634"/>
      <c r="I8" s="634"/>
      <c r="J8" s="634"/>
      <c r="K8" s="634"/>
      <c r="L8" s="634"/>
      <c r="M8" s="634"/>
      <c r="N8" s="401"/>
      <c r="O8" s="316"/>
      <c r="W8" s="10"/>
      <c r="Y8" s="10"/>
      <c r="Z8" s="10" t="s">
        <v>1190</v>
      </c>
      <c r="AA8" s="10" t="s">
        <v>1191</v>
      </c>
      <c r="AB8" s="201">
        <f>D193-D452</f>
        <v>0</v>
      </c>
      <c r="AC8" s="201">
        <f t="shared" ref="AC8:AK8" si="1">E193-E452</f>
        <v>0</v>
      </c>
      <c r="AD8" s="201">
        <f t="shared" si="1"/>
        <v>0</v>
      </c>
      <c r="AE8" s="201">
        <f t="shared" si="1"/>
        <v>0</v>
      </c>
      <c r="AF8" s="201">
        <f t="shared" si="1"/>
        <v>0</v>
      </c>
      <c r="AG8" s="201">
        <f t="shared" si="1"/>
        <v>0</v>
      </c>
      <c r="AH8" s="201">
        <f t="shared" si="1"/>
        <v>0</v>
      </c>
      <c r="AI8" s="201">
        <f t="shared" si="1"/>
        <v>0</v>
      </c>
      <c r="AJ8" s="201">
        <f t="shared" si="1"/>
        <v>0</v>
      </c>
      <c r="AK8" s="201">
        <f t="shared" si="1"/>
        <v>0</v>
      </c>
      <c r="AL8" s="201">
        <f>N193-N452</f>
        <v>0</v>
      </c>
      <c r="AM8" s="201">
        <f>O193-O452</f>
        <v>0</v>
      </c>
      <c r="AN8" s="10"/>
    </row>
    <row r="9" spans="1:40" ht="112.5" customHeight="1" x14ac:dyDescent="0.25">
      <c r="A9" s="635" t="s">
        <v>321</v>
      </c>
      <c r="B9" s="636"/>
      <c r="C9" s="637"/>
      <c r="D9" s="656" t="s">
        <v>1760</v>
      </c>
      <c r="E9" s="657"/>
      <c r="F9" s="657"/>
      <c r="G9" s="657"/>
      <c r="H9" s="657"/>
      <c r="I9" s="657"/>
      <c r="J9" s="657"/>
      <c r="K9" s="657"/>
      <c r="L9" s="657"/>
      <c r="M9" s="657"/>
      <c r="N9" s="639"/>
      <c r="O9" s="640"/>
      <c r="W9" s="10"/>
      <c r="Y9" s="10"/>
      <c r="Z9" s="10"/>
      <c r="AA9" s="10" t="s">
        <v>1192</v>
      </c>
      <c r="AB9" s="201">
        <f>D452+E452-D474</f>
        <v>0</v>
      </c>
      <c r="AC9" s="201">
        <f>F452+G452-F474</f>
        <v>0</v>
      </c>
      <c r="AD9" s="201">
        <f>H452+I452-H474</f>
        <v>0</v>
      </c>
      <c r="AE9" s="201">
        <f>J452+K452-J474</f>
        <v>0</v>
      </c>
      <c r="AF9" s="201">
        <f>L452+M452-L474</f>
        <v>0</v>
      </c>
      <c r="AG9" s="201">
        <f>N452+O452-N474</f>
        <v>0</v>
      </c>
      <c r="AH9" s="201"/>
      <c r="AI9" s="201"/>
      <c r="AJ9" s="201"/>
      <c r="AK9" s="201"/>
      <c r="AL9" s="10"/>
      <c r="AM9" s="10"/>
      <c r="AN9" s="10"/>
    </row>
    <row r="10" spans="1:40" ht="65.25" customHeight="1" x14ac:dyDescent="0.25">
      <c r="A10" s="633" t="s">
        <v>323</v>
      </c>
      <c r="B10" s="633"/>
      <c r="C10" s="633"/>
      <c r="D10" s="647" t="s">
        <v>1761</v>
      </c>
      <c r="E10" s="648"/>
      <c r="F10" s="648"/>
      <c r="G10" s="648"/>
      <c r="H10" s="648"/>
      <c r="I10" s="648"/>
      <c r="J10" s="648"/>
      <c r="K10" s="648"/>
      <c r="L10" s="648"/>
      <c r="M10" s="648"/>
      <c r="N10" s="648"/>
      <c r="O10" s="649"/>
      <c r="W10" s="10"/>
      <c r="Y10" s="10"/>
      <c r="Z10" s="10"/>
      <c r="AA10" s="87" t="s">
        <v>1135</v>
      </c>
      <c r="AB10" s="87">
        <f>D127-$D$457</f>
        <v>0</v>
      </c>
      <c r="AC10" s="87">
        <f>F127-$F$457</f>
        <v>-53295000</v>
      </c>
      <c r="AD10" s="87">
        <f>H127-$H$457</f>
        <v>0</v>
      </c>
      <c r="AE10" s="87">
        <f>J127-$J$457</f>
        <v>0</v>
      </c>
      <c r="AF10" s="87">
        <f>L127-$L$457</f>
        <v>0</v>
      </c>
      <c r="AG10" s="87">
        <f>N127-$N$457</f>
        <v>0</v>
      </c>
      <c r="AH10" s="10"/>
      <c r="AI10" s="10"/>
      <c r="AJ10" s="10"/>
      <c r="AK10" s="10"/>
      <c r="AL10" s="10"/>
      <c r="AM10" s="10"/>
      <c r="AN10" s="10"/>
    </row>
    <row r="11" spans="1:40" ht="46.5" customHeight="1" x14ac:dyDescent="0.25">
      <c r="A11" s="633" t="s">
        <v>333</v>
      </c>
      <c r="B11" s="633"/>
      <c r="C11" s="633"/>
      <c r="D11" s="650" t="s">
        <v>1762</v>
      </c>
      <c r="E11" s="651"/>
      <c r="F11" s="651"/>
      <c r="G11" s="651"/>
      <c r="H11" s="651"/>
      <c r="I11" s="651"/>
      <c r="J11" s="651"/>
      <c r="K11" s="651"/>
      <c r="L11" s="651"/>
      <c r="M11" s="651"/>
      <c r="N11" s="651"/>
      <c r="O11" s="652"/>
      <c r="W11" s="10"/>
      <c r="AA11" s="4" t="s">
        <v>1136</v>
      </c>
      <c r="AB11" s="87">
        <f>D123-$D$458</f>
        <v>0</v>
      </c>
      <c r="AC11" s="87">
        <f>F123-$F$458</f>
        <v>0</v>
      </c>
      <c r="AD11" s="87">
        <f>H123-$H$458</f>
        <v>0</v>
      </c>
      <c r="AE11" s="87">
        <f>J123-$J$458</f>
        <v>0</v>
      </c>
      <c r="AF11" s="87">
        <f>L123-$L$458</f>
        <v>0</v>
      </c>
      <c r="AG11" s="87">
        <f>N123-$N$458</f>
        <v>0</v>
      </c>
    </row>
    <row r="12" spans="1:40" x14ac:dyDescent="0.25">
      <c r="A12" s="635" t="s">
        <v>294</v>
      </c>
      <c r="B12" s="636"/>
      <c r="C12" s="637"/>
      <c r="D12" s="647" t="s">
        <v>1635</v>
      </c>
      <c r="E12" s="648"/>
      <c r="F12" s="648"/>
      <c r="G12" s="648"/>
      <c r="H12" s="648"/>
      <c r="I12" s="648"/>
      <c r="J12" s="648"/>
      <c r="K12" s="648"/>
      <c r="L12" s="648"/>
      <c r="M12" s="648"/>
      <c r="N12" s="648"/>
      <c r="O12" s="649"/>
      <c r="W12" s="10"/>
    </row>
    <row r="13" spans="1:40" x14ac:dyDescent="0.25">
      <c r="A13" s="635" t="s">
        <v>293</v>
      </c>
      <c r="B13" s="636"/>
      <c r="C13" s="637"/>
      <c r="D13" s="638" t="s">
        <v>1763</v>
      </c>
      <c r="E13" s="639"/>
      <c r="F13" s="639"/>
      <c r="G13" s="639"/>
      <c r="H13" s="639"/>
      <c r="I13" s="639"/>
      <c r="J13" s="639"/>
      <c r="K13" s="639"/>
      <c r="L13" s="639"/>
      <c r="M13" s="639"/>
      <c r="N13" s="639"/>
      <c r="O13" s="640"/>
      <c r="W13" s="10"/>
      <c r="Z13" s="4">
        <v>781111</v>
      </c>
      <c r="AA13" s="312">
        <f>D123+F123+H123+J123+L123+N123</f>
        <v>0</v>
      </c>
    </row>
    <row r="14" spans="1:40" x14ac:dyDescent="0.25">
      <c r="A14" s="635" t="s">
        <v>1048</v>
      </c>
      <c r="B14" s="636"/>
      <c r="C14" s="637"/>
      <c r="D14" s="638" t="s">
        <v>1237</v>
      </c>
      <c r="E14" s="639"/>
      <c r="F14" s="639"/>
      <c r="G14" s="639"/>
      <c r="H14" s="639"/>
      <c r="I14" s="639"/>
      <c r="J14" s="639"/>
      <c r="K14" s="639"/>
      <c r="L14" s="639"/>
      <c r="M14" s="639"/>
      <c r="N14" s="639"/>
      <c r="O14" s="640"/>
      <c r="W14" s="10"/>
      <c r="Z14" s="4">
        <v>791111</v>
      </c>
      <c r="AA14" s="312">
        <f>D127+F127+H127+J127+L127+N127</f>
        <v>264430000</v>
      </c>
    </row>
    <row r="15" spans="1:40" x14ac:dyDescent="0.25">
      <c r="A15" s="641" t="s">
        <v>1047</v>
      </c>
      <c r="B15" s="642"/>
      <c r="C15" s="643"/>
      <c r="D15" s="644" t="s">
        <v>1631</v>
      </c>
      <c r="E15" s="645"/>
      <c r="F15" s="645"/>
      <c r="G15" s="645"/>
      <c r="H15" s="645"/>
      <c r="I15" s="645"/>
      <c r="J15" s="645"/>
      <c r="K15" s="645"/>
      <c r="L15" s="645"/>
      <c r="M15" s="645"/>
      <c r="N15" s="645"/>
      <c r="O15" s="646"/>
      <c r="W15" s="10"/>
    </row>
    <row r="16" spans="1:40" x14ac:dyDescent="0.25">
      <c r="A16" s="633" t="s">
        <v>295</v>
      </c>
      <c r="B16" s="633"/>
      <c r="C16" s="633"/>
      <c r="D16" s="578" t="s">
        <v>1636</v>
      </c>
      <c r="E16" s="634"/>
      <c r="F16" s="634"/>
      <c r="G16" s="634"/>
      <c r="H16" s="634"/>
      <c r="I16" s="634"/>
      <c r="J16" s="634"/>
      <c r="K16" s="634"/>
      <c r="L16" s="634"/>
      <c r="M16" s="634"/>
      <c r="N16" s="634"/>
      <c r="O16" s="579"/>
      <c r="W16" s="10"/>
    </row>
    <row r="17" spans="1:23" x14ac:dyDescent="0.25">
      <c r="A17" s="3"/>
      <c r="B17" s="3"/>
      <c r="C17" s="3"/>
      <c r="D17" s="3"/>
      <c r="E17" s="3"/>
      <c r="F17" s="3"/>
      <c r="G17" s="3"/>
      <c r="H17" s="3"/>
      <c r="I17" s="3"/>
      <c r="J17" s="3"/>
      <c r="K17" s="3"/>
      <c r="L17" s="3"/>
      <c r="W17" s="10"/>
    </row>
    <row r="18" spans="1:23" x14ac:dyDescent="0.25">
      <c r="A18" s="618"/>
      <c r="B18" s="622" t="s">
        <v>1210</v>
      </c>
      <c r="C18" s="623"/>
      <c r="D18" s="485" t="s">
        <v>109</v>
      </c>
      <c r="E18" s="485"/>
      <c r="F18" s="485"/>
      <c r="G18" s="485"/>
      <c r="H18" s="485"/>
      <c r="I18" s="485"/>
      <c r="J18" s="485"/>
      <c r="K18" s="485"/>
      <c r="L18" s="485"/>
      <c r="M18" s="485"/>
      <c r="N18" s="485"/>
      <c r="O18" s="485"/>
      <c r="W18" s="10"/>
    </row>
    <row r="19" spans="1:23" ht="38.25" x14ac:dyDescent="0.25">
      <c r="A19" s="618"/>
      <c r="B19" s="495"/>
      <c r="C19" s="496"/>
      <c r="D19" s="580" t="s">
        <v>1211</v>
      </c>
      <c r="E19" s="580"/>
      <c r="F19" s="580"/>
      <c r="G19" s="27" t="s">
        <v>1772</v>
      </c>
      <c r="H19" s="27" t="s">
        <v>1787</v>
      </c>
      <c r="I19" s="27" t="s">
        <v>1767</v>
      </c>
      <c r="J19" s="27" t="s">
        <v>1776</v>
      </c>
      <c r="K19" s="27" t="s">
        <v>1785</v>
      </c>
      <c r="L19" s="485" t="s">
        <v>1444</v>
      </c>
      <c r="M19" s="485"/>
      <c r="N19" s="485"/>
      <c r="O19" s="485"/>
      <c r="W19" s="10"/>
    </row>
    <row r="20" spans="1:23" ht="34.5" customHeight="1" x14ac:dyDescent="0.25">
      <c r="A20" s="624">
        <v>1</v>
      </c>
      <c r="B20" s="627" t="s">
        <v>1775</v>
      </c>
      <c r="C20" s="628"/>
      <c r="D20" s="621" t="s">
        <v>1754</v>
      </c>
      <c r="E20" s="621"/>
      <c r="F20" s="621"/>
      <c r="G20" s="363" t="s">
        <v>1773</v>
      </c>
      <c r="H20" s="363" t="s">
        <v>1755</v>
      </c>
      <c r="I20" s="364" t="s">
        <v>1756</v>
      </c>
      <c r="J20" s="363" t="s">
        <v>1757</v>
      </c>
      <c r="K20" s="363" t="s">
        <v>1758</v>
      </c>
      <c r="L20" s="621" t="s">
        <v>1759</v>
      </c>
      <c r="M20" s="621"/>
      <c r="N20" s="621"/>
      <c r="O20" s="621"/>
      <c r="W20" s="10"/>
    </row>
    <row r="21" spans="1:23" x14ac:dyDescent="0.25">
      <c r="A21" s="625"/>
      <c r="B21" s="629"/>
      <c r="C21" s="630"/>
      <c r="D21" s="621"/>
      <c r="E21" s="621"/>
      <c r="F21" s="621"/>
      <c r="G21" s="36"/>
      <c r="H21" s="36"/>
      <c r="I21" s="67"/>
      <c r="J21" s="36"/>
      <c r="K21" s="36"/>
      <c r="L21" s="621"/>
      <c r="M21" s="621"/>
      <c r="N21" s="621"/>
      <c r="O21" s="621"/>
      <c r="W21" s="10"/>
    </row>
    <row r="22" spans="1:23" x14ac:dyDescent="0.25">
      <c r="A22" s="626"/>
      <c r="B22" s="631"/>
      <c r="C22" s="632"/>
      <c r="D22" s="621"/>
      <c r="E22" s="621"/>
      <c r="F22" s="621"/>
      <c r="G22" s="36"/>
      <c r="H22" s="36"/>
      <c r="I22" s="67"/>
      <c r="J22" s="36"/>
      <c r="K22" s="36"/>
      <c r="L22" s="621"/>
      <c r="M22" s="621"/>
      <c r="N22" s="621"/>
      <c r="O22" s="621"/>
      <c r="W22" s="10"/>
    </row>
    <row r="23" spans="1:23" x14ac:dyDescent="0.25">
      <c r="A23" s="3"/>
      <c r="B23" s="3"/>
      <c r="C23" s="3"/>
      <c r="D23" s="29"/>
      <c r="E23" s="3"/>
      <c r="F23" s="3"/>
      <c r="G23" s="3"/>
      <c r="H23" s="3"/>
      <c r="I23" s="3"/>
      <c r="J23" s="3"/>
      <c r="K23" s="3"/>
      <c r="L23" s="3"/>
    </row>
    <row r="24" spans="1:23" hidden="1" x14ac:dyDescent="0.25">
      <c r="A24" s="618"/>
      <c r="B24" s="622" t="s">
        <v>322</v>
      </c>
      <c r="C24" s="623"/>
      <c r="D24" s="485" t="s">
        <v>110</v>
      </c>
      <c r="E24" s="485"/>
      <c r="F24" s="485"/>
      <c r="G24" s="485"/>
      <c r="H24" s="485"/>
      <c r="I24" s="485"/>
      <c r="J24" s="485"/>
      <c r="K24" s="485"/>
      <c r="L24" s="485"/>
      <c r="M24" s="485"/>
      <c r="N24" s="485"/>
      <c r="O24" s="485"/>
    </row>
    <row r="25" spans="1:23" ht="38.25" hidden="1" x14ac:dyDescent="0.25">
      <c r="A25" s="618"/>
      <c r="B25" s="495"/>
      <c r="C25" s="496"/>
      <c r="D25" s="580" t="s">
        <v>1211</v>
      </c>
      <c r="E25" s="580"/>
      <c r="F25" s="580"/>
      <c r="G25" s="27" t="s">
        <v>1748</v>
      </c>
      <c r="H25" s="27" t="s">
        <v>1749</v>
      </c>
      <c r="I25" s="27" t="s">
        <v>1313</v>
      </c>
      <c r="J25" s="27" t="s">
        <v>1542</v>
      </c>
      <c r="K25" s="27" t="s">
        <v>1750</v>
      </c>
      <c r="L25" s="485" t="s">
        <v>1444</v>
      </c>
      <c r="M25" s="485"/>
      <c r="N25" s="485"/>
      <c r="O25" s="485"/>
    </row>
    <row r="26" spans="1:23" hidden="1" x14ac:dyDescent="0.25">
      <c r="A26" s="618">
        <v>2</v>
      </c>
      <c r="B26" s="619"/>
      <c r="C26" s="620"/>
      <c r="D26" s="621"/>
      <c r="E26" s="621"/>
      <c r="F26" s="621"/>
      <c r="G26" s="36"/>
      <c r="H26" s="36"/>
      <c r="I26" s="67"/>
      <c r="J26" s="36"/>
      <c r="K26" s="36"/>
      <c r="L26" s="621"/>
      <c r="M26" s="621"/>
      <c r="N26" s="621"/>
      <c r="O26" s="621"/>
    </row>
    <row r="27" spans="1:23" hidden="1" x14ac:dyDescent="0.25">
      <c r="A27" s="618"/>
      <c r="B27" s="489"/>
      <c r="C27" s="520"/>
      <c r="D27" s="621"/>
      <c r="E27" s="621"/>
      <c r="F27" s="621"/>
      <c r="G27" s="36"/>
      <c r="H27" s="36"/>
      <c r="I27" s="67"/>
      <c r="J27" s="36"/>
      <c r="K27" s="36"/>
      <c r="L27" s="621"/>
      <c r="M27" s="621"/>
      <c r="N27" s="621"/>
      <c r="O27" s="621"/>
    </row>
    <row r="28" spans="1:23" hidden="1" x14ac:dyDescent="0.25">
      <c r="A28" s="618"/>
      <c r="B28" s="491"/>
      <c r="C28" s="521"/>
      <c r="D28" s="621"/>
      <c r="E28" s="621"/>
      <c r="F28" s="621"/>
      <c r="G28" s="36"/>
      <c r="H28" s="36"/>
      <c r="I28" s="67"/>
      <c r="J28" s="36"/>
      <c r="K28" s="36"/>
      <c r="L28" s="621"/>
      <c r="M28" s="621"/>
      <c r="N28" s="621"/>
      <c r="O28" s="621"/>
    </row>
    <row r="29" spans="1:23" hidden="1" x14ac:dyDescent="0.25">
      <c r="A29" s="3"/>
      <c r="B29" s="3"/>
      <c r="C29" s="3"/>
      <c r="D29" s="29"/>
      <c r="E29" s="3"/>
      <c r="F29" s="3"/>
      <c r="G29" s="3"/>
      <c r="H29" s="3"/>
      <c r="I29" s="3"/>
      <c r="J29" s="3"/>
      <c r="K29" s="3"/>
      <c r="L29" s="3"/>
    </row>
    <row r="30" spans="1:23" hidden="1" x14ac:dyDescent="0.25">
      <c r="A30" s="618"/>
      <c r="B30" s="622" t="s">
        <v>322</v>
      </c>
      <c r="C30" s="623"/>
      <c r="D30" s="485" t="s">
        <v>110</v>
      </c>
      <c r="E30" s="485"/>
      <c r="F30" s="485"/>
      <c r="G30" s="485"/>
      <c r="H30" s="485"/>
      <c r="I30" s="485"/>
      <c r="J30" s="485"/>
      <c r="K30" s="485"/>
      <c r="L30" s="485"/>
      <c r="M30" s="485"/>
      <c r="N30" s="485"/>
      <c r="O30" s="485"/>
    </row>
    <row r="31" spans="1:23" ht="38.25" hidden="1" x14ac:dyDescent="0.25">
      <c r="A31" s="618"/>
      <c r="B31" s="495"/>
      <c r="C31" s="496"/>
      <c r="D31" s="485" t="s">
        <v>1211</v>
      </c>
      <c r="E31" s="485"/>
      <c r="F31" s="485"/>
      <c r="G31" s="27" t="s">
        <v>1748</v>
      </c>
      <c r="H31" s="27" t="s">
        <v>1749</v>
      </c>
      <c r="I31" s="27" t="s">
        <v>1313</v>
      </c>
      <c r="J31" s="27" t="s">
        <v>1542</v>
      </c>
      <c r="K31" s="27" t="s">
        <v>1750</v>
      </c>
      <c r="L31" s="485" t="s">
        <v>1444</v>
      </c>
      <c r="M31" s="485"/>
      <c r="N31" s="485"/>
      <c r="O31" s="485"/>
    </row>
    <row r="32" spans="1:23" hidden="1" x14ac:dyDescent="0.25">
      <c r="A32" s="618">
        <v>3</v>
      </c>
      <c r="B32" s="619"/>
      <c r="C32" s="620"/>
      <c r="D32" s="621"/>
      <c r="E32" s="621"/>
      <c r="F32" s="621"/>
      <c r="G32" s="36"/>
      <c r="H32" s="36"/>
      <c r="I32" s="67"/>
      <c r="J32" s="36"/>
      <c r="K32" s="36"/>
      <c r="L32" s="621"/>
      <c r="M32" s="621"/>
      <c r="N32" s="621"/>
      <c r="O32" s="621"/>
    </row>
    <row r="33" spans="1:25" hidden="1" x14ac:dyDescent="0.25">
      <c r="A33" s="618"/>
      <c r="B33" s="489"/>
      <c r="C33" s="520"/>
      <c r="D33" s="621"/>
      <c r="E33" s="621"/>
      <c r="F33" s="621"/>
      <c r="G33" s="36"/>
      <c r="H33" s="36"/>
      <c r="I33" s="67"/>
      <c r="J33" s="36"/>
      <c r="K33" s="36"/>
      <c r="L33" s="621"/>
      <c r="M33" s="621"/>
      <c r="N33" s="621"/>
      <c r="O33" s="621"/>
    </row>
    <row r="34" spans="1:25" hidden="1" x14ac:dyDescent="0.25">
      <c r="A34" s="618"/>
      <c r="B34" s="491"/>
      <c r="C34" s="521"/>
      <c r="D34" s="621"/>
      <c r="E34" s="621"/>
      <c r="F34" s="621"/>
      <c r="G34" s="36"/>
      <c r="H34" s="36"/>
      <c r="I34" s="67"/>
      <c r="J34" s="36"/>
      <c r="K34" s="36"/>
      <c r="L34" s="621"/>
      <c r="M34" s="621"/>
      <c r="N34" s="621"/>
      <c r="O34" s="621"/>
    </row>
    <row r="35" spans="1:25" hidden="1" x14ac:dyDescent="0.25">
      <c r="A35" s="29"/>
      <c r="B35" s="29"/>
      <c r="C35" s="29"/>
      <c r="D35" s="224"/>
      <c r="E35" s="224"/>
      <c r="F35" s="224"/>
      <c r="G35" s="29"/>
      <c r="H35" s="29"/>
      <c r="I35" s="29"/>
      <c r="J35" s="29"/>
      <c r="K35" s="29"/>
      <c r="L35" s="224"/>
      <c r="M35" s="224"/>
      <c r="N35" s="224"/>
      <c r="O35" s="224"/>
    </row>
    <row r="36" spans="1:25" hidden="1" x14ac:dyDescent="0.25">
      <c r="A36" s="29"/>
      <c r="B36" s="29"/>
      <c r="C36" s="29"/>
      <c r="D36" s="224"/>
      <c r="E36" s="224"/>
      <c r="F36" s="224"/>
      <c r="G36" s="29"/>
      <c r="H36" s="29"/>
      <c r="I36" s="29"/>
      <c r="J36" s="29"/>
      <c r="K36" s="29"/>
      <c r="L36" s="224"/>
      <c r="M36" s="224"/>
      <c r="N36" s="224"/>
      <c r="O36" s="224"/>
    </row>
    <row r="37" spans="1:25" hidden="1" x14ac:dyDescent="0.25">
      <c r="A37" s="29"/>
      <c r="B37" s="29"/>
      <c r="C37" s="29"/>
      <c r="D37" s="224"/>
      <c r="E37" s="224"/>
      <c r="F37" s="224"/>
      <c r="G37" s="29"/>
      <c r="H37" s="29"/>
      <c r="I37" s="29"/>
      <c r="J37" s="29"/>
      <c r="K37" s="29"/>
      <c r="L37" s="224"/>
      <c r="M37" s="224"/>
      <c r="N37" s="224"/>
      <c r="O37" s="224"/>
    </row>
    <row r="38" spans="1:25" hidden="1" x14ac:dyDescent="0.25">
      <c r="A38" s="29"/>
      <c r="B38" s="29"/>
      <c r="C38" s="29"/>
      <c r="D38" s="224"/>
      <c r="E38" s="224"/>
      <c r="F38" s="224"/>
      <c r="G38" s="29"/>
      <c r="H38" s="29"/>
      <c r="I38" s="29"/>
      <c r="J38" s="29"/>
      <c r="K38" s="29"/>
      <c r="L38" s="224"/>
      <c r="M38" s="224"/>
      <c r="N38" s="224"/>
      <c r="O38" s="224"/>
    </row>
    <row r="39" spans="1:25" hidden="1" x14ac:dyDescent="0.25">
      <c r="A39" s="29"/>
      <c r="B39" s="29"/>
      <c r="C39" s="29"/>
      <c r="D39" s="224"/>
      <c r="E39" s="224"/>
      <c r="F39" s="224"/>
      <c r="G39" s="29"/>
      <c r="H39" s="29"/>
      <c r="I39" s="29"/>
      <c r="J39" s="29"/>
      <c r="K39" s="29"/>
      <c r="L39" s="224"/>
      <c r="M39" s="224"/>
      <c r="N39" s="224"/>
      <c r="O39" s="224"/>
    </row>
    <row r="40" spans="1:25" hidden="1" x14ac:dyDescent="0.25">
      <c r="A40" s="29"/>
      <c r="B40" s="29"/>
      <c r="C40" s="29"/>
      <c r="D40" s="224"/>
      <c r="E40" s="224"/>
      <c r="F40" s="224"/>
      <c r="G40" s="29"/>
      <c r="H40" s="29"/>
      <c r="I40" s="29"/>
      <c r="J40" s="29"/>
      <c r="K40" s="29"/>
      <c r="L40" s="224"/>
      <c r="M40" s="224"/>
      <c r="N40" s="224"/>
      <c r="O40" s="224"/>
    </row>
    <row r="41" spans="1:25" hidden="1" x14ac:dyDescent="0.25">
      <c r="A41" s="29"/>
      <c r="B41" s="29"/>
      <c r="C41" s="29"/>
      <c r="D41" s="224"/>
      <c r="E41" s="224"/>
      <c r="F41" s="224"/>
      <c r="G41" s="29"/>
      <c r="H41" s="29"/>
      <c r="I41" s="29"/>
      <c r="J41" s="29"/>
      <c r="K41" s="29"/>
      <c r="L41" s="224"/>
      <c r="M41" s="224"/>
      <c r="N41" s="224"/>
      <c r="O41" s="224"/>
    </row>
    <row r="42" spans="1:25" hidden="1" x14ac:dyDescent="0.25">
      <c r="A42" s="29"/>
      <c r="B42" s="29"/>
      <c r="C42" s="29"/>
      <c r="D42" s="224"/>
      <c r="E42" s="224"/>
      <c r="F42" s="224"/>
      <c r="G42" s="29"/>
      <c r="H42" s="29"/>
      <c r="I42" s="29"/>
      <c r="J42" s="29"/>
      <c r="K42" s="29"/>
      <c r="L42" s="224"/>
      <c r="M42" s="224"/>
      <c r="N42" s="224"/>
      <c r="O42" s="224"/>
    </row>
    <row r="43" spans="1:25" hidden="1" x14ac:dyDescent="0.25">
      <c r="A43" s="3"/>
      <c r="B43" s="3"/>
      <c r="C43" s="3"/>
      <c r="D43" s="3"/>
      <c r="E43" s="3"/>
      <c r="F43" s="3"/>
      <c r="G43" s="3"/>
      <c r="H43" s="3"/>
      <c r="I43" s="3"/>
      <c r="J43" s="3"/>
      <c r="K43" s="3"/>
      <c r="L43" s="3"/>
    </row>
    <row r="44" spans="1:25" ht="15.75" thickBot="1" x14ac:dyDescent="0.3">
      <c r="A44" s="543" t="s">
        <v>1382</v>
      </c>
      <c r="B44" s="616"/>
      <c r="C44" s="616"/>
      <c r="D44" s="616"/>
      <c r="E44" s="616"/>
      <c r="F44" s="616"/>
      <c r="G44" s="616"/>
      <c r="H44" s="616"/>
      <c r="I44" s="616"/>
      <c r="J44" s="616"/>
      <c r="K44" s="616"/>
      <c r="L44" s="616"/>
      <c r="M44" s="616"/>
      <c r="N44" s="616"/>
      <c r="O44" s="617"/>
      <c r="Y44" s="10">
        <v>1</v>
      </c>
    </row>
    <row r="45" spans="1:25" s="384" customFormat="1" ht="25.5" customHeight="1" x14ac:dyDescent="0.25">
      <c r="A45" s="522" t="s">
        <v>330</v>
      </c>
      <c r="B45" s="535" t="s">
        <v>759</v>
      </c>
      <c r="C45" s="524" t="s">
        <v>1189</v>
      </c>
      <c r="D45" s="542" t="s">
        <v>1764</v>
      </c>
      <c r="E45" s="539"/>
      <c r="F45" s="538" t="s">
        <v>1790</v>
      </c>
      <c r="G45" s="539"/>
      <c r="H45" s="542" t="s">
        <v>1769</v>
      </c>
      <c r="I45" s="539"/>
      <c r="J45" s="542" t="s">
        <v>1777</v>
      </c>
      <c r="K45" s="539"/>
      <c r="L45" s="542" t="s">
        <v>1788</v>
      </c>
      <c r="M45" s="539"/>
      <c r="N45" s="542" t="s">
        <v>1789</v>
      </c>
      <c r="O45" s="539"/>
      <c r="P45" s="202"/>
      <c r="Q45" s="202"/>
      <c r="R45" s="202"/>
      <c r="S45" s="202"/>
      <c r="T45" s="202"/>
      <c r="U45" s="202"/>
      <c r="V45" s="380"/>
      <c r="Y45" s="41">
        <v>1</v>
      </c>
    </row>
    <row r="46" spans="1:25" s="384" customFormat="1" ht="38.25" x14ac:dyDescent="0.25">
      <c r="A46" s="523"/>
      <c r="B46" s="536"/>
      <c r="C46" s="525"/>
      <c r="D46" s="298" t="s">
        <v>772</v>
      </c>
      <c r="E46" s="299" t="s">
        <v>1383</v>
      </c>
      <c r="F46" s="298" t="s">
        <v>772</v>
      </c>
      <c r="G46" s="299" t="s">
        <v>1383</v>
      </c>
      <c r="H46" s="298" t="s">
        <v>772</v>
      </c>
      <c r="I46" s="299" t="s">
        <v>1383</v>
      </c>
      <c r="J46" s="298" t="s">
        <v>772</v>
      </c>
      <c r="K46" s="299" t="s">
        <v>1383</v>
      </c>
      <c r="L46" s="298" t="s">
        <v>772</v>
      </c>
      <c r="M46" s="299" t="s">
        <v>1383</v>
      </c>
      <c r="N46" s="298" t="s">
        <v>772</v>
      </c>
      <c r="O46" s="299" t="s">
        <v>1383</v>
      </c>
      <c r="P46" s="202"/>
      <c r="Q46" s="202"/>
      <c r="R46" s="202"/>
      <c r="S46" s="202"/>
      <c r="T46" s="202"/>
      <c r="U46" s="202"/>
      <c r="V46" s="380"/>
      <c r="Y46" s="41">
        <v>1</v>
      </c>
    </row>
    <row r="47" spans="1:25" s="384" customFormat="1" ht="12.75" x14ac:dyDescent="0.25">
      <c r="A47" s="255">
        <v>1</v>
      </c>
      <c r="B47" s="253">
        <v>2</v>
      </c>
      <c r="C47" s="254">
        <v>3</v>
      </c>
      <c r="D47" s="255">
        <v>4</v>
      </c>
      <c r="E47" s="256">
        <v>5</v>
      </c>
      <c r="F47" s="257">
        <v>6</v>
      </c>
      <c r="G47" s="256">
        <v>7</v>
      </c>
      <c r="H47" s="255">
        <v>8</v>
      </c>
      <c r="I47" s="256">
        <v>9</v>
      </c>
      <c r="J47" s="255">
        <v>10</v>
      </c>
      <c r="K47" s="256">
        <v>11</v>
      </c>
      <c r="L47" s="255">
        <v>12</v>
      </c>
      <c r="M47" s="256">
        <v>13</v>
      </c>
      <c r="N47" s="255" t="s">
        <v>1185</v>
      </c>
      <c r="O47" s="256" t="s">
        <v>1186</v>
      </c>
      <c r="P47" s="202"/>
      <c r="Q47" s="202"/>
      <c r="R47" s="202"/>
      <c r="S47" s="202"/>
      <c r="T47" s="202"/>
      <c r="U47" s="202"/>
      <c r="V47" s="380"/>
      <c r="Y47" s="41">
        <v>1</v>
      </c>
    </row>
    <row r="48" spans="1:25" s="384" customFormat="1" ht="51" hidden="1" x14ac:dyDescent="0.25">
      <c r="A48" s="280">
        <v>1</v>
      </c>
      <c r="B48" s="281">
        <v>300000</v>
      </c>
      <c r="C48" s="282" t="s">
        <v>630</v>
      </c>
      <c r="D48" s="212">
        <f>SUM(D49,D52)</f>
        <v>0</v>
      </c>
      <c r="E48" s="310">
        <f t="shared" ref="E48:O48" si="2">SUM(E49,E52)</f>
        <v>0</v>
      </c>
      <c r="F48" s="212">
        <f t="shared" si="2"/>
        <v>0</v>
      </c>
      <c r="G48" s="310">
        <f t="shared" si="2"/>
        <v>0</v>
      </c>
      <c r="H48" s="212">
        <f t="shared" si="2"/>
        <v>0</v>
      </c>
      <c r="I48" s="310">
        <f t="shared" si="2"/>
        <v>0</v>
      </c>
      <c r="J48" s="212">
        <f t="shared" si="2"/>
        <v>0</v>
      </c>
      <c r="K48" s="310">
        <f t="shared" si="2"/>
        <v>0</v>
      </c>
      <c r="L48" s="212">
        <f t="shared" si="2"/>
        <v>0</v>
      </c>
      <c r="M48" s="310">
        <f t="shared" si="2"/>
        <v>0</v>
      </c>
      <c r="N48" s="212">
        <f t="shared" si="2"/>
        <v>0</v>
      </c>
      <c r="O48" s="310">
        <f t="shared" si="2"/>
        <v>0</v>
      </c>
      <c r="P48" s="202"/>
      <c r="Q48" s="202"/>
      <c r="R48" s="202"/>
      <c r="S48" s="202"/>
      <c r="T48" s="202"/>
      <c r="U48" s="202"/>
      <c r="V48" s="380"/>
      <c r="Y48" s="201">
        <f t="shared" ref="Y48:Y54" si="3">SUM(D48:O48)</f>
        <v>0</v>
      </c>
    </row>
    <row r="49" spans="1:25" s="384" customFormat="1" hidden="1" x14ac:dyDescent="0.25">
      <c r="A49" s="283">
        <v>2</v>
      </c>
      <c r="B49" s="284">
        <v>310000</v>
      </c>
      <c r="C49" s="285" t="s">
        <v>627</v>
      </c>
      <c r="D49" s="213">
        <f>SUM(D50)</f>
        <v>0</v>
      </c>
      <c r="E49" s="214">
        <f t="shared" ref="E49:O50" si="4">SUM(E50)</f>
        <v>0</v>
      </c>
      <c r="F49" s="213">
        <f t="shared" si="4"/>
        <v>0</v>
      </c>
      <c r="G49" s="214">
        <f t="shared" si="4"/>
        <v>0</v>
      </c>
      <c r="H49" s="213">
        <f t="shared" si="4"/>
        <v>0</v>
      </c>
      <c r="I49" s="214">
        <f t="shared" si="4"/>
        <v>0</v>
      </c>
      <c r="J49" s="213">
        <f t="shared" si="4"/>
        <v>0</v>
      </c>
      <c r="K49" s="214">
        <f t="shared" si="4"/>
        <v>0</v>
      </c>
      <c r="L49" s="213">
        <f t="shared" si="4"/>
        <v>0</v>
      </c>
      <c r="M49" s="214">
        <f t="shared" si="4"/>
        <v>0</v>
      </c>
      <c r="N49" s="213">
        <f t="shared" si="4"/>
        <v>0</v>
      </c>
      <c r="O49" s="214">
        <f t="shared" si="4"/>
        <v>0</v>
      </c>
      <c r="P49" s="202"/>
      <c r="Q49" s="202"/>
      <c r="R49" s="202"/>
      <c r="S49" s="202"/>
      <c r="T49" s="202"/>
      <c r="U49" s="202"/>
      <c r="V49" s="380"/>
      <c r="Y49" s="201">
        <f t="shared" si="3"/>
        <v>0</v>
      </c>
    </row>
    <row r="50" spans="1:25" s="384" customFormat="1" hidden="1" x14ac:dyDescent="0.25">
      <c r="A50" s="283">
        <v>3</v>
      </c>
      <c r="B50" s="284">
        <v>311000</v>
      </c>
      <c r="C50" s="285" t="s">
        <v>628</v>
      </c>
      <c r="D50" s="213">
        <f>SUM(D51)</f>
        <v>0</v>
      </c>
      <c r="E50" s="311">
        <f t="shared" si="4"/>
        <v>0</v>
      </c>
      <c r="F50" s="213">
        <f t="shared" si="4"/>
        <v>0</v>
      </c>
      <c r="G50" s="311">
        <f t="shared" si="4"/>
        <v>0</v>
      </c>
      <c r="H50" s="213">
        <f t="shared" si="4"/>
        <v>0</v>
      </c>
      <c r="I50" s="311">
        <f t="shared" si="4"/>
        <v>0</v>
      </c>
      <c r="J50" s="213">
        <f t="shared" si="4"/>
        <v>0</v>
      </c>
      <c r="K50" s="311">
        <f t="shared" si="4"/>
        <v>0</v>
      </c>
      <c r="L50" s="213">
        <f t="shared" si="4"/>
        <v>0</v>
      </c>
      <c r="M50" s="311">
        <f t="shared" si="4"/>
        <v>0</v>
      </c>
      <c r="N50" s="213">
        <f t="shared" si="4"/>
        <v>0</v>
      </c>
      <c r="O50" s="311">
        <f t="shared" si="4"/>
        <v>0</v>
      </c>
      <c r="P50" s="202"/>
      <c r="Q50" s="202"/>
      <c r="R50" s="202"/>
      <c r="S50" s="202"/>
      <c r="T50" s="202"/>
      <c r="U50" s="202"/>
      <c r="V50" s="380"/>
      <c r="Y50" s="201">
        <f t="shared" si="3"/>
        <v>0</v>
      </c>
    </row>
    <row r="51" spans="1:25" s="384" customFormat="1" ht="25.5" hidden="1" x14ac:dyDescent="0.25">
      <c r="A51" s="343">
        <v>4</v>
      </c>
      <c r="B51" s="290">
        <v>311700</v>
      </c>
      <c r="C51" s="286" t="s">
        <v>626</v>
      </c>
      <c r="D51" s="330"/>
      <c r="E51" s="331"/>
      <c r="F51" s="330"/>
      <c r="G51" s="331"/>
      <c r="H51" s="332"/>
      <c r="I51" s="333"/>
      <c r="J51" s="330"/>
      <c r="K51" s="331"/>
      <c r="L51" s="330"/>
      <c r="M51" s="331"/>
      <c r="N51" s="287">
        <f>SUM(H51,J51,L51)</f>
        <v>0</v>
      </c>
      <c r="O51" s="277">
        <f>SUM(I51,K51,M51)</f>
        <v>0</v>
      </c>
      <c r="P51" s="202"/>
      <c r="Q51" s="202"/>
      <c r="R51" s="202"/>
      <c r="S51" s="202"/>
      <c r="T51" s="202"/>
      <c r="U51" s="202"/>
      <c r="V51" s="380"/>
      <c r="Y51" s="201">
        <f t="shared" si="3"/>
        <v>0</v>
      </c>
    </row>
    <row r="52" spans="1:25" s="384" customFormat="1" ht="25.5" hidden="1" x14ac:dyDescent="0.25">
      <c r="A52" s="320">
        <v>5</v>
      </c>
      <c r="B52" s="321">
        <v>320000</v>
      </c>
      <c r="C52" s="322" t="s">
        <v>629</v>
      </c>
      <c r="D52" s="215">
        <f>SUM(D53)</f>
        <v>0</v>
      </c>
      <c r="E52" s="214">
        <f t="shared" ref="E52:O53" si="5">SUM(E53)</f>
        <v>0</v>
      </c>
      <c r="F52" s="213">
        <f t="shared" si="5"/>
        <v>0</v>
      </c>
      <c r="G52" s="214">
        <f t="shared" si="5"/>
        <v>0</v>
      </c>
      <c r="H52" s="213">
        <f t="shared" si="5"/>
        <v>0</v>
      </c>
      <c r="I52" s="214">
        <f t="shared" si="5"/>
        <v>0</v>
      </c>
      <c r="J52" s="215">
        <f t="shared" si="5"/>
        <v>0</v>
      </c>
      <c r="K52" s="214">
        <f t="shared" si="5"/>
        <v>0</v>
      </c>
      <c r="L52" s="213">
        <f t="shared" si="5"/>
        <v>0</v>
      </c>
      <c r="M52" s="214">
        <f t="shared" si="5"/>
        <v>0</v>
      </c>
      <c r="N52" s="213">
        <f t="shared" si="5"/>
        <v>0</v>
      </c>
      <c r="O52" s="214">
        <f t="shared" si="5"/>
        <v>0</v>
      </c>
      <c r="P52" s="202"/>
      <c r="Q52" s="202"/>
      <c r="R52" s="202"/>
      <c r="S52" s="202"/>
      <c r="T52" s="202"/>
      <c r="U52" s="202"/>
      <c r="V52" s="380"/>
      <c r="Y52" s="201">
        <f t="shared" si="3"/>
        <v>0</v>
      </c>
    </row>
    <row r="53" spans="1:25" s="384" customFormat="1" ht="25.5" hidden="1" x14ac:dyDescent="0.25">
      <c r="A53" s="283">
        <v>6</v>
      </c>
      <c r="B53" s="284">
        <v>321000</v>
      </c>
      <c r="C53" s="285" t="s">
        <v>631</v>
      </c>
      <c r="D53" s="215">
        <f>SUM(D54)</f>
        <v>0</v>
      </c>
      <c r="E53" s="214">
        <f t="shared" si="5"/>
        <v>0</v>
      </c>
      <c r="F53" s="215">
        <f t="shared" si="5"/>
        <v>0</v>
      </c>
      <c r="G53" s="214">
        <f t="shared" si="5"/>
        <v>0</v>
      </c>
      <c r="H53" s="213">
        <f t="shared" si="5"/>
        <v>0</v>
      </c>
      <c r="I53" s="214">
        <f t="shared" si="5"/>
        <v>0</v>
      </c>
      <c r="J53" s="215">
        <f t="shared" si="5"/>
        <v>0</v>
      </c>
      <c r="K53" s="214">
        <f t="shared" si="5"/>
        <v>0</v>
      </c>
      <c r="L53" s="215">
        <f t="shared" si="5"/>
        <v>0</v>
      </c>
      <c r="M53" s="214">
        <f t="shared" si="5"/>
        <v>0</v>
      </c>
      <c r="N53" s="215">
        <f t="shared" si="5"/>
        <v>0</v>
      </c>
      <c r="O53" s="214">
        <f t="shared" si="5"/>
        <v>0</v>
      </c>
      <c r="P53" s="202"/>
      <c r="Q53" s="202"/>
      <c r="R53" s="202"/>
      <c r="S53" s="202"/>
      <c r="T53" s="202"/>
      <c r="U53" s="202"/>
      <c r="V53" s="380"/>
      <c r="Y53" s="201">
        <f t="shared" si="3"/>
        <v>0</v>
      </c>
    </row>
    <row r="54" spans="1:25" s="384" customFormat="1" ht="38.25" hidden="1" x14ac:dyDescent="0.25">
      <c r="A54" s="343">
        <v>7</v>
      </c>
      <c r="B54" s="290">
        <v>321300</v>
      </c>
      <c r="C54" s="286" t="s">
        <v>625</v>
      </c>
      <c r="D54" s="330"/>
      <c r="E54" s="331"/>
      <c r="F54" s="330"/>
      <c r="G54" s="331"/>
      <c r="H54" s="332"/>
      <c r="I54" s="333"/>
      <c r="J54" s="330"/>
      <c r="K54" s="331"/>
      <c r="L54" s="330"/>
      <c r="M54" s="331"/>
      <c r="N54" s="287">
        <f>SUM(H54,J54,L54)</f>
        <v>0</v>
      </c>
      <c r="O54" s="277">
        <f>SUM(I54,K54,M54)</f>
        <v>0</v>
      </c>
      <c r="P54" s="202"/>
      <c r="Q54" s="202"/>
      <c r="R54" s="202"/>
      <c r="S54" s="202"/>
      <c r="T54" s="202"/>
      <c r="U54" s="202"/>
      <c r="V54" s="380"/>
      <c r="Y54" s="201">
        <f t="shared" si="3"/>
        <v>0</v>
      </c>
    </row>
    <row r="55" spans="1:25" ht="25.5" x14ac:dyDescent="0.25">
      <c r="A55" s="232">
        <f>A54+1</f>
        <v>8</v>
      </c>
      <c r="B55" s="227">
        <v>700000</v>
      </c>
      <c r="C55" s="233" t="s">
        <v>632</v>
      </c>
      <c r="D55" s="246">
        <f>D56+D79+D91+D116+D121+D125</f>
        <v>51465000</v>
      </c>
      <c r="E55" s="226">
        <f t="shared" ref="E55:O55" si="6">E56+E79+E91+E116+E121+E125</f>
        <v>0</v>
      </c>
      <c r="F55" s="225">
        <f t="shared" si="6"/>
        <v>0</v>
      </c>
      <c r="G55" s="226">
        <f t="shared" si="6"/>
        <v>53295000</v>
      </c>
      <c r="H55" s="370">
        <f t="shared" si="6"/>
        <v>80750000</v>
      </c>
      <c r="I55" s="226">
        <f t="shared" si="6"/>
        <v>0</v>
      </c>
      <c r="J55" s="370">
        <f t="shared" ref="J55" si="7">J56+J79+J91+J116+J121+J125</f>
        <v>0</v>
      </c>
      <c r="K55" s="226">
        <f t="shared" si="6"/>
        <v>0</v>
      </c>
      <c r="L55" s="225">
        <f t="shared" si="6"/>
        <v>0</v>
      </c>
      <c r="M55" s="226">
        <f t="shared" si="6"/>
        <v>0</v>
      </c>
      <c r="N55" s="225">
        <f>N56+N79+N91+N116+N121+N125</f>
        <v>132215000</v>
      </c>
      <c r="O55" s="226">
        <f t="shared" si="6"/>
        <v>0</v>
      </c>
      <c r="P55" s="3"/>
      <c r="Q55" s="3"/>
      <c r="R55" s="3"/>
      <c r="S55" s="3"/>
      <c r="T55" s="3"/>
      <c r="U55" s="3"/>
      <c r="V55" s="3"/>
      <c r="Y55" s="201">
        <f>SUM(D55:O55)</f>
        <v>317725000</v>
      </c>
    </row>
    <row r="56" spans="1:25" ht="25.5" hidden="1" x14ac:dyDescent="0.25">
      <c r="A56" s="236">
        <f t="shared" ref="A56:A119" si="8">A55+1</f>
        <v>9</v>
      </c>
      <c r="B56" s="207">
        <v>710000</v>
      </c>
      <c r="C56" s="237" t="s">
        <v>633</v>
      </c>
      <c r="D56" s="215">
        <f>D57+D61+D63+D70+D76</f>
        <v>0</v>
      </c>
      <c r="E56" s="214">
        <f t="shared" ref="E56:O56" si="9">E57+E61+E63+E70+E76</f>
        <v>0</v>
      </c>
      <c r="F56" s="213">
        <f t="shared" si="9"/>
        <v>0</v>
      </c>
      <c r="G56" s="214">
        <f t="shared" si="9"/>
        <v>0</v>
      </c>
      <c r="H56" s="371">
        <f t="shared" si="9"/>
        <v>0</v>
      </c>
      <c r="I56" s="214">
        <f t="shared" si="9"/>
        <v>0</v>
      </c>
      <c r="J56" s="371">
        <f t="shared" ref="J56" si="10">J57+J61+J63+J70+J76</f>
        <v>0</v>
      </c>
      <c r="K56" s="214">
        <f t="shared" si="9"/>
        <v>0</v>
      </c>
      <c r="L56" s="213">
        <f t="shared" si="9"/>
        <v>0</v>
      </c>
      <c r="M56" s="214">
        <f t="shared" si="9"/>
        <v>0</v>
      </c>
      <c r="N56" s="213">
        <f t="shared" si="9"/>
        <v>0</v>
      </c>
      <c r="O56" s="214">
        <f t="shared" si="9"/>
        <v>0</v>
      </c>
      <c r="P56" s="3"/>
      <c r="Q56" s="3"/>
      <c r="R56" s="3"/>
      <c r="S56" s="3"/>
      <c r="T56" s="3"/>
      <c r="U56" s="3"/>
      <c r="V56" s="3"/>
      <c r="Y56" s="201">
        <f t="shared" ref="Y56:Y119" si="11">SUM(D56:O56)</f>
        <v>0</v>
      </c>
    </row>
    <row r="57" spans="1:25" ht="38.25" hidden="1" x14ac:dyDescent="0.25">
      <c r="A57" s="236">
        <f t="shared" si="8"/>
        <v>10</v>
      </c>
      <c r="B57" s="207">
        <v>711000</v>
      </c>
      <c r="C57" s="237" t="s">
        <v>634</v>
      </c>
      <c r="D57" s="215">
        <f>SUM(D58:D60)</f>
        <v>0</v>
      </c>
      <c r="E57" s="214">
        <f t="shared" ref="E57:M57" si="12">SUM(E58:E60)</f>
        <v>0</v>
      </c>
      <c r="F57" s="215">
        <f t="shared" si="12"/>
        <v>0</v>
      </c>
      <c r="G57" s="214">
        <f t="shared" si="12"/>
        <v>0</v>
      </c>
      <c r="H57" s="371">
        <f t="shared" si="12"/>
        <v>0</v>
      </c>
      <c r="I57" s="214">
        <f t="shared" si="12"/>
        <v>0</v>
      </c>
      <c r="J57" s="371">
        <f t="shared" ref="J57" si="13">SUM(J58:J60)</f>
        <v>0</v>
      </c>
      <c r="K57" s="214">
        <f t="shared" si="12"/>
        <v>0</v>
      </c>
      <c r="L57" s="215">
        <f t="shared" si="12"/>
        <v>0</v>
      </c>
      <c r="M57" s="214">
        <f t="shared" si="12"/>
        <v>0</v>
      </c>
      <c r="N57" s="215">
        <f t="shared" ref="N57:O87" si="14">SUM(H57,J57,L57)</f>
        <v>0</v>
      </c>
      <c r="O57" s="214">
        <f t="shared" si="14"/>
        <v>0</v>
      </c>
      <c r="P57" s="3"/>
      <c r="Q57" s="3"/>
      <c r="R57" s="3"/>
      <c r="S57" s="3"/>
      <c r="T57" s="3"/>
      <c r="U57" s="3"/>
      <c r="V57" s="3"/>
      <c r="Y57" s="201">
        <f t="shared" si="11"/>
        <v>0</v>
      </c>
    </row>
    <row r="58" spans="1:25" ht="38.25" hidden="1" x14ac:dyDescent="0.25">
      <c r="A58" s="238">
        <f t="shared" si="8"/>
        <v>11</v>
      </c>
      <c r="B58" s="208">
        <v>711100</v>
      </c>
      <c r="C58" s="239" t="s">
        <v>1353</v>
      </c>
      <c r="D58" s="330"/>
      <c r="E58" s="331"/>
      <c r="F58" s="330"/>
      <c r="G58" s="331"/>
      <c r="H58" s="372"/>
      <c r="I58" s="333"/>
      <c r="J58" s="372"/>
      <c r="K58" s="331"/>
      <c r="L58" s="330"/>
      <c r="M58" s="331"/>
      <c r="N58" s="287">
        <f t="shared" si="14"/>
        <v>0</v>
      </c>
      <c r="O58" s="277">
        <f t="shared" si="14"/>
        <v>0</v>
      </c>
      <c r="P58" s="3"/>
      <c r="Q58" s="3"/>
      <c r="R58" s="3"/>
      <c r="S58" s="3"/>
      <c r="T58" s="3"/>
      <c r="U58" s="3"/>
      <c r="V58" s="3"/>
      <c r="Y58" s="201">
        <f t="shared" si="11"/>
        <v>0</v>
      </c>
    </row>
    <row r="59" spans="1:25" ht="38.25" hidden="1" x14ac:dyDescent="0.25">
      <c r="A59" s="238">
        <f t="shared" si="8"/>
        <v>12</v>
      </c>
      <c r="B59" s="208">
        <v>711200</v>
      </c>
      <c r="C59" s="239" t="s">
        <v>1354</v>
      </c>
      <c r="D59" s="330"/>
      <c r="E59" s="331"/>
      <c r="F59" s="330"/>
      <c r="G59" s="331"/>
      <c r="H59" s="372"/>
      <c r="I59" s="333"/>
      <c r="J59" s="372"/>
      <c r="K59" s="331"/>
      <c r="L59" s="330"/>
      <c r="M59" s="331"/>
      <c r="N59" s="287">
        <f t="shared" si="14"/>
        <v>0</v>
      </c>
      <c r="O59" s="277">
        <f t="shared" si="14"/>
        <v>0</v>
      </c>
      <c r="P59" s="3"/>
      <c r="Q59" s="3"/>
      <c r="R59" s="3"/>
      <c r="S59" s="3"/>
      <c r="T59" s="3"/>
      <c r="U59" s="3"/>
      <c r="V59" s="3"/>
      <c r="Y59" s="201">
        <f t="shared" si="11"/>
        <v>0</v>
      </c>
    </row>
    <row r="60" spans="1:25" ht="51" hidden="1" x14ac:dyDescent="0.25">
      <c r="A60" s="238">
        <f t="shared" si="8"/>
        <v>13</v>
      </c>
      <c r="B60" s="208">
        <v>711300</v>
      </c>
      <c r="C60" s="239" t="s">
        <v>821</v>
      </c>
      <c r="D60" s="330"/>
      <c r="E60" s="331"/>
      <c r="F60" s="330"/>
      <c r="G60" s="331"/>
      <c r="H60" s="372"/>
      <c r="I60" s="333"/>
      <c r="J60" s="372"/>
      <c r="K60" s="331"/>
      <c r="L60" s="330"/>
      <c r="M60" s="331"/>
      <c r="N60" s="287">
        <f t="shared" si="14"/>
        <v>0</v>
      </c>
      <c r="O60" s="277">
        <f t="shared" si="14"/>
        <v>0</v>
      </c>
      <c r="P60" s="3"/>
      <c r="Q60" s="3"/>
      <c r="R60" s="3"/>
      <c r="S60" s="3"/>
      <c r="T60" s="3"/>
      <c r="U60" s="3"/>
      <c r="V60" s="3"/>
      <c r="Y60" s="201">
        <f t="shared" si="11"/>
        <v>0</v>
      </c>
    </row>
    <row r="61" spans="1:25" ht="15.75" hidden="1" x14ac:dyDescent="0.25">
      <c r="A61" s="236">
        <f t="shared" si="8"/>
        <v>14</v>
      </c>
      <c r="B61" s="207">
        <v>712000</v>
      </c>
      <c r="C61" s="237" t="s">
        <v>635</v>
      </c>
      <c r="D61" s="215">
        <f t="shared" ref="D61:M61" si="15">SUM(D62)</f>
        <v>0</v>
      </c>
      <c r="E61" s="214">
        <f t="shared" si="15"/>
        <v>0</v>
      </c>
      <c r="F61" s="215">
        <f t="shared" si="15"/>
        <v>0</v>
      </c>
      <c r="G61" s="214">
        <f t="shared" si="15"/>
        <v>0</v>
      </c>
      <c r="H61" s="371">
        <f t="shared" si="15"/>
        <v>0</v>
      </c>
      <c r="I61" s="214">
        <f t="shared" si="15"/>
        <v>0</v>
      </c>
      <c r="J61" s="371">
        <f t="shared" si="15"/>
        <v>0</v>
      </c>
      <c r="K61" s="214">
        <f t="shared" si="15"/>
        <v>0</v>
      </c>
      <c r="L61" s="215">
        <f t="shared" si="15"/>
        <v>0</v>
      </c>
      <c r="M61" s="214">
        <f t="shared" si="15"/>
        <v>0</v>
      </c>
      <c r="N61" s="215">
        <f t="shared" si="14"/>
        <v>0</v>
      </c>
      <c r="O61" s="214">
        <f t="shared" si="14"/>
        <v>0</v>
      </c>
      <c r="P61" s="3"/>
      <c r="Q61" s="3"/>
      <c r="R61" s="3"/>
      <c r="S61" s="3"/>
      <c r="T61" s="3"/>
      <c r="U61" s="3"/>
      <c r="V61" s="3"/>
      <c r="Y61" s="201">
        <f t="shared" si="11"/>
        <v>0</v>
      </c>
    </row>
    <row r="62" spans="1:25" ht="15.75" hidden="1" x14ac:dyDescent="0.25">
      <c r="A62" s="238">
        <f t="shared" si="8"/>
        <v>15</v>
      </c>
      <c r="B62" s="208">
        <v>712100</v>
      </c>
      <c r="C62" s="239" t="s">
        <v>672</v>
      </c>
      <c r="D62" s="330"/>
      <c r="E62" s="331"/>
      <c r="F62" s="330"/>
      <c r="G62" s="331"/>
      <c r="H62" s="372"/>
      <c r="I62" s="333"/>
      <c r="J62" s="372"/>
      <c r="K62" s="331"/>
      <c r="L62" s="330"/>
      <c r="M62" s="331"/>
      <c r="N62" s="287">
        <f t="shared" si="14"/>
        <v>0</v>
      </c>
      <c r="O62" s="277">
        <f t="shared" si="14"/>
        <v>0</v>
      </c>
      <c r="P62" s="3"/>
      <c r="Q62" s="3"/>
      <c r="R62" s="3"/>
      <c r="S62" s="3"/>
      <c r="T62" s="3"/>
      <c r="U62" s="3"/>
      <c r="V62" s="3"/>
      <c r="Y62" s="201">
        <f t="shared" si="11"/>
        <v>0</v>
      </c>
    </row>
    <row r="63" spans="1:25" ht="15.75" hidden="1" x14ac:dyDescent="0.25">
      <c r="A63" s="236">
        <f t="shared" si="8"/>
        <v>16</v>
      </c>
      <c r="B63" s="207">
        <v>713000</v>
      </c>
      <c r="C63" s="237" t="s">
        <v>636</v>
      </c>
      <c r="D63" s="215">
        <f t="shared" ref="D63:M63" si="16">SUM(D64:D69)</f>
        <v>0</v>
      </c>
      <c r="E63" s="214">
        <f t="shared" si="16"/>
        <v>0</v>
      </c>
      <c r="F63" s="215">
        <f t="shared" si="16"/>
        <v>0</v>
      </c>
      <c r="G63" s="214">
        <f t="shared" si="16"/>
        <v>0</v>
      </c>
      <c r="H63" s="371">
        <f t="shared" si="16"/>
        <v>0</v>
      </c>
      <c r="I63" s="214">
        <f t="shared" si="16"/>
        <v>0</v>
      </c>
      <c r="J63" s="371">
        <f t="shared" ref="J63" si="17">SUM(J64:J69)</f>
        <v>0</v>
      </c>
      <c r="K63" s="214">
        <f t="shared" si="16"/>
        <v>0</v>
      </c>
      <c r="L63" s="215">
        <f t="shared" si="16"/>
        <v>0</v>
      </c>
      <c r="M63" s="214">
        <f t="shared" si="16"/>
        <v>0</v>
      </c>
      <c r="N63" s="215">
        <f t="shared" si="14"/>
        <v>0</v>
      </c>
      <c r="O63" s="214">
        <f t="shared" si="14"/>
        <v>0</v>
      </c>
      <c r="P63" s="3"/>
      <c r="Q63" s="3"/>
      <c r="R63" s="3"/>
      <c r="S63" s="3"/>
      <c r="T63" s="3"/>
      <c r="U63" s="3"/>
      <c r="V63" s="3"/>
      <c r="Y63" s="201">
        <f t="shared" si="11"/>
        <v>0</v>
      </c>
    </row>
    <row r="64" spans="1:25" ht="25.5" hidden="1" x14ac:dyDescent="0.25">
      <c r="A64" s="238">
        <f t="shared" si="8"/>
        <v>17</v>
      </c>
      <c r="B64" s="208">
        <v>713100</v>
      </c>
      <c r="C64" s="239" t="s">
        <v>673</v>
      </c>
      <c r="D64" s="330"/>
      <c r="E64" s="331"/>
      <c r="F64" s="330"/>
      <c r="G64" s="331"/>
      <c r="H64" s="372"/>
      <c r="I64" s="333"/>
      <c r="J64" s="372"/>
      <c r="K64" s="331"/>
      <c r="L64" s="330"/>
      <c r="M64" s="331"/>
      <c r="N64" s="287">
        <f t="shared" si="14"/>
        <v>0</v>
      </c>
      <c r="O64" s="277">
        <f t="shared" si="14"/>
        <v>0</v>
      </c>
      <c r="P64" s="3"/>
      <c r="Q64" s="3"/>
      <c r="R64" s="3"/>
      <c r="S64" s="3"/>
      <c r="T64" s="3"/>
      <c r="U64" s="3"/>
      <c r="V64" s="3"/>
      <c r="Y64" s="201">
        <f t="shared" si="11"/>
        <v>0</v>
      </c>
    </row>
    <row r="65" spans="1:25" ht="25.5" hidden="1" x14ac:dyDescent="0.25">
      <c r="A65" s="238">
        <f t="shared" si="8"/>
        <v>18</v>
      </c>
      <c r="B65" s="208">
        <v>713200</v>
      </c>
      <c r="C65" s="239" t="s">
        <v>674</v>
      </c>
      <c r="D65" s="330"/>
      <c r="E65" s="331"/>
      <c r="F65" s="330"/>
      <c r="G65" s="331"/>
      <c r="H65" s="372"/>
      <c r="I65" s="333"/>
      <c r="J65" s="372"/>
      <c r="K65" s="331"/>
      <c r="L65" s="330"/>
      <c r="M65" s="331"/>
      <c r="N65" s="287">
        <f t="shared" si="14"/>
        <v>0</v>
      </c>
      <c r="O65" s="277">
        <f t="shared" si="14"/>
        <v>0</v>
      </c>
      <c r="P65" s="3"/>
      <c r="Q65" s="3"/>
      <c r="R65" s="3"/>
      <c r="S65" s="3"/>
      <c r="T65" s="3"/>
      <c r="U65" s="3"/>
      <c r="V65" s="3"/>
      <c r="Y65" s="201">
        <f t="shared" si="11"/>
        <v>0</v>
      </c>
    </row>
    <row r="66" spans="1:25" ht="25.5" hidden="1" x14ac:dyDescent="0.25">
      <c r="A66" s="238">
        <f t="shared" si="8"/>
        <v>19</v>
      </c>
      <c r="B66" s="208">
        <v>713300</v>
      </c>
      <c r="C66" s="239" t="s">
        <v>675</v>
      </c>
      <c r="D66" s="330"/>
      <c r="E66" s="331"/>
      <c r="F66" s="330"/>
      <c r="G66" s="331"/>
      <c r="H66" s="372"/>
      <c r="I66" s="333"/>
      <c r="J66" s="372"/>
      <c r="K66" s="331"/>
      <c r="L66" s="330"/>
      <c r="M66" s="331"/>
      <c r="N66" s="287">
        <f t="shared" si="14"/>
        <v>0</v>
      </c>
      <c r="O66" s="277">
        <f t="shared" si="14"/>
        <v>0</v>
      </c>
      <c r="P66" s="3"/>
      <c r="Q66" s="3"/>
      <c r="R66" s="3"/>
      <c r="S66" s="3"/>
      <c r="T66" s="3"/>
      <c r="U66" s="3"/>
      <c r="V66" s="3"/>
      <c r="Y66" s="201">
        <f t="shared" si="11"/>
        <v>0</v>
      </c>
    </row>
    <row r="67" spans="1:25" ht="25.5" hidden="1" x14ac:dyDescent="0.25">
      <c r="A67" s="238">
        <f t="shared" si="8"/>
        <v>20</v>
      </c>
      <c r="B67" s="208">
        <v>713400</v>
      </c>
      <c r="C67" s="239" t="s">
        <v>1335</v>
      </c>
      <c r="D67" s="330"/>
      <c r="E67" s="331"/>
      <c r="F67" s="330"/>
      <c r="G67" s="331"/>
      <c r="H67" s="372"/>
      <c r="I67" s="333"/>
      <c r="J67" s="372"/>
      <c r="K67" s="331"/>
      <c r="L67" s="330"/>
      <c r="M67" s="331"/>
      <c r="N67" s="287">
        <f t="shared" si="14"/>
        <v>0</v>
      </c>
      <c r="O67" s="277">
        <f t="shared" si="14"/>
        <v>0</v>
      </c>
      <c r="P67" s="3"/>
      <c r="Q67" s="3"/>
      <c r="R67" s="3"/>
      <c r="S67" s="3"/>
      <c r="T67" s="3"/>
      <c r="U67" s="3"/>
      <c r="V67" s="3"/>
      <c r="Y67" s="201">
        <f t="shared" si="11"/>
        <v>0</v>
      </c>
    </row>
    <row r="68" spans="1:25" ht="25.5" hidden="1" x14ac:dyDescent="0.25">
      <c r="A68" s="238">
        <f t="shared" si="8"/>
        <v>21</v>
      </c>
      <c r="B68" s="208">
        <v>713500</v>
      </c>
      <c r="C68" s="239" t="s">
        <v>1336</v>
      </c>
      <c r="D68" s="330"/>
      <c r="E68" s="331"/>
      <c r="F68" s="330"/>
      <c r="G68" s="331"/>
      <c r="H68" s="372"/>
      <c r="I68" s="333"/>
      <c r="J68" s="372"/>
      <c r="K68" s="331"/>
      <c r="L68" s="330"/>
      <c r="M68" s="331"/>
      <c r="N68" s="287">
        <f t="shared" si="14"/>
        <v>0</v>
      </c>
      <c r="O68" s="277">
        <f t="shared" si="14"/>
        <v>0</v>
      </c>
      <c r="P68" s="3"/>
      <c r="Q68" s="3"/>
      <c r="R68" s="3"/>
      <c r="S68" s="3"/>
      <c r="T68" s="3"/>
      <c r="U68" s="3"/>
      <c r="V68" s="3"/>
      <c r="Y68" s="201">
        <f t="shared" si="11"/>
        <v>0</v>
      </c>
    </row>
    <row r="69" spans="1:25" ht="25.5" hidden="1" x14ac:dyDescent="0.25">
      <c r="A69" s="238">
        <f t="shared" si="8"/>
        <v>22</v>
      </c>
      <c r="B69" s="208">
        <v>713600</v>
      </c>
      <c r="C69" s="239" t="s">
        <v>1337</v>
      </c>
      <c r="D69" s="330"/>
      <c r="E69" s="331"/>
      <c r="F69" s="330"/>
      <c r="G69" s="331"/>
      <c r="H69" s="372"/>
      <c r="I69" s="333"/>
      <c r="J69" s="372"/>
      <c r="K69" s="331"/>
      <c r="L69" s="330"/>
      <c r="M69" s="331"/>
      <c r="N69" s="287">
        <f t="shared" si="14"/>
        <v>0</v>
      </c>
      <c r="O69" s="277">
        <f t="shared" si="14"/>
        <v>0</v>
      </c>
      <c r="P69" s="3"/>
      <c r="Q69" s="3"/>
      <c r="R69" s="3"/>
      <c r="S69" s="3"/>
      <c r="T69" s="3"/>
      <c r="U69" s="3"/>
      <c r="V69" s="3"/>
      <c r="Y69" s="201">
        <f t="shared" si="11"/>
        <v>0</v>
      </c>
    </row>
    <row r="70" spans="1:25" ht="25.5" hidden="1" x14ac:dyDescent="0.25">
      <c r="A70" s="236">
        <f t="shared" si="8"/>
        <v>23</v>
      </c>
      <c r="B70" s="207">
        <v>714000</v>
      </c>
      <c r="C70" s="237" t="s">
        <v>637</v>
      </c>
      <c r="D70" s="215">
        <f t="shared" ref="D70:M70" si="18">SUM(D71:D75)</f>
        <v>0</v>
      </c>
      <c r="E70" s="214">
        <f t="shared" si="18"/>
        <v>0</v>
      </c>
      <c r="F70" s="215">
        <f t="shared" si="18"/>
        <v>0</v>
      </c>
      <c r="G70" s="214">
        <f t="shared" si="18"/>
        <v>0</v>
      </c>
      <c r="H70" s="371">
        <f t="shared" si="18"/>
        <v>0</v>
      </c>
      <c r="I70" s="214">
        <f t="shared" si="18"/>
        <v>0</v>
      </c>
      <c r="J70" s="371">
        <f t="shared" ref="J70" si="19">SUM(J71:J75)</f>
        <v>0</v>
      </c>
      <c r="K70" s="214">
        <f t="shared" si="18"/>
        <v>0</v>
      </c>
      <c r="L70" s="215">
        <f t="shared" si="18"/>
        <v>0</v>
      </c>
      <c r="M70" s="214">
        <f t="shared" si="18"/>
        <v>0</v>
      </c>
      <c r="N70" s="215">
        <f t="shared" si="14"/>
        <v>0</v>
      </c>
      <c r="O70" s="214">
        <f t="shared" si="14"/>
        <v>0</v>
      </c>
      <c r="P70" s="3"/>
      <c r="Q70" s="3"/>
      <c r="R70" s="3"/>
      <c r="S70" s="3"/>
      <c r="T70" s="3"/>
      <c r="U70" s="3"/>
      <c r="V70" s="3"/>
      <c r="Y70" s="201">
        <f t="shared" si="11"/>
        <v>0</v>
      </c>
    </row>
    <row r="71" spans="1:25" ht="15.75" hidden="1" x14ac:dyDescent="0.25">
      <c r="A71" s="238">
        <f t="shared" si="8"/>
        <v>24</v>
      </c>
      <c r="B71" s="208">
        <v>714100</v>
      </c>
      <c r="C71" s="239" t="s">
        <v>1355</v>
      </c>
      <c r="D71" s="330"/>
      <c r="E71" s="331"/>
      <c r="F71" s="330"/>
      <c r="G71" s="331"/>
      <c r="H71" s="372"/>
      <c r="I71" s="333"/>
      <c r="J71" s="372"/>
      <c r="K71" s="331"/>
      <c r="L71" s="330"/>
      <c r="M71" s="331"/>
      <c r="N71" s="287">
        <f t="shared" si="14"/>
        <v>0</v>
      </c>
      <c r="O71" s="277">
        <f t="shared" si="14"/>
        <v>0</v>
      </c>
      <c r="P71" s="3"/>
      <c r="Q71" s="3"/>
      <c r="R71" s="3"/>
      <c r="S71" s="3"/>
      <c r="T71" s="3"/>
      <c r="U71" s="3"/>
      <c r="V71" s="3"/>
      <c r="Y71" s="201">
        <f t="shared" si="11"/>
        <v>0</v>
      </c>
    </row>
    <row r="72" spans="1:25" ht="15.75" hidden="1" x14ac:dyDescent="0.25">
      <c r="A72" s="238">
        <f t="shared" si="8"/>
        <v>25</v>
      </c>
      <c r="B72" s="208">
        <v>714300</v>
      </c>
      <c r="C72" s="239" t="s">
        <v>1356</v>
      </c>
      <c r="D72" s="330"/>
      <c r="E72" s="331"/>
      <c r="F72" s="330"/>
      <c r="G72" s="331"/>
      <c r="H72" s="372"/>
      <c r="I72" s="333"/>
      <c r="J72" s="372"/>
      <c r="K72" s="331"/>
      <c r="L72" s="330"/>
      <c r="M72" s="331"/>
      <c r="N72" s="287">
        <f t="shared" si="14"/>
        <v>0</v>
      </c>
      <c r="O72" s="277">
        <f t="shared" si="14"/>
        <v>0</v>
      </c>
      <c r="P72" s="3"/>
      <c r="Q72" s="3"/>
      <c r="R72" s="3"/>
      <c r="S72" s="3"/>
      <c r="T72" s="3"/>
      <c r="U72" s="3"/>
      <c r="V72" s="3"/>
      <c r="Y72" s="201">
        <f t="shared" si="11"/>
        <v>0</v>
      </c>
    </row>
    <row r="73" spans="1:25" ht="15.75" hidden="1" x14ac:dyDescent="0.25">
      <c r="A73" s="238">
        <f t="shared" si="8"/>
        <v>26</v>
      </c>
      <c r="B73" s="208">
        <v>714400</v>
      </c>
      <c r="C73" s="239" t="s">
        <v>822</v>
      </c>
      <c r="D73" s="330"/>
      <c r="E73" s="331"/>
      <c r="F73" s="330"/>
      <c r="G73" s="331"/>
      <c r="H73" s="372"/>
      <c r="I73" s="333"/>
      <c r="J73" s="372"/>
      <c r="K73" s="331"/>
      <c r="L73" s="330"/>
      <c r="M73" s="331"/>
      <c r="N73" s="287">
        <f t="shared" si="14"/>
        <v>0</v>
      </c>
      <c r="O73" s="277">
        <f t="shared" si="14"/>
        <v>0</v>
      </c>
      <c r="P73" s="3"/>
      <c r="Q73" s="3"/>
      <c r="R73" s="3"/>
      <c r="S73" s="3"/>
      <c r="T73" s="3"/>
      <c r="U73" s="3"/>
      <c r="V73" s="3"/>
      <c r="Y73" s="201">
        <f t="shared" si="11"/>
        <v>0</v>
      </c>
    </row>
    <row r="74" spans="1:25" ht="51" hidden="1" x14ac:dyDescent="0.25">
      <c r="A74" s="238">
        <f t="shared" si="8"/>
        <v>27</v>
      </c>
      <c r="B74" s="208">
        <v>714500</v>
      </c>
      <c r="C74" s="239" t="s">
        <v>829</v>
      </c>
      <c r="D74" s="330"/>
      <c r="E74" s="331"/>
      <c r="F74" s="330"/>
      <c r="G74" s="331"/>
      <c r="H74" s="372"/>
      <c r="I74" s="333"/>
      <c r="J74" s="372"/>
      <c r="K74" s="331"/>
      <c r="L74" s="330"/>
      <c r="M74" s="331"/>
      <c r="N74" s="287">
        <f t="shared" si="14"/>
        <v>0</v>
      </c>
      <c r="O74" s="277">
        <f t="shared" si="14"/>
        <v>0</v>
      </c>
      <c r="P74" s="3"/>
      <c r="Q74" s="3"/>
      <c r="R74" s="3"/>
      <c r="S74" s="3"/>
      <c r="T74" s="3"/>
      <c r="U74" s="3"/>
      <c r="V74" s="3"/>
      <c r="Y74" s="201">
        <f t="shared" si="11"/>
        <v>0</v>
      </c>
    </row>
    <row r="75" spans="1:25" ht="15.75" hidden="1" x14ac:dyDescent="0.25">
      <c r="A75" s="238">
        <f t="shared" si="8"/>
        <v>28</v>
      </c>
      <c r="B75" s="208">
        <v>714600</v>
      </c>
      <c r="C75" s="239" t="s">
        <v>731</v>
      </c>
      <c r="D75" s="330"/>
      <c r="E75" s="331"/>
      <c r="F75" s="330"/>
      <c r="G75" s="331"/>
      <c r="H75" s="372"/>
      <c r="I75" s="333"/>
      <c r="J75" s="372"/>
      <c r="K75" s="331"/>
      <c r="L75" s="330"/>
      <c r="M75" s="331"/>
      <c r="N75" s="287">
        <f t="shared" si="14"/>
        <v>0</v>
      </c>
      <c r="O75" s="277">
        <f t="shared" si="14"/>
        <v>0</v>
      </c>
      <c r="P75" s="3"/>
      <c r="Q75" s="3"/>
      <c r="R75" s="3"/>
      <c r="S75" s="3"/>
      <c r="T75" s="3"/>
      <c r="U75" s="3"/>
      <c r="V75" s="3"/>
      <c r="Y75" s="201">
        <f t="shared" si="11"/>
        <v>0</v>
      </c>
    </row>
    <row r="76" spans="1:25" ht="15.75" hidden="1" x14ac:dyDescent="0.25">
      <c r="A76" s="236">
        <f t="shared" si="8"/>
        <v>29</v>
      </c>
      <c r="B76" s="207">
        <v>716000</v>
      </c>
      <c r="C76" s="237" t="s">
        <v>638</v>
      </c>
      <c r="D76" s="215">
        <f t="shared" ref="D76:M76" si="20">SUM(D77:D78)</f>
        <v>0</v>
      </c>
      <c r="E76" s="214">
        <f t="shared" si="20"/>
        <v>0</v>
      </c>
      <c r="F76" s="215">
        <f t="shared" si="20"/>
        <v>0</v>
      </c>
      <c r="G76" s="214">
        <f t="shared" si="20"/>
        <v>0</v>
      </c>
      <c r="H76" s="371">
        <f t="shared" si="20"/>
        <v>0</v>
      </c>
      <c r="I76" s="214">
        <f t="shared" si="20"/>
        <v>0</v>
      </c>
      <c r="J76" s="371">
        <f t="shared" ref="J76" si="21">SUM(J77:J78)</f>
        <v>0</v>
      </c>
      <c r="K76" s="214">
        <f t="shared" si="20"/>
        <v>0</v>
      </c>
      <c r="L76" s="215">
        <f t="shared" si="20"/>
        <v>0</v>
      </c>
      <c r="M76" s="214">
        <f t="shared" si="20"/>
        <v>0</v>
      </c>
      <c r="N76" s="215">
        <f t="shared" si="14"/>
        <v>0</v>
      </c>
      <c r="O76" s="214">
        <f t="shared" si="14"/>
        <v>0</v>
      </c>
      <c r="P76" s="3"/>
      <c r="Q76" s="3"/>
      <c r="R76" s="3"/>
      <c r="S76" s="3"/>
      <c r="T76" s="3"/>
      <c r="U76" s="3"/>
      <c r="V76" s="3"/>
      <c r="Y76" s="201">
        <f t="shared" si="11"/>
        <v>0</v>
      </c>
    </row>
    <row r="77" spans="1:25" ht="38.25" hidden="1" x14ac:dyDescent="0.25">
      <c r="A77" s="238">
        <f t="shared" si="8"/>
        <v>30</v>
      </c>
      <c r="B77" s="208">
        <v>716100</v>
      </c>
      <c r="C77" s="239" t="s">
        <v>1370</v>
      </c>
      <c r="D77" s="330"/>
      <c r="E77" s="331"/>
      <c r="F77" s="330"/>
      <c r="G77" s="331"/>
      <c r="H77" s="372"/>
      <c r="I77" s="333"/>
      <c r="J77" s="372"/>
      <c r="K77" s="331"/>
      <c r="L77" s="330"/>
      <c r="M77" s="331"/>
      <c r="N77" s="287">
        <f t="shared" si="14"/>
        <v>0</v>
      </c>
      <c r="O77" s="277">
        <f t="shared" si="14"/>
        <v>0</v>
      </c>
      <c r="P77" s="3"/>
      <c r="Q77" s="3"/>
      <c r="R77" s="3"/>
      <c r="S77" s="3"/>
      <c r="T77" s="3"/>
      <c r="U77" s="3"/>
      <c r="V77" s="3"/>
      <c r="Y77" s="201">
        <f t="shared" si="11"/>
        <v>0</v>
      </c>
    </row>
    <row r="78" spans="1:25" ht="38.25" hidden="1" x14ac:dyDescent="0.25">
      <c r="A78" s="238">
        <f t="shared" si="8"/>
        <v>31</v>
      </c>
      <c r="B78" s="208">
        <v>716200</v>
      </c>
      <c r="C78" s="239" t="s">
        <v>1357</v>
      </c>
      <c r="D78" s="330"/>
      <c r="E78" s="331"/>
      <c r="F78" s="330"/>
      <c r="G78" s="331"/>
      <c r="H78" s="372"/>
      <c r="I78" s="333"/>
      <c r="J78" s="372"/>
      <c r="K78" s="331"/>
      <c r="L78" s="330"/>
      <c r="M78" s="331"/>
      <c r="N78" s="287">
        <f t="shared" si="14"/>
        <v>0</v>
      </c>
      <c r="O78" s="277">
        <f t="shared" si="14"/>
        <v>0</v>
      </c>
      <c r="P78" s="3"/>
      <c r="Q78" s="3"/>
      <c r="R78" s="3"/>
      <c r="S78" s="3"/>
      <c r="T78" s="3"/>
      <c r="U78" s="3"/>
      <c r="V78" s="3"/>
      <c r="Y78" s="201">
        <f t="shared" si="11"/>
        <v>0</v>
      </c>
    </row>
    <row r="79" spans="1:25" ht="38.25" hidden="1" x14ac:dyDescent="0.25">
      <c r="A79" s="236">
        <f t="shared" si="8"/>
        <v>32</v>
      </c>
      <c r="B79" s="207">
        <v>730000</v>
      </c>
      <c r="C79" s="237" t="s">
        <v>639</v>
      </c>
      <c r="D79" s="215">
        <f>D80+D83+D88</f>
        <v>0</v>
      </c>
      <c r="E79" s="214">
        <f t="shared" ref="E79:M79" si="22">E80+E83+E88</f>
        <v>0</v>
      </c>
      <c r="F79" s="215">
        <f t="shared" si="22"/>
        <v>0</v>
      </c>
      <c r="G79" s="214">
        <f t="shared" si="22"/>
        <v>0</v>
      </c>
      <c r="H79" s="371">
        <f t="shared" si="22"/>
        <v>0</v>
      </c>
      <c r="I79" s="214">
        <f t="shared" si="22"/>
        <v>0</v>
      </c>
      <c r="J79" s="371">
        <f t="shared" ref="J79" si="23">J80+J83+J88</f>
        <v>0</v>
      </c>
      <c r="K79" s="214">
        <f t="shared" si="22"/>
        <v>0</v>
      </c>
      <c r="L79" s="215">
        <f t="shared" si="22"/>
        <v>0</v>
      </c>
      <c r="M79" s="214">
        <f t="shared" si="22"/>
        <v>0</v>
      </c>
      <c r="N79" s="215">
        <f t="shared" si="14"/>
        <v>0</v>
      </c>
      <c r="O79" s="214">
        <f t="shared" si="14"/>
        <v>0</v>
      </c>
      <c r="P79" s="3"/>
      <c r="Q79" s="3"/>
      <c r="R79" s="3"/>
      <c r="S79" s="3"/>
      <c r="T79" s="3"/>
      <c r="U79" s="3"/>
      <c r="V79" s="3"/>
      <c r="Y79" s="201">
        <f t="shared" si="11"/>
        <v>0</v>
      </c>
    </row>
    <row r="80" spans="1:25" ht="25.5" hidden="1" x14ac:dyDescent="0.25">
      <c r="A80" s="236">
        <f t="shared" si="8"/>
        <v>33</v>
      </c>
      <c r="B80" s="207">
        <v>731000</v>
      </c>
      <c r="C80" s="237" t="s">
        <v>640</v>
      </c>
      <c r="D80" s="215">
        <f t="shared" ref="D80:M80" si="24">SUM(D81:D82)</f>
        <v>0</v>
      </c>
      <c r="E80" s="214">
        <f t="shared" si="24"/>
        <v>0</v>
      </c>
      <c r="F80" s="215">
        <f t="shared" si="24"/>
        <v>0</v>
      </c>
      <c r="G80" s="214">
        <f t="shared" si="24"/>
        <v>0</v>
      </c>
      <c r="H80" s="371">
        <f t="shared" si="24"/>
        <v>0</v>
      </c>
      <c r="I80" s="214">
        <f t="shared" si="24"/>
        <v>0</v>
      </c>
      <c r="J80" s="371">
        <f t="shared" ref="J80" si="25">SUM(J81:J82)</f>
        <v>0</v>
      </c>
      <c r="K80" s="214">
        <f t="shared" si="24"/>
        <v>0</v>
      </c>
      <c r="L80" s="215">
        <f t="shared" si="24"/>
        <v>0</v>
      </c>
      <c r="M80" s="214">
        <f t="shared" si="24"/>
        <v>0</v>
      </c>
      <c r="N80" s="215">
        <f t="shared" si="14"/>
        <v>0</v>
      </c>
      <c r="O80" s="214">
        <f t="shared" si="14"/>
        <v>0</v>
      </c>
      <c r="P80" s="3"/>
      <c r="Q80" s="3"/>
      <c r="R80" s="3"/>
      <c r="S80" s="3"/>
      <c r="T80" s="3"/>
      <c r="U80" s="3"/>
      <c r="V80" s="3"/>
      <c r="Y80" s="201">
        <f t="shared" si="11"/>
        <v>0</v>
      </c>
    </row>
    <row r="81" spans="1:25" ht="25.5" hidden="1" x14ac:dyDescent="0.25">
      <c r="A81" s="238">
        <f t="shared" si="8"/>
        <v>34</v>
      </c>
      <c r="B81" s="208">
        <v>731100</v>
      </c>
      <c r="C81" s="239" t="s">
        <v>732</v>
      </c>
      <c r="D81" s="330"/>
      <c r="E81" s="331"/>
      <c r="F81" s="330"/>
      <c r="G81" s="331"/>
      <c r="H81" s="372"/>
      <c r="I81" s="333"/>
      <c r="J81" s="372"/>
      <c r="K81" s="331"/>
      <c r="L81" s="330"/>
      <c r="M81" s="331"/>
      <c r="N81" s="287">
        <f t="shared" si="14"/>
        <v>0</v>
      </c>
      <c r="O81" s="277">
        <f t="shared" si="14"/>
        <v>0</v>
      </c>
      <c r="P81" s="3"/>
      <c r="Q81" s="3"/>
      <c r="R81" s="3"/>
      <c r="S81" s="3"/>
      <c r="T81" s="3"/>
      <c r="U81" s="3"/>
      <c r="V81" s="3"/>
      <c r="Y81" s="201">
        <f t="shared" si="11"/>
        <v>0</v>
      </c>
    </row>
    <row r="82" spans="1:25" ht="25.5" hidden="1" x14ac:dyDescent="0.25">
      <c r="A82" s="238">
        <f t="shared" si="8"/>
        <v>35</v>
      </c>
      <c r="B82" s="208">
        <v>731200</v>
      </c>
      <c r="C82" s="239" t="s">
        <v>823</v>
      </c>
      <c r="D82" s="330"/>
      <c r="E82" s="331"/>
      <c r="F82" s="330"/>
      <c r="G82" s="331"/>
      <c r="H82" s="372"/>
      <c r="I82" s="333"/>
      <c r="J82" s="372"/>
      <c r="K82" s="331"/>
      <c r="L82" s="330"/>
      <c r="M82" s="331"/>
      <c r="N82" s="287">
        <f t="shared" si="14"/>
        <v>0</v>
      </c>
      <c r="O82" s="277">
        <f t="shared" si="14"/>
        <v>0</v>
      </c>
      <c r="P82" s="3"/>
      <c r="Q82" s="3"/>
      <c r="R82" s="3"/>
      <c r="S82" s="3"/>
      <c r="T82" s="3"/>
      <c r="U82" s="3"/>
      <c r="V82" s="3"/>
      <c r="Y82" s="201">
        <f t="shared" si="11"/>
        <v>0</v>
      </c>
    </row>
    <row r="83" spans="1:25" ht="38.25" hidden="1" x14ac:dyDescent="0.25">
      <c r="A83" s="236">
        <f t="shared" si="8"/>
        <v>36</v>
      </c>
      <c r="B83" s="207">
        <v>732000</v>
      </c>
      <c r="C83" s="237" t="s">
        <v>641</v>
      </c>
      <c r="D83" s="215">
        <f>SUM(D84:D87)</f>
        <v>0</v>
      </c>
      <c r="E83" s="214">
        <f t="shared" ref="E83:M83" si="26">SUM(E84:E87)</f>
        <v>0</v>
      </c>
      <c r="F83" s="215">
        <f t="shared" si="26"/>
        <v>0</v>
      </c>
      <c r="G83" s="214">
        <f t="shared" si="26"/>
        <v>0</v>
      </c>
      <c r="H83" s="371">
        <f t="shared" si="26"/>
        <v>0</v>
      </c>
      <c r="I83" s="214">
        <f t="shared" si="26"/>
        <v>0</v>
      </c>
      <c r="J83" s="371">
        <f t="shared" ref="J83" si="27">SUM(J84:J87)</f>
        <v>0</v>
      </c>
      <c r="K83" s="214">
        <f t="shared" si="26"/>
        <v>0</v>
      </c>
      <c r="L83" s="215">
        <f t="shared" si="26"/>
        <v>0</v>
      </c>
      <c r="M83" s="214">
        <f t="shared" si="26"/>
        <v>0</v>
      </c>
      <c r="N83" s="215">
        <f t="shared" si="14"/>
        <v>0</v>
      </c>
      <c r="O83" s="214">
        <f t="shared" si="14"/>
        <v>0</v>
      </c>
      <c r="P83" s="3"/>
      <c r="Q83" s="3"/>
      <c r="R83" s="3"/>
      <c r="S83" s="3"/>
      <c r="T83" s="3"/>
      <c r="U83" s="3"/>
      <c r="V83" s="3"/>
      <c r="Y83" s="201">
        <f t="shared" si="11"/>
        <v>0</v>
      </c>
    </row>
    <row r="84" spans="1:25" ht="25.5" hidden="1" x14ac:dyDescent="0.25">
      <c r="A84" s="238">
        <f t="shared" si="8"/>
        <v>37</v>
      </c>
      <c r="B84" s="208">
        <v>732100</v>
      </c>
      <c r="C84" s="239" t="s">
        <v>824</v>
      </c>
      <c r="D84" s="330"/>
      <c r="E84" s="331"/>
      <c r="F84" s="330"/>
      <c r="G84" s="331"/>
      <c r="H84" s="372"/>
      <c r="I84" s="333"/>
      <c r="J84" s="372"/>
      <c r="K84" s="331"/>
      <c r="L84" s="330"/>
      <c r="M84" s="331"/>
      <c r="N84" s="287">
        <f t="shared" si="14"/>
        <v>0</v>
      </c>
      <c r="O84" s="277">
        <f t="shared" si="14"/>
        <v>0</v>
      </c>
      <c r="P84" s="3"/>
      <c r="Q84" s="3"/>
      <c r="R84" s="3"/>
      <c r="S84" s="3"/>
      <c r="T84" s="3"/>
      <c r="U84" s="3"/>
      <c r="V84" s="3"/>
      <c r="Y84" s="201">
        <f t="shared" si="11"/>
        <v>0</v>
      </c>
    </row>
    <row r="85" spans="1:25" ht="25.5" hidden="1" x14ac:dyDescent="0.25">
      <c r="A85" s="238">
        <f t="shared" si="8"/>
        <v>38</v>
      </c>
      <c r="B85" s="208">
        <v>732200</v>
      </c>
      <c r="C85" s="239" t="s">
        <v>825</v>
      </c>
      <c r="D85" s="330"/>
      <c r="E85" s="331"/>
      <c r="F85" s="330"/>
      <c r="G85" s="331"/>
      <c r="H85" s="372"/>
      <c r="I85" s="333"/>
      <c r="J85" s="372"/>
      <c r="K85" s="331"/>
      <c r="L85" s="330"/>
      <c r="M85" s="331"/>
      <c r="N85" s="287">
        <f t="shared" si="14"/>
        <v>0</v>
      </c>
      <c r="O85" s="277">
        <f t="shared" si="14"/>
        <v>0</v>
      </c>
      <c r="P85" s="3"/>
      <c r="Q85" s="3"/>
      <c r="R85" s="3"/>
      <c r="S85" s="3"/>
      <c r="T85" s="3"/>
      <c r="U85" s="3"/>
      <c r="V85" s="3"/>
      <c r="Y85" s="201">
        <f t="shared" si="11"/>
        <v>0</v>
      </c>
    </row>
    <row r="86" spans="1:25" ht="15.75" hidden="1" x14ac:dyDescent="0.25">
      <c r="A86" s="238">
        <f t="shared" si="8"/>
        <v>39</v>
      </c>
      <c r="B86" s="208">
        <v>732300</v>
      </c>
      <c r="C86" s="239" t="s">
        <v>826</v>
      </c>
      <c r="D86" s="330"/>
      <c r="E86" s="331"/>
      <c r="F86" s="330"/>
      <c r="G86" s="331"/>
      <c r="H86" s="372"/>
      <c r="I86" s="333"/>
      <c r="J86" s="372"/>
      <c r="K86" s="331"/>
      <c r="L86" s="330"/>
      <c r="M86" s="331"/>
      <c r="N86" s="287">
        <f t="shared" si="14"/>
        <v>0</v>
      </c>
      <c r="O86" s="277">
        <f t="shared" si="14"/>
        <v>0</v>
      </c>
      <c r="P86" s="3"/>
      <c r="Q86" s="3"/>
      <c r="R86" s="3"/>
      <c r="S86" s="3"/>
      <c r="T86" s="3"/>
      <c r="U86" s="3"/>
      <c r="V86" s="3"/>
      <c r="Y86" s="201">
        <f t="shared" si="11"/>
        <v>0</v>
      </c>
    </row>
    <row r="87" spans="1:25" ht="15.75" hidden="1" x14ac:dyDescent="0.25">
      <c r="A87" s="240">
        <f t="shared" si="8"/>
        <v>40</v>
      </c>
      <c r="B87" s="209">
        <v>732400</v>
      </c>
      <c r="C87" s="241" t="s">
        <v>827</v>
      </c>
      <c r="D87" s="334"/>
      <c r="E87" s="335"/>
      <c r="F87" s="334"/>
      <c r="G87" s="335"/>
      <c r="H87" s="373"/>
      <c r="I87" s="336"/>
      <c r="J87" s="373"/>
      <c r="K87" s="335"/>
      <c r="L87" s="334"/>
      <c r="M87" s="335"/>
      <c r="N87" s="327">
        <f t="shared" si="14"/>
        <v>0</v>
      </c>
      <c r="O87" s="278">
        <f t="shared" si="14"/>
        <v>0</v>
      </c>
      <c r="P87" s="3"/>
      <c r="Q87" s="3"/>
      <c r="R87" s="3"/>
      <c r="S87" s="3"/>
      <c r="T87" s="3"/>
      <c r="U87" s="3"/>
      <c r="V87" s="3"/>
      <c r="Y87" s="201">
        <f t="shared" si="11"/>
        <v>0</v>
      </c>
    </row>
    <row r="88" spans="1:25" ht="25.5" hidden="1" x14ac:dyDescent="0.25">
      <c r="A88" s="236">
        <f t="shared" si="8"/>
        <v>41</v>
      </c>
      <c r="B88" s="207">
        <v>733000</v>
      </c>
      <c r="C88" s="237" t="s">
        <v>642</v>
      </c>
      <c r="D88" s="215">
        <f t="shared" ref="D88:M88" si="28">SUM(D89:D90)</f>
        <v>0</v>
      </c>
      <c r="E88" s="214">
        <f t="shared" si="28"/>
        <v>0</v>
      </c>
      <c r="F88" s="215">
        <f t="shared" si="28"/>
        <v>0</v>
      </c>
      <c r="G88" s="214">
        <f t="shared" si="28"/>
        <v>0</v>
      </c>
      <c r="H88" s="371">
        <f t="shared" si="28"/>
        <v>0</v>
      </c>
      <c r="I88" s="214">
        <f t="shared" si="28"/>
        <v>0</v>
      </c>
      <c r="J88" s="371">
        <f t="shared" ref="J88" si="29">SUM(J89:J90)</f>
        <v>0</v>
      </c>
      <c r="K88" s="214">
        <f t="shared" si="28"/>
        <v>0</v>
      </c>
      <c r="L88" s="215">
        <f t="shared" si="28"/>
        <v>0</v>
      </c>
      <c r="M88" s="214">
        <f t="shared" si="28"/>
        <v>0</v>
      </c>
      <c r="N88" s="215">
        <f t="shared" ref="N88:O151" si="30">SUM(H88,J88,L88)</f>
        <v>0</v>
      </c>
      <c r="O88" s="214">
        <f t="shared" si="30"/>
        <v>0</v>
      </c>
      <c r="P88" s="3"/>
      <c r="Q88" s="3"/>
      <c r="R88" s="3"/>
      <c r="S88" s="3"/>
      <c r="T88" s="3"/>
      <c r="U88" s="3"/>
      <c r="V88" s="3"/>
      <c r="Y88" s="201">
        <f t="shared" si="11"/>
        <v>0</v>
      </c>
    </row>
    <row r="89" spans="1:25" ht="25.5" hidden="1" x14ac:dyDescent="0.25">
      <c r="A89" s="238">
        <f t="shared" si="8"/>
        <v>42</v>
      </c>
      <c r="B89" s="208">
        <v>733100</v>
      </c>
      <c r="C89" s="239" t="s">
        <v>828</v>
      </c>
      <c r="D89" s="330"/>
      <c r="E89" s="331"/>
      <c r="F89" s="330"/>
      <c r="G89" s="331"/>
      <c r="H89" s="374"/>
      <c r="I89" s="333"/>
      <c r="J89" s="374"/>
      <c r="K89" s="331"/>
      <c r="L89" s="330"/>
      <c r="M89" s="331"/>
      <c r="N89" s="287">
        <f>SUM(H89,J89,L89)</f>
        <v>0</v>
      </c>
      <c r="O89" s="277">
        <f t="shared" si="30"/>
        <v>0</v>
      </c>
      <c r="P89" s="3"/>
      <c r="Q89" s="3"/>
      <c r="R89" s="3"/>
      <c r="S89" s="3"/>
      <c r="T89" s="3"/>
      <c r="U89" s="3"/>
      <c r="V89" s="3"/>
      <c r="Y89" s="201">
        <f t="shared" si="11"/>
        <v>0</v>
      </c>
    </row>
    <row r="90" spans="1:25" ht="25.5" hidden="1" x14ac:dyDescent="0.25">
      <c r="A90" s="238">
        <f t="shared" si="8"/>
        <v>43</v>
      </c>
      <c r="B90" s="208">
        <v>733200</v>
      </c>
      <c r="C90" s="239" t="s">
        <v>296</v>
      </c>
      <c r="D90" s="330"/>
      <c r="E90" s="331"/>
      <c r="F90" s="330"/>
      <c r="G90" s="331"/>
      <c r="H90" s="374"/>
      <c r="I90" s="333"/>
      <c r="J90" s="374"/>
      <c r="K90" s="331"/>
      <c r="L90" s="330"/>
      <c r="M90" s="331"/>
      <c r="N90" s="287">
        <f t="shared" si="30"/>
        <v>0</v>
      </c>
      <c r="O90" s="277">
        <f t="shared" si="30"/>
        <v>0</v>
      </c>
      <c r="P90" s="3"/>
      <c r="Q90" s="3"/>
      <c r="R90" s="3"/>
      <c r="S90" s="3"/>
      <c r="T90" s="3"/>
      <c r="U90" s="3"/>
      <c r="V90" s="3"/>
      <c r="Y90" s="201">
        <f t="shared" si="11"/>
        <v>0</v>
      </c>
    </row>
    <row r="91" spans="1:25" ht="25.5" hidden="1" x14ac:dyDescent="0.25">
      <c r="A91" s="236">
        <f t="shared" si="8"/>
        <v>44</v>
      </c>
      <c r="B91" s="207">
        <v>740000</v>
      </c>
      <c r="C91" s="242" t="s">
        <v>643</v>
      </c>
      <c r="D91" s="215">
        <f>D92+D99+D104+D111+D114</f>
        <v>0</v>
      </c>
      <c r="E91" s="214">
        <f t="shared" ref="E91:M91" si="31">E92+E99+E104+E111+E114</f>
        <v>0</v>
      </c>
      <c r="F91" s="215">
        <f t="shared" si="31"/>
        <v>0</v>
      </c>
      <c r="G91" s="214">
        <f t="shared" si="31"/>
        <v>0</v>
      </c>
      <c r="H91" s="371">
        <f t="shared" si="31"/>
        <v>0</v>
      </c>
      <c r="I91" s="214">
        <f t="shared" si="31"/>
        <v>0</v>
      </c>
      <c r="J91" s="371">
        <f t="shared" ref="J91" si="32">J92+J99+J104+J111+J114</f>
        <v>0</v>
      </c>
      <c r="K91" s="214">
        <f t="shared" si="31"/>
        <v>0</v>
      </c>
      <c r="L91" s="215">
        <f t="shared" si="31"/>
        <v>0</v>
      </c>
      <c r="M91" s="214">
        <f t="shared" si="31"/>
        <v>0</v>
      </c>
      <c r="N91" s="215">
        <f t="shared" si="30"/>
        <v>0</v>
      </c>
      <c r="O91" s="214">
        <f t="shared" si="30"/>
        <v>0</v>
      </c>
      <c r="P91" s="3"/>
      <c r="Q91" s="3"/>
      <c r="R91" s="3"/>
      <c r="S91" s="3"/>
      <c r="T91" s="3"/>
      <c r="U91" s="3"/>
      <c r="V91" s="3"/>
      <c r="Y91" s="201">
        <f t="shared" si="11"/>
        <v>0</v>
      </c>
    </row>
    <row r="92" spans="1:25" ht="25.5" hidden="1" x14ac:dyDescent="0.25">
      <c r="A92" s="236">
        <f t="shared" si="8"/>
        <v>45</v>
      </c>
      <c r="B92" s="207">
        <v>741000</v>
      </c>
      <c r="C92" s="242" t="s">
        <v>644</v>
      </c>
      <c r="D92" s="215">
        <f>SUM(D93:D98)</f>
        <v>0</v>
      </c>
      <c r="E92" s="214">
        <f t="shared" ref="E92:M92" si="33">SUM(E93:E98)</f>
        <v>0</v>
      </c>
      <c r="F92" s="215">
        <f t="shared" si="33"/>
        <v>0</v>
      </c>
      <c r="G92" s="214">
        <f t="shared" si="33"/>
        <v>0</v>
      </c>
      <c r="H92" s="371">
        <f t="shared" si="33"/>
        <v>0</v>
      </c>
      <c r="I92" s="214">
        <f t="shared" si="33"/>
        <v>0</v>
      </c>
      <c r="J92" s="371">
        <f t="shared" ref="J92" si="34">SUM(J93:J98)</f>
        <v>0</v>
      </c>
      <c r="K92" s="214">
        <f t="shared" si="33"/>
        <v>0</v>
      </c>
      <c r="L92" s="215">
        <f t="shared" si="33"/>
        <v>0</v>
      </c>
      <c r="M92" s="214">
        <f t="shared" si="33"/>
        <v>0</v>
      </c>
      <c r="N92" s="215">
        <f t="shared" si="30"/>
        <v>0</v>
      </c>
      <c r="O92" s="214">
        <f t="shared" si="30"/>
        <v>0</v>
      </c>
      <c r="P92" s="3"/>
      <c r="Q92" s="3"/>
      <c r="R92" s="3"/>
      <c r="S92" s="3"/>
      <c r="T92" s="3"/>
      <c r="U92" s="3"/>
      <c r="V92" s="3"/>
      <c r="Y92" s="201">
        <f t="shared" si="11"/>
        <v>0</v>
      </c>
    </row>
    <row r="93" spans="1:25" ht="15.75" hidden="1" x14ac:dyDescent="0.25">
      <c r="A93" s="238">
        <f t="shared" si="8"/>
        <v>46</v>
      </c>
      <c r="B93" s="208">
        <v>741100</v>
      </c>
      <c r="C93" s="239" t="s">
        <v>297</v>
      </c>
      <c r="D93" s="330"/>
      <c r="E93" s="331"/>
      <c r="F93" s="330"/>
      <c r="G93" s="331"/>
      <c r="H93" s="372"/>
      <c r="I93" s="333"/>
      <c r="J93" s="372"/>
      <c r="K93" s="331"/>
      <c r="L93" s="330"/>
      <c r="M93" s="331"/>
      <c r="N93" s="287">
        <f t="shared" si="30"/>
        <v>0</v>
      </c>
      <c r="O93" s="277">
        <f t="shared" si="30"/>
        <v>0</v>
      </c>
      <c r="P93" s="3"/>
      <c r="Q93" s="3"/>
      <c r="R93" s="3"/>
      <c r="S93" s="3"/>
      <c r="T93" s="3"/>
      <c r="U93" s="3"/>
      <c r="V93" s="3"/>
      <c r="Y93" s="201">
        <f t="shared" si="11"/>
        <v>0</v>
      </c>
    </row>
    <row r="94" spans="1:25" ht="15.75" hidden="1" x14ac:dyDescent="0.25">
      <c r="A94" s="238">
        <f t="shared" si="8"/>
        <v>47</v>
      </c>
      <c r="B94" s="208">
        <v>741200</v>
      </c>
      <c r="C94" s="239" t="s">
        <v>830</v>
      </c>
      <c r="D94" s="330"/>
      <c r="E94" s="331"/>
      <c r="F94" s="330"/>
      <c r="G94" s="331"/>
      <c r="H94" s="372"/>
      <c r="I94" s="333"/>
      <c r="J94" s="372"/>
      <c r="K94" s="331"/>
      <c r="L94" s="330"/>
      <c r="M94" s="331"/>
      <c r="N94" s="287">
        <f t="shared" si="30"/>
        <v>0</v>
      </c>
      <c r="O94" s="277">
        <f t="shared" si="30"/>
        <v>0</v>
      </c>
      <c r="P94" s="3"/>
      <c r="Q94" s="3"/>
      <c r="R94" s="3"/>
      <c r="S94" s="3"/>
      <c r="T94" s="3"/>
      <c r="U94" s="3"/>
      <c r="V94" s="3"/>
      <c r="Y94" s="201">
        <f t="shared" si="11"/>
        <v>0</v>
      </c>
    </row>
    <row r="95" spans="1:25" ht="25.5" hidden="1" x14ac:dyDescent="0.25">
      <c r="A95" s="238">
        <f t="shared" si="8"/>
        <v>48</v>
      </c>
      <c r="B95" s="208">
        <v>741300</v>
      </c>
      <c r="C95" s="239" t="s">
        <v>993</v>
      </c>
      <c r="D95" s="330"/>
      <c r="E95" s="331"/>
      <c r="F95" s="330"/>
      <c r="G95" s="331"/>
      <c r="H95" s="372"/>
      <c r="I95" s="333"/>
      <c r="J95" s="372"/>
      <c r="K95" s="331"/>
      <c r="L95" s="330"/>
      <c r="M95" s="331"/>
      <c r="N95" s="287">
        <f t="shared" si="30"/>
        <v>0</v>
      </c>
      <c r="O95" s="277">
        <f t="shared" si="30"/>
        <v>0</v>
      </c>
      <c r="P95" s="3"/>
      <c r="Q95" s="3"/>
      <c r="R95" s="3"/>
      <c r="S95" s="3"/>
      <c r="T95" s="3"/>
      <c r="U95" s="3"/>
      <c r="V95" s="3"/>
      <c r="Y95" s="201">
        <f t="shared" si="11"/>
        <v>0</v>
      </c>
    </row>
    <row r="96" spans="1:25" ht="25.5" hidden="1" x14ac:dyDescent="0.25">
      <c r="A96" s="238">
        <f t="shared" si="8"/>
        <v>49</v>
      </c>
      <c r="B96" s="208">
        <v>741400</v>
      </c>
      <c r="C96" s="239" t="s">
        <v>994</v>
      </c>
      <c r="D96" s="330"/>
      <c r="E96" s="331"/>
      <c r="F96" s="330"/>
      <c r="G96" s="331"/>
      <c r="H96" s="372"/>
      <c r="I96" s="333"/>
      <c r="J96" s="372"/>
      <c r="K96" s="331"/>
      <c r="L96" s="330"/>
      <c r="M96" s="331"/>
      <c r="N96" s="287">
        <f t="shared" si="30"/>
        <v>0</v>
      </c>
      <c r="O96" s="277">
        <f t="shared" si="30"/>
        <v>0</v>
      </c>
      <c r="P96" s="3"/>
      <c r="Q96" s="3"/>
      <c r="R96" s="3"/>
      <c r="S96" s="3"/>
      <c r="T96" s="3"/>
      <c r="U96" s="3"/>
      <c r="V96" s="3"/>
      <c r="Y96" s="201">
        <f t="shared" si="11"/>
        <v>0</v>
      </c>
    </row>
    <row r="97" spans="1:25" ht="15.75" hidden="1" x14ac:dyDescent="0.25">
      <c r="A97" s="238">
        <f t="shared" si="8"/>
        <v>50</v>
      </c>
      <c r="B97" s="208">
        <v>741500</v>
      </c>
      <c r="C97" s="239" t="s">
        <v>995</v>
      </c>
      <c r="D97" s="330"/>
      <c r="E97" s="331"/>
      <c r="F97" s="330"/>
      <c r="G97" s="331"/>
      <c r="H97" s="372"/>
      <c r="I97" s="333"/>
      <c r="J97" s="372"/>
      <c r="K97" s="331"/>
      <c r="L97" s="330"/>
      <c r="M97" s="331"/>
      <c r="N97" s="287">
        <f t="shared" si="30"/>
        <v>0</v>
      </c>
      <c r="O97" s="277">
        <f t="shared" si="30"/>
        <v>0</v>
      </c>
      <c r="P97" s="3"/>
      <c r="Q97" s="3"/>
      <c r="R97" s="3"/>
      <c r="S97" s="3"/>
      <c r="T97" s="3"/>
      <c r="U97" s="3"/>
      <c r="V97" s="3"/>
      <c r="Y97" s="201">
        <f t="shared" si="11"/>
        <v>0</v>
      </c>
    </row>
    <row r="98" spans="1:25" ht="25.5" hidden="1" x14ac:dyDescent="0.25">
      <c r="A98" s="238">
        <f t="shared" si="8"/>
        <v>51</v>
      </c>
      <c r="B98" s="208">
        <v>741600</v>
      </c>
      <c r="C98" s="239" t="s">
        <v>117</v>
      </c>
      <c r="D98" s="330"/>
      <c r="E98" s="331"/>
      <c r="F98" s="330"/>
      <c r="G98" s="331"/>
      <c r="H98" s="372"/>
      <c r="I98" s="333"/>
      <c r="J98" s="372"/>
      <c r="K98" s="331"/>
      <c r="L98" s="330"/>
      <c r="M98" s="331"/>
      <c r="N98" s="287">
        <f t="shared" si="30"/>
        <v>0</v>
      </c>
      <c r="O98" s="277">
        <f t="shared" si="30"/>
        <v>0</v>
      </c>
      <c r="P98" s="3"/>
      <c r="Q98" s="3"/>
      <c r="R98" s="3"/>
      <c r="S98" s="3"/>
      <c r="T98" s="3"/>
      <c r="U98" s="3"/>
      <c r="V98" s="3"/>
      <c r="Y98" s="201">
        <f t="shared" si="11"/>
        <v>0</v>
      </c>
    </row>
    <row r="99" spans="1:25" ht="25.5" hidden="1" x14ac:dyDescent="0.25">
      <c r="A99" s="236">
        <f t="shared" si="8"/>
        <v>52</v>
      </c>
      <c r="B99" s="207">
        <v>742000</v>
      </c>
      <c r="C99" s="242" t="s">
        <v>645</v>
      </c>
      <c r="D99" s="215">
        <f t="shared" ref="D99:M99" si="35">SUM(D100:D103)</f>
        <v>0</v>
      </c>
      <c r="E99" s="214">
        <f t="shared" si="35"/>
        <v>0</v>
      </c>
      <c r="F99" s="215">
        <f t="shared" si="35"/>
        <v>0</v>
      </c>
      <c r="G99" s="214">
        <f t="shared" si="35"/>
        <v>0</v>
      </c>
      <c r="H99" s="371">
        <f t="shared" si="35"/>
        <v>0</v>
      </c>
      <c r="I99" s="214">
        <f t="shared" si="35"/>
        <v>0</v>
      </c>
      <c r="J99" s="371">
        <f t="shared" ref="J99" si="36">SUM(J100:J103)</f>
        <v>0</v>
      </c>
      <c r="K99" s="214">
        <f t="shared" si="35"/>
        <v>0</v>
      </c>
      <c r="L99" s="215">
        <f t="shared" si="35"/>
        <v>0</v>
      </c>
      <c r="M99" s="214">
        <f t="shared" si="35"/>
        <v>0</v>
      </c>
      <c r="N99" s="215">
        <f t="shared" si="30"/>
        <v>0</v>
      </c>
      <c r="O99" s="214">
        <f t="shared" si="30"/>
        <v>0</v>
      </c>
      <c r="P99" s="3"/>
      <c r="Q99" s="3"/>
      <c r="R99" s="3"/>
      <c r="S99" s="3"/>
      <c r="T99" s="3"/>
      <c r="U99" s="3"/>
      <c r="V99" s="3"/>
      <c r="Y99" s="201">
        <f t="shared" si="11"/>
        <v>0</v>
      </c>
    </row>
    <row r="100" spans="1:25" ht="38.25" hidden="1" x14ac:dyDescent="0.25">
      <c r="A100" s="238">
        <f t="shared" si="8"/>
        <v>53</v>
      </c>
      <c r="B100" s="208">
        <v>742100</v>
      </c>
      <c r="C100" s="239" t="s">
        <v>1418</v>
      </c>
      <c r="D100" s="330"/>
      <c r="E100" s="331"/>
      <c r="F100" s="330"/>
      <c r="G100" s="331"/>
      <c r="H100" s="372"/>
      <c r="I100" s="333"/>
      <c r="J100" s="372"/>
      <c r="K100" s="331"/>
      <c r="L100" s="330"/>
      <c r="M100" s="331"/>
      <c r="N100" s="287">
        <f t="shared" si="30"/>
        <v>0</v>
      </c>
      <c r="O100" s="277">
        <f t="shared" si="30"/>
        <v>0</v>
      </c>
      <c r="P100" s="3"/>
      <c r="Q100" s="3"/>
      <c r="R100" s="3"/>
      <c r="S100" s="3"/>
      <c r="T100" s="3"/>
      <c r="U100" s="3"/>
      <c r="V100" s="3"/>
      <c r="Y100" s="201">
        <f t="shared" si="11"/>
        <v>0</v>
      </c>
    </row>
    <row r="101" spans="1:25" ht="15.75" hidden="1" x14ac:dyDescent="0.25">
      <c r="A101" s="238">
        <f t="shared" si="8"/>
        <v>54</v>
      </c>
      <c r="B101" s="208">
        <v>742200</v>
      </c>
      <c r="C101" s="239" t="s">
        <v>382</v>
      </c>
      <c r="D101" s="330"/>
      <c r="E101" s="331"/>
      <c r="F101" s="330"/>
      <c r="G101" s="331"/>
      <c r="H101" s="372"/>
      <c r="I101" s="333"/>
      <c r="J101" s="372"/>
      <c r="K101" s="331"/>
      <c r="L101" s="330"/>
      <c r="M101" s="331"/>
      <c r="N101" s="287">
        <f t="shared" si="30"/>
        <v>0</v>
      </c>
      <c r="O101" s="277">
        <f t="shared" si="30"/>
        <v>0</v>
      </c>
      <c r="P101" s="3"/>
      <c r="Q101" s="3"/>
      <c r="R101" s="3"/>
      <c r="S101" s="3"/>
      <c r="T101" s="3"/>
      <c r="U101" s="3"/>
      <c r="V101" s="3"/>
      <c r="Y101" s="201">
        <f t="shared" si="11"/>
        <v>0</v>
      </c>
    </row>
    <row r="102" spans="1:25" ht="38.25" hidden="1" x14ac:dyDescent="0.25">
      <c r="A102" s="238">
        <f t="shared" si="8"/>
        <v>55</v>
      </c>
      <c r="B102" s="208">
        <v>742300</v>
      </c>
      <c r="C102" s="239" t="s">
        <v>383</v>
      </c>
      <c r="D102" s="330"/>
      <c r="E102" s="331"/>
      <c r="F102" s="330"/>
      <c r="G102" s="331"/>
      <c r="H102" s="372"/>
      <c r="I102" s="333"/>
      <c r="J102" s="372"/>
      <c r="K102" s="331"/>
      <c r="L102" s="330"/>
      <c r="M102" s="331"/>
      <c r="N102" s="287">
        <f t="shared" si="30"/>
        <v>0</v>
      </c>
      <c r="O102" s="277">
        <f t="shared" si="30"/>
        <v>0</v>
      </c>
      <c r="P102" s="3"/>
      <c r="Q102" s="3"/>
      <c r="R102" s="3"/>
      <c r="S102" s="3"/>
      <c r="T102" s="3"/>
      <c r="U102" s="3"/>
      <c r="V102" s="3"/>
      <c r="Y102" s="201">
        <f t="shared" si="11"/>
        <v>0</v>
      </c>
    </row>
    <row r="103" spans="1:25" ht="25.5" hidden="1" x14ac:dyDescent="0.25">
      <c r="A103" s="238">
        <f t="shared" si="8"/>
        <v>56</v>
      </c>
      <c r="B103" s="208">
        <v>742400</v>
      </c>
      <c r="C103" s="239" t="s">
        <v>931</v>
      </c>
      <c r="D103" s="330"/>
      <c r="E103" s="331"/>
      <c r="F103" s="330"/>
      <c r="G103" s="331"/>
      <c r="H103" s="372"/>
      <c r="I103" s="333"/>
      <c r="J103" s="372"/>
      <c r="K103" s="331"/>
      <c r="L103" s="330"/>
      <c r="M103" s="331"/>
      <c r="N103" s="287">
        <f t="shared" si="30"/>
        <v>0</v>
      </c>
      <c r="O103" s="277">
        <f t="shared" si="30"/>
        <v>0</v>
      </c>
      <c r="P103" s="3"/>
      <c r="Q103" s="3"/>
      <c r="R103" s="3"/>
      <c r="S103" s="3"/>
      <c r="T103" s="3"/>
      <c r="U103" s="3"/>
      <c r="V103" s="3"/>
      <c r="Y103" s="201">
        <f t="shared" si="11"/>
        <v>0</v>
      </c>
    </row>
    <row r="104" spans="1:25" ht="25.5" hidden="1" x14ac:dyDescent="0.25">
      <c r="A104" s="236">
        <f t="shared" si="8"/>
        <v>57</v>
      </c>
      <c r="B104" s="207">
        <v>743000</v>
      </c>
      <c r="C104" s="242" t="s">
        <v>646</v>
      </c>
      <c r="D104" s="215">
        <f t="shared" ref="D104:M104" si="37">SUM(D105:D110)</f>
        <v>0</v>
      </c>
      <c r="E104" s="214">
        <f t="shared" si="37"/>
        <v>0</v>
      </c>
      <c r="F104" s="215">
        <f t="shared" si="37"/>
        <v>0</v>
      </c>
      <c r="G104" s="214">
        <f t="shared" si="37"/>
        <v>0</v>
      </c>
      <c r="H104" s="371">
        <f t="shared" si="37"/>
        <v>0</v>
      </c>
      <c r="I104" s="214">
        <f t="shared" si="37"/>
        <v>0</v>
      </c>
      <c r="J104" s="371">
        <f t="shared" ref="J104" si="38">SUM(J105:J110)</f>
        <v>0</v>
      </c>
      <c r="K104" s="214">
        <f t="shared" si="37"/>
        <v>0</v>
      </c>
      <c r="L104" s="215">
        <f t="shared" si="37"/>
        <v>0</v>
      </c>
      <c r="M104" s="214">
        <f t="shared" si="37"/>
        <v>0</v>
      </c>
      <c r="N104" s="215">
        <f t="shared" si="30"/>
        <v>0</v>
      </c>
      <c r="O104" s="214">
        <f t="shared" si="30"/>
        <v>0</v>
      </c>
      <c r="P104" s="3"/>
      <c r="Q104" s="3"/>
      <c r="R104" s="3"/>
      <c r="S104" s="3"/>
      <c r="T104" s="3"/>
      <c r="U104" s="3"/>
      <c r="V104" s="3"/>
      <c r="Y104" s="201">
        <f t="shared" si="11"/>
        <v>0</v>
      </c>
    </row>
    <row r="105" spans="1:25" ht="25.5" hidden="1" x14ac:dyDescent="0.25">
      <c r="A105" s="238">
        <f t="shared" si="8"/>
        <v>58</v>
      </c>
      <c r="B105" s="208">
        <v>743100</v>
      </c>
      <c r="C105" s="239" t="s">
        <v>932</v>
      </c>
      <c r="D105" s="330"/>
      <c r="E105" s="331"/>
      <c r="F105" s="330"/>
      <c r="G105" s="331"/>
      <c r="H105" s="372"/>
      <c r="I105" s="333"/>
      <c r="J105" s="372"/>
      <c r="K105" s="331"/>
      <c r="L105" s="330"/>
      <c r="M105" s="331"/>
      <c r="N105" s="287">
        <f t="shared" si="30"/>
        <v>0</v>
      </c>
      <c r="O105" s="277">
        <f t="shared" si="30"/>
        <v>0</v>
      </c>
      <c r="P105" s="3"/>
      <c r="Q105" s="3"/>
      <c r="R105" s="3"/>
      <c r="S105" s="3"/>
      <c r="T105" s="3"/>
      <c r="U105" s="3"/>
      <c r="V105" s="3"/>
      <c r="Y105" s="201">
        <f t="shared" si="11"/>
        <v>0</v>
      </c>
    </row>
    <row r="106" spans="1:25" ht="25.5" hidden="1" x14ac:dyDescent="0.25">
      <c r="A106" s="238">
        <f t="shared" si="8"/>
        <v>59</v>
      </c>
      <c r="B106" s="208">
        <v>743200</v>
      </c>
      <c r="C106" s="239" t="s">
        <v>933</v>
      </c>
      <c r="D106" s="330"/>
      <c r="E106" s="331"/>
      <c r="F106" s="330"/>
      <c r="G106" s="331"/>
      <c r="H106" s="372"/>
      <c r="I106" s="333"/>
      <c r="J106" s="372"/>
      <c r="K106" s="331"/>
      <c r="L106" s="330"/>
      <c r="M106" s="331"/>
      <c r="N106" s="287">
        <f t="shared" si="30"/>
        <v>0</v>
      </c>
      <c r="O106" s="277">
        <f t="shared" si="30"/>
        <v>0</v>
      </c>
      <c r="P106" s="3"/>
      <c r="Q106" s="3"/>
      <c r="R106" s="3"/>
      <c r="S106" s="3"/>
      <c r="T106" s="3"/>
      <c r="U106" s="3"/>
      <c r="V106" s="3"/>
      <c r="Y106" s="201">
        <f t="shared" si="11"/>
        <v>0</v>
      </c>
    </row>
    <row r="107" spans="1:25" ht="25.5" hidden="1" x14ac:dyDescent="0.25">
      <c r="A107" s="238">
        <f t="shared" si="8"/>
        <v>60</v>
      </c>
      <c r="B107" s="208">
        <v>743300</v>
      </c>
      <c r="C107" s="239" t="s">
        <v>937</v>
      </c>
      <c r="D107" s="330"/>
      <c r="E107" s="331"/>
      <c r="F107" s="330"/>
      <c r="G107" s="331"/>
      <c r="H107" s="372"/>
      <c r="I107" s="333"/>
      <c r="J107" s="372"/>
      <c r="K107" s="331"/>
      <c r="L107" s="330"/>
      <c r="M107" s="331"/>
      <c r="N107" s="287">
        <f t="shared" si="30"/>
        <v>0</v>
      </c>
      <c r="O107" s="277">
        <f t="shared" si="30"/>
        <v>0</v>
      </c>
      <c r="P107" s="3"/>
      <c r="Q107" s="3"/>
      <c r="R107" s="3"/>
      <c r="S107" s="3"/>
      <c r="T107" s="3"/>
      <c r="U107" s="3"/>
      <c r="V107" s="3"/>
      <c r="Y107" s="201">
        <f t="shared" si="11"/>
        <v>0</v>
      </c>
    </row>
    <row r="108" spans="1:25" ht="15.75" hidden="1" x14ac:dyDescent="0.25">
      <c r="A108" s="238">
        <f t="shared" si="8"/>
        <v>61</v>
      </c>
      <c r="B108" s="208">
        <v>743400</v>
      </c>
      <c r="C108" s="239" t="s">
        <v>1555</v>
      </c>
      <c r="D108" s="330"/>
      <c r="E108" s="331"/>
      <c r="F108" s="330"/>
      <c r="G108" s="331"/>
      <c r="H108" s="372"/>
      <c r="I108" s="333"/>
      <c r="J108" s="372"/>
      <c r="K108" s="331"/>
      <c r="L108" s="330"/>
      <c r="M108" s="331"/>
      <c r="N108" s="287">
        <f t="shared" si="30"/>
        <v>0</v>
      </c>
      <c r="O108" s="277">
        <f t="shared" si="30"/>
        <v>0</v>
      </c>
      <c r="P108" s="3"/>
      <c r="Q108" s="3"/>
      <c r="R108" s="3"/>
      <c r="S108" s="3"/>
      <c r="T108" s="3"/>
      <c r="U108" s="3"/>
      <c r="V108" s="3"/>
      <c r="Y108" s="201">
        <f t="shared" si="11"/>
        <v>0</v>
      </c>
    </row>
    <row r="109" spans="1:25" ht="25.5" hidden="1" x14ac:dyDescent="0.25">
      <c r="A109" s="238">
        <f t="shared" si="8"/>
        <v>62</v>
      </c>
      <c r="B109" s="208">
        <v>743500</v>
      </c>
      <c r="C109" s="239" t="s">
        <v>1556</v>
      </c>
      <c r="D109" s="330"/>
      <c r="E109" s="331"/>
      <c r="F109" s="330"/>
      <c r="G109" s="331"/>
      <c r="H109" s="372"/>
      <c r="I109" s="333"/>
      <c r="J109" s="372"/>
      <c r="K109" s="331"/>
      <c r="L109" s="330"/>
      <c r="M109" s="331"/>
      <c r="N109" s="287">
        <f t="shared" si="30"/>
        <v>0</v>
      </c>
      <c r="O109" s="277">
        <f t="shared" si="30"/>
        <v>0</v>
      </c>
      <c r="P109" s="3"/>
      <c r="Q109" s="3"/>
      <c r="R109" s="3"/>
      <c r="S109" s="3"/>
      <c r="T109" s="3"/>
      <c r="U109" s="3"/>
      <c r="V109" s="3"/>
      <c r="Y109" s="201">
        <f t="shared" si="11"/>
        <v>0</v>
      </c>
    </row>
    <row r="110" spans="1:25" ht="38.25" hidden="1" x14ac:dyDescent="0.25">
      <c r="A110" s="238">
        <f t="shared" si="8"/>
        <v>63</v>
      </c>
      <c r="B110" s="208">
        <v>743900</v>
      </c>
      <c r="C110" s="239" t="s">
        <v>938</v>
      </c>
      <c r="D110" s="330"/>
      <c r="E110" s="331"/>
      <c r="F110" s="330"/>
      <c r="G110" s="331"/>
      <c r="H110" s="372"/>
      <c r="I110" s="333"/>
      <c r="J110" s="372"/>
      <c r="K110" s="331"/>
      <c r="L110" s="330"/>
      <c r="M110" s="331"/>
      <c r="N110" s="287">
        <f t="shared" si="30"/>
        <v>0</v>
      </c>
      <c r="O110" s="277">
        <f t="shared" si="30"/>
        <v>0</v>
      </c>
      <c r="P110" s="3"/>
      <c r="Q110" s="3"/>
      <c r="R110" s="3"/>
      <c r="S110" s="3"/>
      <c r="T110" s="3"/>
      <c r="U110" s="3"/>
      <c r="V110" s="3"/>
      <c r="Y110" s="201">
        <f t="shared" si="11"/>
        <v>0</v>
      </c>
    </row>
    <row r="111" spans="1:25" ht="38.25" hidden="1" x14ac:dyDescent="0.25">
      <c r="A111" s="236">
        <f t="shared" si="8"/>
        <v>64</v>
      </c>
      <c r="B111" s="207">
        <v>744000</v>
      </c>
      <c r="C111" s="237" t="s">
        <v>651</v>
      </c>
      <c r="D111" s="215">
        <f t="shared" ref="D111:M111" si="39">SUM(D112:D113)</f>
        <v>0</v>
      </c>
      <c r="E111" s="214">
        <f t="shared" si="39"/>
        <v>0</v>
      </c>
      <c r="F111" s="215">
        <f t="shared" si="39"/>
        <v>0</v>
      </c>
      <c r="G111" s="214">
        <f t="shared" si="39"/>
        <v>0</v>
      </c>
      <c r="H111" s="371">
        <f t="shared" si="39"/>
        <v>0</v>
      </c>
      <c r="I111" s="214">
        <f t="shared" si="39"/>
        <v>0</v>
      </c>
      <c r="J111" s="371">
        <f t="shared" ref="J111" si="40">SUM(J112:J113)</f>
        <v>0</v>
      </c>
      <c r="K111" s="214">
        <f t="shared" si="39"/>
        <v>0</v>
      </c>
      <c r="L111" s="215">
        <f t="shared" si="39"/>
        <v>0</v>
      </c>
      <c r="M111" s="214">
        <f t="shared" si="39"/>
        <v>0</v>
      </c>
      <c r="N111" s="215">
        <f t="shared" si="30"/>
        <v>0</v>
      </c>
      <c r="O111" s="214">
        <f t="shared" si="30"/>
        <v>0</v>
      </c>
      <c r="P111" s="3"/>
      <c r="Q111" s="3"/>
      <c r="R111" s="3"/>
      <c r="S111" s="3"/>
      <c r="T111" s="3"/>
      <c r="U111" s="3"/>
      <c r="V111" s="3"/>
      <c r="Y111" s="201">
        <f t="shared" si="11"/>
        <v>0</v>
      </c>
    </row>
    <row r="112" spans="1:25" ht="25.5" hidden="1" x14ac:dyDescent="0.25">
      <c r="A112" s="238">
        <f t="shared" si="8"/>
        <v>65</v>
      </c>
      <c r="B112" s="208">
        <v>744100</v>
      </c>
      <c r="C112" s="239" t="s">
        <v>939</v>
      </c>
      <c r="D112" s="330"/>
      <c r="E112" s="331"/>
      <c r="F112" s="330"/>
      <c r="G112" s="331"/>
      <c r="H112" s="372"/>
      <c r="I112" s="333"/>
      <c r="J112" s="372"/>
      <c r="K112" s="331"/>
      <c r="L112" s="330"/>
      <c r="M112" s="331"/>
      <c r="N112" s="287">
        <f t="shared" si="30"/>
        <v>0</v>
      </c>
      <c r="O112" s="277">
        <f t="shared" si="30"/>
        <v>0</v>
      </c>
      <c r="P112" s="3"/>
      <c r="Q112" s="3"/>
      <c r="R112" s="3"/>
      <c r="S112" s="3"/>
      <c r="T112" s="3"/>
      <c r="U112" s="3"/>
      <c r="V112" s="3"/>
      <c r="Y112" s="201">
        <f t="shared" si="11"/>
        <v>0</v>
      </c>
    </row>
    <row r="113" spans="1:25" ht="38.25" hidden="1" x14ac:dyDescent="0.25">
      <c r="A113" s="238">
        <f t="shared" si="8"/>
        <v>66</v>
      </c>
      <c r="B113" s="208">
        <v>744200</v>
      </c>
      <c r="C113" s="239" t="s">
        <v>940</v>
      </c>
      <c r="D113" s="330"/>
      <c r="E113" s="331"/>
      <c r="F113" s="330"/>
      <c r="G113" s="331"/>
      <c r="H113" s="372"/>
      <c r="I113" s="333"/>
      <c r="J113" s="372"/>
      <c r="K113" s="331"/>
      <c r="L113" s="330"/>
      <c r="M113" s="331"/>
      <c r="N113" s="287">
        <f t="shared" si="30"/>
        <v>0</v>
      </c>
      <c r="O113" s="277">
        <f t="shared" si="30"/>
        <v>0</v>
      </c>
      <c r="P113" s="3"/>
      <c r="Q113" s="3"/>
      <c r="R113" s="3"/>
      <c r="S113" s="3"/>
      <c r="T113" s="3"/>
      <c r="U113" s="3"/>
      <c r="V113" s="3"/>
      <c r="Y113" s="201">
        <f t="shared" si="11"/>
        <v>0</v>
      </c>
    </row>
    <row r="114" spans="1:25" ht="25.5" hidden="1" x14ac:dyDescent="0.25">
      <c r="A114" s="236">
        <f t="shared" si="8"/>
        <v>67</v>
      </c>
      <c r="B114" s="207">
        <v>745000</v>
      </c>
      <c r="C114" s="237" t="s">
        <v>652</v>
      </c>
      <c r="D114" s="215">
        <f>D115</f>
        <v>0</v>
      </c>
      <c r="E114" s="214">
        <f t="shared" ref="E114:M114" si="41">E115</f>
        <v>0</v>
      </c>
      <c r="F114" s="215">
        <f t="shared" si="41"/>
        <v>0</v>
      </c>
      <c r="G114" s="214">
        <f t="shared" si="41"/>
        <v>0</v>
      </c>
      <c r="H114" s="371">
        <f t="shared" si="41"/>
        <v>0</v>
      </c>
      <c r="I114" s="214">
        <f t="shared" si="41"/>
        <v>0</v>
      </c>
      <c r="J114" s="371">
        <f t="shared" si="41"/>
        <v>0</v>
      </c>
      <c r="K114" s="214">
        <f t="shared" si="41"/>
        <v>0</v>
      </c>
      <c r="L114" s="215">
        <f t="shared" si="41"/>
        <v>0</v>
      </c>
      <c r="M114" s="214">
        <f t="shared" si="41"/>
        <v>0</v>
      </c>
      <c r="N114" s="215">
        <f t="shared" si="30"/>
        <v>0</v>
      </c>
      <c r="O114" s="214">
        <f t="shared" si="30"/>
        <v>0</v>
      </c>
      <c r="P114" s="3"/>
      <c r="Q114" s="3"/>
      <c r="R114" s="3"/>
      <c r="S114" s="3"/>
      <c r="T114" s="3"/>
      <c r="U114" s="3"/>
      <c r="V114" s="3"/>
      <c r="Y114" s="201">
        <f t="shared" si="11"/>
        <v>0</v>
      </c>
    </row>
    <row r="115" spans="1:25" ht="15.75" hidden="1" x14ac:dyDescent="0.25">
      <c r="A115" s="238">
        <f t="shared" si="8"/>
        <v>68</v>
      </c>
      <c r="B115" s="208">
        <v>745100</v>
      </c>
      <c r="C115" s="239" t="s">
        <v>941</v>
      </c>
      <c r="D115" s="330"/>
      <c r="E115" s="331"/>
      <c r="F115" s="330"/>
      <c r="G115" s="331"/>
      <c r="H115" s="372"/>
      <c r="I115" s="333"/>
      <c r="J115" s="372"/>
      <c r="K115" s="331"/>
      <c r="L115" s="330"/>
      <c r="M115" s="331"/>
      <c r="N115" s="287">
        <f t="shared" si="30"/>
        <v>0</v>
      </c>
      <c r="O115" s="277">
        <f t="shared" si="30"/>
        <v>0</v>
      </c>
      <c r="P115" s="3"/>
      <c r="Q115" s="3"/>
      <c r="R115" s="3"/>
      <c r="S115" s="3"/>
      <c r="T115" s="3"/>
      <c r="U115" s="3"/>
      <c r="V115" s="3"/>
      <c r="Y115" s="201">
        <f t="shared" si="11"/>
        <v>0</v>
      </c>
    </row>
    <row r="116" spans="1:25" ht="25.5" hidden="1" x14ac:dyDescent="0.25">
      <c r="A116" s="236">
        <f t="shared" si="8"/>
        <v>69</v>
      </c>
      <c r="B116" s="207">
        <v>770000</v>
      </c>
      <c r="C116" s="242" t="s">
        <v>653</v>
      </c>
      <c r="D116" s="215">
        <f t="shared" ref="D116:M116" si="42">D117+D119</f>
        <v>0</v>
      </c>
      <c r="E116" s="214">
        <f t="shared" si="42"/>
        <v>0</v>
      </c>
      <c r="F116" s="215">
        <f t="shared" si="42"/>
        <v>0</v>
      </c>
      <c r="G116" s="214">
        <f t="shared" si="42"/>
        <v>0</v>
      </c>
      <c r="H116" s="371">
        <f t="shared" si="42"/>
        <v>0</v>
      </c>
      <c r="I116" s="214">
        <f t="shared" si="42"/>
        <v>0</v>
      </c>
      <c r="J116" s="371">
        <f t="shared" ref="J116" si="43">J117+J119</f>
        <v>0</v>
      </c>
      <c r="K116" s="214">
        <f t="shared" si="42"/>
        <v>0</v>
      </c>
      <c r="L116" s="215">
        <f t="shared" si="42"/>
        <v>0</v>
      </c>
      <c r="M116" s="214">
        <f t="shared" si="42"/>
        <v>0</v>
      </c>
      <c r="N116" s="215">
        <f t="shared" si="30"/>
        <v>0</v>
      </c>
      <c r="O116" s="214">
        <f t="shared" si="30"/>
        <v>0</v>
      </c>
      <c r="P116" s="3"/>
      <c r="Q116" s="3"/>
      <c r="R116" s="3"/>
      <c r="S116" s="3"/>
      <c r="T116" s="3"/>
      <c r="U116" s="3"/>
      <c r="V116" s="3"/>
      <c r="Y116" s="201">
        <f t="shared" si="11"/>
        <v>0</v>
      </c>
    </row>
    <row r="117" spans="1:25" ht="25.5" hidden="1" x14ac:dyDescent="0.25">
      <c r="A117" s="236">
        <f t="shared" si="8"/>
        <v>70</v>
      </c>
      <c r="B117" s="207">
        <v>771000</v>
      </c>
      <c r="C117" s="242" t="s">
        <v>654</v>
      </c>
      <c r="D117" s="215">
        <f>D118</f>
        <v>0</v>
      </c>
      <c r="E117" s="214">
        <f t="shared" ref="E117:M117" si="44">E118</f>
        <v>0</v>
      </c>
      <c r="F117" s="215">
        <f t="shared" si="44"/>
        <v>0</v>
      </c>
      <c r="G117" s="214">
        <f t="shared" si="44"/>
        <v>0</v>
      </c>
      <c r="H117" s="371">
        <f t="shared" si="44"/>
        <v>0</v>
      </c>
      <c r="I117" s="214">
        <f t="shared" si="44"/>
        <v>0</v>
      </c>
      <c r="J117" s="371">
        <f t="shared" si="44"/>
        <v>0</v>
      </c>
      <c r="K117" s="214">
        <f t="shared" si="44"/>
        <v>0</v>
      </c>
      <c r="L117" s="215">
        <f t="shared" si="44"/>
        <v>0</v>
      </c>
      <c r="M117" s="214">
        <f t="shared" si="44"/>
        <v>0</v>
      </c>
      <c r="N117" s="215">
        <f t="shared" si="30"/>
        <v>0</v>
      </c>
      <c r="O117" s="214">
        <f t="shared" si="30"/>
        <v>0</v>
      </c>
      <c r="P117" s="3"/>
      <c r="Q117" s="3"/>
      <c r="R117" s="3"/>
      <c r="S117" s="3"/>
      <c r="T117" s="3"/>
      <c r="U117" s="3"/>
      <c r="V117" s="3"/>
      <c r="Y117" s="201">
        <f t="shared" si="11"/>
        <v>0</v>
      </c>
    </row>
    <row r="118" spans="1:25" ht="25.5" hidden="1" x14ac:dyDescent="0.25">
      <c r="A118" s="238">
        <f t="shared" si="8"/>
        <v>71</v>
      </c>
      <c r="B118" s="208">
        <v>771100</v>
      </c>
      <c r="C118" s="239" t="s">
        <v>942</v>
      </c>
      <c r="D118" s="330"/>
      <c r="E118" s="331"/>
      <c r="F118" s="330"/>
      <c r="G118" s="331"/>
      <c r="H118" s="372"/>
      <c r="I118" s="333"/>
      <c r="J118" s="372"/>
      <c r="K118" s="331"/>
      <c r="L118" s="330"/>
      <c r="M118" s="331"/>
      <c r="N118" s="287">
        <f t="shared" si="30"/>
        <v>0</v>
      </c>
      <c r="O118" s="277">
        <f t="shared" si="30"/>
        <v>0</v>
      </c>
      <c r="P118" s="3"/>
      <c r="Q118" s="3"/>
      <c r="R118" s="3"/>
      <c r="S118" s="3"/>
      <c r="T118" s="3"/>
      <c r="U118" s="3"/>
      <c r="V118" s="3"/>
      <c r="Y118" s="201">
        <f t="shared" si="11"/>
        <v>0</v>
      </c>
    </row>
    <row r="119" spans="1:25" ht="38.25" hidden="1" x14ac:dyDescent="0.25">
      <c r="A119" s="236">
        <f t="shared" si="8"/>
        <v>72</v>
      </c>
      <c r="B119" s="207">
        <v>772000</v>
      </c>
      <c r="C119" s="237" t="s">
        <v>655</v>
      </c>
      <c r="D119" s="215">
        <f>D120</f>
        <v>0</v>
      </c>
      <c r="E119" s="214">
        <f t="shared" ref="E119:M119" si="45">E120</f>
        <v>0</v>
      </c>
      <c r="F119" s="215">
        <f t="shared" si="45"/>
        <v>0</v>
      </c>
      <c r="G119" s="214">
        <f t="shared" si="45"/>
        <v>0</v>
      </c>
      <c r="H119" s="371">
        <f t="shared" si="45"/>
        <v>0</v>
      </c>
      <c r="I119" s="214">
        <f t="shared" si="45"/>
        <v>0</v>
      </c>
      <c r="J119" s="371">
        <f t="shared" si="45"/>
        <v>0</v>
      </c>
      <c r="K119" s="214">
        <f t="shared" si="45"/>
        <v>0</v>
      </c>
      <c r="L119" s="215">
        <f t="shared" si="45"/>
        <v>0</v>
      </c>
      <c r="M119" s="214">
        <f t="shared" si="45"/>
        <v>0</v>
      </c>
      <c r="N119" s="215">
        <f t="shared" si="30"/>
        <v>0</v>
      </c>
      <c r="O119" s="214">
        <f t="shared" si="30"/>
        <v>0</v>
      </c>
      <c r="P119" s="3"/>
      <c r="Q119" s="3"/>
      <c r="R119" s="3"/>
      <c r="S119" s="3"/>
      <c r="T119" s="3"/>
      <c r="U119" s="3"/>
      <c r="V119" s="3"/>
      <c r="Y119" s="201">
        <f t="shared" si="11"/>
        <v>0</v>
      </c>
    </row>
    <row r="120" spans="1:25" ht="38.25" hidden="1" x14ac:dyDescent="0.25">
      <c r="A120" s="238">
        <f t="shared" ref="A120:A183" si="46">A119+1</f>
        <v>73</v>
      </c>
      <c r="B120" s="208">
        <v>772100</v>
      </c>
      <c r="C120" s="239" t="s">
        <v>943</v>
      </c>
      <c r="D120" s="330"/>
      <c r="E120" s="331"/>
      <c r="F120" s="330"/>
      <c r="G120" s="331"/>
      <c r="H120" s="372"/>
      <c r="I120" s="333"/>
      <c r="J120" s="372"/>
      <c r="K120" s="331"/>
      <c r="L120" s="330"/>
      <c r="M120" s="331"/>
      <c r="N120" s="287">
        <f t="shared" si="30"/>
        <v>0</v>
      </c>
      <c r="O120" s="277">
        <f t="shared" si="30"/>
        <v>0</v>
      </c>
      <c r="P120" s="3"/>
      <c r="Q120" s="3"/>
      <c r="R120" s="3"/>
      <c r="S120" s="3"/>
      <c r="T120" s="3"/>
      <c r="U120" s="3"/>
      <c r="V120" s="3"/>
      <c r="Y120" s="201">
        <f t="shared" ref="Y120:Y183" si="47">SUM(D120:O120)</f>
        <v>0</v>
      </c>
    </row>
    <row r="121" spans="1:25" ht="38.25" hidden="1" x14ac:dyDescent="0.25">
      <c r="A121" s="236">
        <f t="shared" si="46"/>
        <v>74</v>
      </c>
      <c r="B121" s="207">
        <v>780000</v>
      </c>
      <c r="C121" s="237" t="s">
        <v>656</v>
      </c>
      <c r="D121" s="215">
        <f t="shared" ref="D121:M121" si="48">D122</f>
        <v>0</v>
      </c>
      <c r="E121" s="214">
        <f t="shared" si="48"/>
        <v>0</v>
      </c>
      <c r="F121" s="215">
        <f t="shared" si="48"/>
        <v>0</v>
      </c>
      <c r="G121" s="214">
        <f t="shared" si="48"/>
        <v>0</v>
      </c>
      <c r="H121" s="371">
        <f t="shared" si="48"/>
        <v>0</v>
      </c>
      <c r="I121" s="214">
        <f t="shared" si="48"/>
        <v>0</v>
      </c>
      <c r="J121" s="371">
        <f t="shared" si="48"/>
        <v>0</v>
      </c>
      <c r="K121" s="214">
        <f t="shared" si="48"/>
        <v>0</v>
      </c>
      <c r="L121" s="215">
        <f t="shared" si="48"/>
        <v>0</v>
      </c>
      <c r="M121" s="214">
        <f t="shared" si="48"/>
        <v>0</v>
      </c>
      <c r="N121" s="215">
        <f t="shared" si="30"/>
        <v>0</v>
      </c>
      <c r="O121" s="214">
        <f t="shared" si="30"/>
        <v>0</v>
      </c>
      <c r="P121" s="3"/>
      <c r="Q121" s="3"/>
      <c r="R121" s="3"/>
      <c r="S121" s="3"/>
      <c r="T121" s="3"/>
      <c r="U121" s="3"/>
      <c r="V121" s="3"/>
      <c r="Y121" s="201">
        <f t="shared" si="47"/>
        <v>0</v>
      </c>
    </row>
    <row r="122" spans="1:25" ht="38.25" hidden="1" x14ac:dyDescent="0.25">
      <c r="A122" s="236">
        <f t="shared" si="46"/>
        <v>75</v>
      </c>
      <c r="B122" s="207">
        <v>781000</v>
      </c>
      <c r="C122" s="237" t="s">
        <v>657</v>
      </c>
      <c r="D122" s="215">
        <f t="shared" ref="D122:M122" si="49">SUM(D123:D124)</f>
        <v>0</v>
      </c>
      <c r="E122" s="214">
        <f t="shared" si="49"/>
        <v>0</v>
      </c>
      <c r="F122" s="215">
        <f t="shared" si="49"/>
        <v>0</v>
      </c>
      <c r="G122" s="214">
        <f t="shared" si="49"/>
        <v>0</v>
      </c>
      <c r="H122" s="371">
        <f t="shared" si="49"/>
        <v>0</v>
      </c>
      <c r="I122" s="214">
        <f t="shared" si="49"/>
        <v>0</v>
      </c>
      <c r="J122" s="371">
        <f t="shared" ref="J122" si="50">SUM(J123:J124)</f>
        <v>0</v>
      </c>
      <c r="K122" s="214">
        <f t="shared" si="49"/>
        <v>0</v>
      </c>
      <c r="L122" s="215">
        <f t="shared" si="49"/>
        <v>0</v>
      </c>
      <c r="M122" s="214">
        <f t="shared" si="49"/>
        <v>0</v>
      </c>
      <c r="N122" s="215">
        <f t="shared" si="30"/>
        <v>0</v>
      </c>
      <c r="O122" s="214">
        <f t="shared" si="30"/>
        <v>0</v>
      </c>
      <c r="P122" s="3"/>
      <c r="Q122" s="3"/>
      <c r="R122" s="3"/>
      <c r="S122" s="3"/>
      <c r="T122" s="3"/>
      <c r="U122" s="3"/>
      <c r="V122" s="3"/>
      <c r="Y122" s="201">
        <f t="shared" si="47"/>
        <v>0</v>
      </c>
    </row>
    <row r="123" spans="1:25" ht="25.5" hidden="1" x14ac:dyDescent="0.25">
      <c r="A123" s="238">
        <f t="shared" si="46"/>
        <v>76</v>
      </c>
      <c r="B123" s="208">
        <v>781100</v>
      </c>
      <c r="C123" s="239" t="s">
        <v>944</v>
      </c>
      <c r="D123" s="330"/>
      <c r="E123" s="331"/>
      <c r="F123" s="330"/>
      <c r="G123" s="331"/>
      <c r="H123" s="372"/>
      <c r="I123" s="333"/>
      <c r="J123" s="372"/>
      <c r="K123" s="331"/>
      <c r="L123" s="330"/>
      <c r="M123" s="331"/>
      <c r="N123" s="287">
        <f t="shared" si="30"/>
        <v>0</v>
      </c>
      <c r="O123" s="344">
        <f>SUM(I123,K123,M123)</f>
        <v>0</v>
      </c>
      <c r="P123" s="3"/>
      <c r="Q123" s="3"/>
      <c r="R123" s="3"/>
      <c r="S123" s="3"/>
      <c r="T123" s="3"/>
      <c r="U123" s="3"/>
      <c r="V123" s="3"/>
      <c r="Y123" s="201">
        <f t="shared" si="47"/>
        <v>0</v>
      </c>
    </row>
    <row r="124" spans="1:25" ht="25.5" hidden="1" x14ac:dyDescent="0.25">
      <c r="A124" s="238">
        <f t="shared" si="46"/>
        <v>77</v>
      </c>
      <c r="B124" s="208">
        <v>781300</v>
      </c>
      <c r="C124" s="239" t="s">
        <v>1358</v>
      </c>
      <c r="D124" s="330"/>
      <c r="E124" s="331"/>
      <c r="F124" s="330"/>
      <c r="G124" s="331"/>
      <c r="H124" s="372"/>
      <c r="I124" s="333"/>
      <c r="J124" s="372"/>
      <c r="K124" s="331"/>
      <c r="L124" s="330"/>
      <c r="M124" s="331"/>
      <c r="N124" s="287">
        <f>SUM(H124,J124,L124)</f>
        <v>0</v>
      </c>
      <c r="O124" s="328">
        <f>SUM(I124,K124,M124)</f>
        <v>0</v>
      </c>
      <c r="P124" s="3"/>
      <c r="Q124" s="3"/>
      <c r="R124" s="3"/>
      <c r="S124" s="3"/>
      <c r="T124" s="3"/>
      <c r="U124" s="3"/>
      <c r="V124" s="3"/>
      <c r="Y124" s="201">
        <f t="shared" si="47"/>
        <v>0</v>
      </c>
    </row>
    <row r="125" spans="1:25" ht="15.75" x14ac:dyDescent="0.25">
      <c r="A125" s="236">
        <f t="shared" si="46"/>
        <v>78</v>
      </c>
      <c r="B125" s="207">
        <v>790000</v>
      </c>
      <c r="C125" s="237" t="s">
        <v>658</v>
      </c>
      <c r="D125" s="215">
        <f t="shared" ref="D125:M126" si="51">D126</f>
        <v>51465000</v>
      </c>
      <c r="E125" s="214">
        <f t="shared" si="51"/>
        <v>0</v>
      </c>
      <c r="F125" s="215">
        <f t="shared" si="51"/>
        <v>0</v>
      </c>
      <c r="G125" s="214">
        <f t="shared" si="51"/>
        <v>53295000</v>
      </c>
      <c r="H125" s="371">
        <f t="shared" si="51"/>
        <v>80750000</v>
      </c>
      <c r="I125" s="214">
        <f t="shared" si="51"/>
        <v>0</v>
      </c>
      <c r="J125" s="371">
        <f t="shared" si="51"/>
        <v>0</v>
      </c>
      <c r="K125" s="214">
        <f t="shared" si="51"/>
        <v>0</v>
      </c>
      <c r="L125" s="215">
        <f t="shared" si="51"/>
        <v>0</v>
      </c>
      <c r="M125" s="214">
        <f t="shared" si="51"/>
        <v>0</v>
      </c>
      <c r="N125" s="215">
        <f>SUM(H125,J125,L125)+D125</f>
        <v>132215000</v>
      </c>
      <c r="O125" s="214">
        <f t="shared" si="30"/>
        <v>0</v>
      </c>
      <c r="P125" s="3"/>
      <c r="Q125" s="3"/>
      <c r="R125" s="3"/>
      <c r="S125" s="3"/>
      <c r="T125" s="3"/>
      <c r="U125" s="3"/>
      <c r="V125" s="3"/>
      <c r="Y125" s="201">
        <f t="shared" si="47"/>
        <v>317725000</v>
      </c>
    </row>
    <row r="126" spans="1:25" ht="15.75" x14ac:dyDescent="0.25">
      <c r="A126" s="236">
        <f t="shared" si="46"/>
        <v>79</v>
      </c>
      <c r="B126" s="207">
        <v>791000</v>
      </c>
      <c r="C126" s="237" t="s">
        <v>659</v>
      </c>
      <c r="D126" s="215">
        <f>D127</f>
        <v>51465000</v>
      </c>
      <c r="E126" s="214">
        <f t="shared" si="51"/>
        <v>0</v>
      </c>
      <c r="F126" s="215">
        <f t="shared" si="51"/>
        <v>0</v>
      </c>
      <c r="G126" s="214">
        <f t="shared" si="51"/>
        <v>53295000</v>
      </c>
      <c r="H126" s="371">
        <f t="shared" si="51"/>
        <v>80750000</v>
      </c>
      <c r="I126" s="214">
        <f t="shared" si="51"/>
        <v>0</v>
      </c>
      <c r="J126" s="371">
        <f t="shared" si="51"/>
        <v>0</v>
      </c>
      <c r="K126" s="214">
        <f t="shared" si="51"/>
        <v>0</v>
      </c>
      <c r="L126" s="215">
        <f t="shared" si="51"/>
        <v>0</v>
      </c>
      <c r="M126" s="214">
        <f t="shared" si="51"/>
        <v>0</v>
      </c>
      <c r="N126" s="215">
        <f>SUM(H126,J126,L126)+D126</f>
        <v>132215000</v>
      </c>
      <c r="O126" s="214">
        <f>SUM(I126,K126,M126)</f>
        <v>0</v>
      </c>
      <c r="P126" s="3"/>
      <c r="Q126" s="3"/>
      <c r="R126" s="3"/>
      <c r="S126" s="3"/>
      <c r="T126" s="3"/>
      <c r="U126" s="3"/>
      <c r="V126" s="3"/>
      <c r="Y126" s="201">
        <f t="shared" si="47"/>
        <v>317725000</v>
      </c>
    </row>
    <row r="127" spans="1:25" ht="16.5" thickBot="1" x14ac:dyDescent="0.3">
      <c r="A127" s="238">
        <f t="shared" si="46"/>
        <v>80</v>
      </c>
      <c r="B127" s="208">
        <v>791100</v>
      </c>
      <c r="C127" s="239" t="s">
        <v>772</v>
      </c>
      <c r="D127" s="330">
        <v>51465000</v>
      </c>
      <c r="E127" s="331"/>
      <c r="F127" s="330">
        <v>0</v>
      </c>
      <c r="G127" s="331">
        <v>53295000</v>
      </c>
      <c r="H127" s="369">
        <f>55000000+25000000+750000</f>
        <v>80750000</v>
      </c>
      <c r="I127" s="333"/>
      <c r="J127" s="330">
        <v>0</v>
      </c>
      <c r="K127" s="331"/>
      <c r="L127" s="330">
        <v>0</v>
      </c>
      <c r="M127" s="331"/>
      <c r="N127" s="287">
        <f>SUM(H127,J127,L127)+D127</f>
        <v>132215000</v>
      </c>
      <c r="O127" s="344">
        <f>SUM(I127,K127,M127)</f>
        <v>0</v>
      </c>
      <c r="P127" s="3"/>
      <c r="Q127" s="3"/>
      <c r="R127" s="3"/>
      <c r="S127" s="3"/>
      <c r="T127" s="3"/>
      <c r="U127" s="3"/>
      <c r="V127" s="3"/>
      <c r="Y127" s="201">
        <f t="shared" si="47"/>
        <v>317725000</v>
      </c>
    </row>
    <row r="128" spans="1:25" ht="39" hidden="1" thickBot="1" x14ac:dyDescent="0.3">
      <c r="A128" s="234">
        <f t="shared" si="46"/>
        <v>81</v>
      </c>
      <c r="B128" s="206">
        <v>800000</v>
      </c>
      <c r="C128" s="235" t="s">
        <v>660</v>
      </c>
      <c r="D128" s="223">
        <f>D129+D136+D143+D146</f>
        <v>0</v>
      </c>
      <c r="E128" s="222">
        <f t="shared" ref="E128:M128" si="52">E129+E136+E143+E146</f>
        <v>0</v>
      </c>
      <c r="F128" s="223">
        <f t="shared" si="52"/>
        <v>0</v>
      </c>
      <c r="G128" s="222">
        <f t="shared" si="52"/>
        <v>0</v>
      </c>
      <c r="H128" s="375">
        <f t="shared" si="52"/>
        <v>0</v>
      </c>
      <c r="I128" s="222">
        <f t="shared" si="52"/>
        <v>0</v>
      </c>
      <c r="J128" s="223">
        <f t="shared" si="52"/>
        <v>0</v>
      </c>
      <c r="K128" s="222">
        <f t="shared" si="52"/>
        <v>0</v>
      </c>
      <c r="L128" s="223">
        <f t="shared" si="52"/>
        <v>0</v>
      </c>
      <c r="M128" s="222">
        <f t="shared" si="52"/>
        <v>0</v>
      </c>
      <c r="N128" s="223">
        <f t="shared" si="30"/>
        <v>0</v>
      </c>
      <c r="O128" s="222">
        <f t="shared" si="30"/>
        <v>0</v>
      </c>
      <c r="P128" s="3"/>
      <c r="Q128" s="3"/>
      <c r="R128" s="3"/>
      <c r="S128" s="3"/>
      <c r="T128" s="3"/>
      <c r="U128" s="3"/>
      <c r="V128" s="3"/>
      <c r="Y128" s="201">
        <f t="shared" si="47"/>
        <v>0</v>
      </c>
    </row>
    <row r="129" spans="1:25" ht="39" hidden="1" thickBot="1" x14ac:dyDescent="0.3">
      <c r="A129" s="236">
        <f t="shared" si="46"/>
        <v>82</v>
      </c>
      <c r="B129" s="207">
        <v>810000</v>
      </c>
      <c r="C129" s="237" t="s">
        <v>661</v>
      </c>
      <c r="D129" s="215">
        <f>D130+D132+D134</f>
        <v>0</v>
      </c>
      <c r="E129" s="214">
        <f t="shared" ref="E129:M129" si="53">E130+E132+E134</f>
        <v>0</v>
      </c>
      <c r="F129" s="215">
        <f t="shared" si="53"/>
        <v>0</v>
      </c>
      <c r="G129" s="214">
        <f t="shared" si="53"/>
        <v>0</v>
      </c>
      <c r="H129" s="371">
        <f t="shared" si="53"/>
        <v>0</v>
      </c>
      <c r="I129" s="214">
        <f t="shared" si="53"/>
        <v>0</v>
      </c>
      <c r="J129" s="215">
        <f t="shared" si="53"/>
        <v>0</v>
      </c>
      <c r="K129" s="214">
        <f t="shared" si="53"/>
        <v>0</v>
      </c>
      <c r="L129" s="215">
        <f t="shared" si="53"/>
        <v>0</v>
      </c>
      <c r="M129" s="214">
        <f t="shared" si="53"/>
        <v>0</v>
      </c>
      <c r="N129" s="215">
        <f t="shared" si="30"/>
        <v>0</v>
      </c>
      <c r="O129" s="214">
        <f t="shared" si="30"/>
        <v>0</v>
      </c>
      <c r="P129" s="3"/>
      <c r="Q129" s="3"/>
      <c r="R129" s="3"/>
      <c r="S129" s="3"/>
      <c r="T129" s="3"/>
      <c r="U129" s="3"/>
      <c r="V129" s="3"/>
      <c r="Y129" s="201">
        <f t="shared" si="47"/>
        <v>0</v>
      </c>
    </row>
    <row r="130" spans="1:25" ht="26.25" hidden="1" thickBot="1" x14ac:dyDescent="0.3">
      <c r="A130" s="236">
        <f t="shared" si="46"/>
        <v>83</v>
      </c>
      <c r="B130" s="207">
        <v>811000</v>
      </c>
      <c r="C130" s="237" t="s">
        <v>662</v>
      </c>
      <c r="D130" s="215">
        <f>D131</f>
        <v>0</v>
      </c>
      <c r="E130" s="214">
        <f t="shared" ref="E130:M130" si="54">E131</f>
        <v>0</v>
      </c>
      <c r="F130" s="215">
        <f t="shared" si="54"/>
        <v>0</v>
      </c>
      <c r="G130" s="214">
        <f t="shared" si="54"/>
        <v>0</v>
      </c>
      <c r="H130" s="371">
        <f t="shared" si="54"/>
        <v>0</v>
      </c>
      <c r="I130" s="214">
        <f t="shared" si="54"/>
        <v>0</v>
      </c>
      <c r="J130" s="215">
        <f t="shared" si="54"/>
        <v>0</v>
      </c>
      <c r="K130" s="214">
        <f t="shared" si="54"/>
        <v>0</v>
      </c>
      <c r="L130" s="215">
        <f t="shared" si="54"/>
        <v>0</v>
      </c>
      <c r="M130" s="214">
        <f t="shared" si="54"/>
        <v>0</v>
      </c>
      <c r="N130" s="215">
        <f t="shared" si="30"/>
        <v>0</v>
      </c>
      <c r="O130" s="214">
        <f t="shared" si="30"/>
        <v>0</v>
      </c>
      <c r="P130" s="3"/>
      <c r="Q130" s="3"/>
      <c r="R130" s="3"/>
      <c r="S130" s="3"/>
      <c r="T130" s="3"/>
      <c r="U130" s="3"/>
      <c r="V130" s="3"/>
      <c r="Y130" s="201">
        <f t="shared" si="47"/>
        <v>0</v>
      </c>
    </row>
    <row r="131" spans="1:25" ht="26.25" hidden="1" thickBot="1" x14ac:dyDescent="0.3">
      <c r="A131" s="238">
        <f t="shared" si="46"/>
        <v>84</v>
      </c>
      <c r="B131" s="208">
        <v>811100</v>
      </c>
      <c r="C131" s="239" t="s">
        <v>945</v>
      </c>
      <c r="D131" s="330"/>
      <c r="E131" s="331"/>
      <c r="F131" s="330"/>
      <c r="G131" s="331"/>
      <c r="H131" s="372"/>
      <c r="I131" s="333"/>
      <c r="J131" s="330"/>
      <c r="K131" s="331"/>
      <c r="L131" s="330"/>
      <c r="M131" s="331"/>
      <c r="N131" s="287">
        <f t="shared" si="30"/>
        <v>0</v>
      </c>
      <c r="O131" s="277">
        <f t="shared" si="30"/>
        <v>0</v>
      </c>
      <c r="P131" s="3"/>
      <c r="Q131" s="3"/>
      <c r="R131" s="3"/>
      <c r="S131" s="3"/>
      <c r="T131" s="3"/>
      <c r="U131" s="3"/>
      <c r="V131" s="3"/>
      <c r="Y131" s="201">
        <f t="shared" si="47"/>
        <v>0</v>
      </c>
    </row>
    <row r="132" spans="1:25" ht="26.25" hidden="1" thickBot="1" x14ac:dyDescent="0.3">
      <c r="A132" s="236">
        <f t="shared" si="46"/>
        <v>85</v>
      </c>
      <c r="B132" s="207">
        <v>812000</v>
      </c>
      <c r="C132" s="237" t="s">
        <v>663</v>
      </c>
      <c r="D132" s="215">
        <f t="shared" ref="D132:M132" si="55">D133</f>
        <v>0</v>
      </c>
      <c r="E132" s="214">
        <f t="shared" si="55"/>
        <v>0</v>
      </c>
      <c r="F132" s="215">
        <f t="shared" si="55"/>
        <v>0</v>
      </c>
      <c r="G132" s="214">
        <f t="shared" si="55"/>
        <v>0</v>
      </c>
      <c r="H132" s="371">
        <f t="shared" si="55"/>
        <v>0</v>
      </c>
      <c r="I132" s="214">
        <f t="shared" si="55"/>
        <v>0</v>
      </c>
      <c r="J132" s="215">
        <f t="shared" si="55"/>
        <v>0</v>
      </c>
      <c r="K132" s="214">
        <f t="shared" si="55"/>
        <v>0</v>
      </c>
      <c r="L132" s="215">
        <f t="shared" si="55"/>
        <v>0</v>
      </c>
      <c r="M132" s="214">
        <f t="shared" si="55"/>
        <v>0</v>
      </c>
      <c r="N132" s="215">
        <f t="shared" si="30"/>
        <v>0</v>
      </c>
      <c r="O132" s="214">
        <f t="shared" si="30"/>
        <v>0</v>
      </c>
      <c r="P132" s="3"/>
      <c r="Q132" s="3"/>
      <c r="R132" s="3"/>
      <c r="S132" s="3"/>
      <c r="T132" s="3"/>
      <c r="U132" s="3"/>
      <c r="V132" s="3"/>
      <c r="Y132" s="201">
        <f t="shared" si="47"/>
        <v>0</v>
      </c>
    </row>
    <row r="133" spans="1:25" ht="26.25" hidden="1" thickBot="1" x14ac:dyDescent="0.3">
      <c r="A133" s="238">
        <f t="shared" si="46"/>
        <v>86</v>
      </c>
      <c r="B133" s="208">
        <v>812100</v>
      </c>
      <c r="C133" s="239" t="s">
        <v>946</v>
      </c>
      <c r="D133" s="330"/>
      <c r="E133" s="331"/>
      <c r="F133" s="330"/>
      <c r="G133" s="331"/>
      <c r="H133" s="372"/>
      <c r="I133" s="333"/>
      <c r="J133" s="330"/>
      <c r="K133" s="331"/>
      <c r="L133" s="330"/>
      <c r="M133" s="331"/>
      <c r="N133" s="287">
        <f t="shared" si="30"/>
        <v>0</v>
      </c>
      <c r="O133" s="277">
        <f t="shared" si="30"/>
        <v>0</v>
      </c>
      <c r="P133" s="3"/>
      <c r="Q133" s="3"/>
      <c r="R133" s="3"/>
      <c r="S133" s="3"/>
      <c r="T133" s="3"/>
      <c r="U133" s="3"/>
      <c r="V133" s="3"/>
      <c r="Y133" s="201">
        <f t="shared" si="47"/>
        <v>0</v>
      </c>
    </row>
    <row r="134" spans="1:25" ht="26.25" hidden="1" thickBot="1" x14ac:dyDescent="0.3">
      <c r="A134" s="236">
        <f t="shared" si="46"/>
        <v>87</v>
      </c>
      <c r="B134" s="207">
        <v>813000</v>
      </c>
      <c r="C134" s="237" t="s">
        <v>664</v>
      </c>
      <c r="D134" s="215">
        <f t="shared" ref="D134:M134" si="56">D135</f>
        <v>0</v>
      </c>
      <c r="E134" s="214">
        <f t="shared" si="56"/>
        <v>0</v>
      </c>
      <c r="F134" s="215">
        <f t="shared" si="56"/>
        <v>0</v>
      </c>
      <c r="G134" s="214">
        <f t="shared" si="56"/>
        <v>0</v>
      </c>
      <c r="H134" s="371">
        <f t="shared" si="56"/>
        <v>0</v>
      </c>
      <c r="I134" s="214">
        <f t="shared" si="56"/>
        <v>0</v>
      </c>
      <c r="J134" s="215">
        <f t="shared" si="56"/>
        <v>0</v>
      </c>
      <c r="K134" s="214">
        <f t="shared" si="56"/>
        <v>0</v>
      </c>
      <c r="L134" s="215">
        <f t="shared" si="56"/>
        <v>0</v>
      </c>
      <c r="M134" s="214">
        <f t="shared" si="56"/>
        <v>0</v>
      </c>
      <c r="N134" s="215">
        <f t="shared" si="30"/>
        <v>0</v>
      </c>
      <c r="O134" s="214">
        <f t="shared" si="30"/>
        <v>0</v>
      </c>
      <c r="P134" s="3"/>
      <c r="Q134" s="3"/>
      <c r="R134" s="3"/>
      <c r="S134" s="3"/>
      <c r="T134" s="3"/>
      <c r="U134" s="3"/>
      <c r="V134" s="3"/>
      <c r="Y134" s="201">
        <f t="shared" si="47"/>
        <v>0</v>
      </c>
    </row>
    <row r="135" spans="1:25" ht="26.25" hidden="1" thickBot="1" x14ac:dyDescent="0.3">
      <c r="A135" s="238">
        <f t="shared" si="46"/>
        <v>88</v>
      </c>
      <c r="B135" s="208">
        <v>813100</v>
      </c>
      <c r="C135" s="239" t="s">
        <v>947</v>
      </c>
      <c r="D135" s="330"/>
      <c r="E135" s="331"/>
      <c r="F135" s="330"/>
      <c r="G135" s="331"/>
      <c r="H135" s="372"/>
      <c r="I135" s="333"/>
      <c r="J135" s="330"/>
      <c r="K135" s="331"/>
      <c r="L135" s="330"/>
      <c r="M135" s="331"/>
      <c r="N135" s="287">
        <f t="shared" si="30"/>
        <v>0</v>
      </c>
      <c r="O135" s="277">
        <f t="shared" si="30"/>
        <v>0</v>
      </c>
      <c r="P135" s="3"/>
      <c r="Q135" s="3"/>
      <c r="R135" s="3"/>
      <c r="S135" s="3"/>
      <c r="T135" s="3"/>
      <c r="U135" s="3"/>
      <c r="V135" s="3"/>
      <c r="Y135" s="201">
        <f t="shared" si="47"/>
        <v>0</v>
      </c>
    </row>
    <row r="136" spans="1:25" ht="26.25" hidden="1" thickBot="1" x14ac:dyDescent="0.3">
      <c r="A136" s="236">
        <f t="shared" si="46"/>
        <v>89</v>
      </c>
      <c r="B136" s="207">
        <v>820000</v>
      </c>
      <c r="C136" s="237" t="s">
        <v>665</v>
      </c>
      <c r="D136" s="215">
        <f t="shared" ref="D136:M136" si="57">D137+D139+D141</f>
        <v>0</v>
      </c>
      <c r="E136" s="214">
        <f t="shared" si="57"/>
        <v>0</v>
      </c>
      <c r="F136" s="215">
        <f t="shared" si="57"/>
        <v>0</v>
      </c>
      <c r="G136" s="214">
        <f t="shared" si="57"/>
        <v>0</v>
      </c>
      <c r="H136" s="371">
        <f t="shared" si="57"/>
        <v>0</v>
      </c>
      <c r="I136" s="214">
        <f t="shared" si="57"/>
        <v>0</v>
      </c>
      <c r="J136" s="215">
        <f t="shared" si="57"/>
        <v>0</v>
      </c>
      <c r="K136" s="214">
        <f t="shared" si="57"/>
        <v>0</v>
      </c>
      <c r="L136" s="215">
        <f t="shared" si="57"/>
        <v>0</v>
      </c>
      <c r="M136" s="214">
        <f t="shared" si="57"/>
        <v>0</v>
      </c>
      <c r="N136" s="215">
        <f t="shared" si="30"/>
        <v>0</v>
      </c>
      <c r="O136" s="214">
        <f t="shared" si="30"/>
        <v>0</v>
      </c>
      <c r="P136" s="3"/>
      <c r="Q136" s="3"/>
      <c r="R136" s="3"/>
      <c r="S136" s="3"/>
      <c r="T136" s="3"/>
      <c r="U136" s="3"/>
      <c r="V136" s="3"/>
      <c r="Y136" s="201">
        <f t="shared" si="47"/>
        <v>0</v>
      </c>
    </row>
    <row r="137" spans="1:25" ht="26.25" hidden="1" thickBot="1" x14ac:dyDescent="0.3">
      <c r="A137" s="236">
        <f t="shared" si="46"/>
        <v>90</v>
      </c>
      <c r="B137" s="207">
        <v>821000</v>
      </c>
      <c r="C137" s="237" t="s">
        <v>666</v>
      </c>
      <c r="D137" s="215">
        <f t="shared" ref="D137:M137" si="58">D138</f>
        <v>0</v>
      </c>
      <c r="E137" s="214">
        <f t="shared" si="58"/>
        <v>0</v>
      </c>
      <c r="F137" s="215">
        <f t="shared" si="58"/>
        <v>0</v>
      </c>
      <c r="G137" s="214">
        <f t="shared" si="58"/>
        <v>0</v>
      </c>
      <c r="H137" s="371">
        <f t="shared" si="58"/>
        <v>0</v>
      </c>
      <c r="I137" s="214">
        <f t="shared" si="58"/>
        <v>0</v>
      </c>
      <c r="J137" s="215">
        <f t="shared" si="58"/>
        <v>0</v>
      </c>
      <c r="K137" s="214">
        <f t="shared" si="58"/>
        <v>0</v>
      </c>
      <c r="L137" s="215">
        <f t="shared" si="58"/>
        <v>0</v>
      </c>
      <c r="M137" s="214">
        <f t="shared" si="58"/>
        <v>0</v>
      </c>
      <c r="N137" s="215">
        <f t="shared" si="30"/>
        <v>0</v>
      </c>
      <c r="O137" s="214">
        <f t="shared" si="30"/>
        <v>0</v>
      </c>
      <c r="P137" s="3"/>
      <c r="Q137" s="3"/>
      <c r="R137" s="3"/>
      <c r="S137" s="3"/>
      <c r="T137" s="3"/>
      <c r="U137" s="3"/>
      <c r="V137" s="3"/>
      <c r="Y137" s="201">
        <f t="shared" si="47"/>
        <v>0</v>
      </c>
    </row>
    <row r="138" spans="1:25" ht="26.25" hidden="1" thickBot="1" x14ac:dyDescent="0.3">
      <c r="A138" s="238">
        <f t="shared" si="46"/>
        <v>91</v>
      </c>
      <c r="B138" s="208">
        <v>821100</v>
      </c>
      <c r="C138" s="239" t="s">
        <v>948</v>
      </c>
      <c r="D138" s="330"/>
      <c r="E138" s="331"/>
      <c r="F138" s="330"/>
      <c r="G138" s="331"/>
      <c r="H138" s="372"/>
      <c r="I138" s="333"/>
      <c r="J138" s="330"/>
      <c r="K138" s="331"/>
      <c r="L138" s="330"/>
      <c r="M138" s="331"/>
      <c r="N138" s="287">
        <f t="shared" si="30"/>
        <v>0</v>
      </c>
      <c r="O138" s="277">
        <f t="shared" si="30"/>
        <v>0</v>
      </c>
      <c r="P138" s="3"/>
      <c r="Q138" s="3"/>
      <c r="R138" s="3"/>
      <c r="S138" s="3"/>
      <c r="T138" s="3"/>
      <c r="U138" s="3"/>
      <c r="V138" s="3"/>
      <c r="Y138" s="201">
        <f t="shared" si="47"/>
        <v>0</v>
      </c>
    </row>
    <row r="139" spans="1:25" ht="26.25" hidden="1" thickBot="1" x14ac:dyDescent="0.3">
      <c r="A139" s="236">
        <f t="shared" si="46"/>
        <v>92</v>
      </c>
      <c r="B139" s="207">
        <v>822000</v>
      </c>
      <c r="C139" s="237" t="s">
        <v>667</v>
      </c>
      <c r="D139" s="221">
        <f t="shared" ref="D139:M139" si="59">D140</f>
        <v>0</v>
      </c>
      <c r="E139" s="220">
        <f t="shared" si="59"/>
        <v>0</v>
      </c>
      <c r="F139" s="221">
        <f t="shared" si="59"/>
        <v>0</v>
      </c>
      <c r="G139" s="220">
        <f t="shared" si="59"/>
        <v>0</v>
      </c>
      <c r="H139" s="376">
        <f t="shared" si="59"/>
        <v>0</v>
      </c>
      <c r="I139" s="220">
        <f t="shared" si="59"/>
        <v>0</v>
      </c>
      <c r="J139" s="221">
        <f t="shared" si="59"/>
        <v>0</v>
      </c>
      <c r="K139" s="220">
        <f t="shared" si="59"/>
        <v>0</v>
      </c>
      <c r="L139" s="221">
        <f t="shared" si="59"/>
        <v>0</v>
      </c>
      <c r="M139" s="220">
        <f t="shared" si="59"/>
        <v>0</v>
      </c>
      <c r="N139" s="221">
        <f t="shared" si="30"/>
        <v>0</v>
      </c>
      <c r="O139" s="220">
        <f t="shared" si="30"/>
        <v>0</v>
      </c>
      <c r="P139" s="3"/>
      <c r="Q139" s="3"/>
      <c r="R139" s="3"/>
      <c r="S139" s="3"/>
      <c r="T139" s="3"/>
      <c r="U139" s="3"/>
      <c r="V139" s="3"/>
      <c r="Y139" s="201">
        <f t="shared" si="47"/>
        <v>0</v>
      </c>
    </row>
    <row r="140" spans="1:25" ht="26.25" hidden="1" thickBot="1" x14ac:dyDescent="0.3">
      <c r="A140" s="238">
        <f t="shared" si="46"/>
        <v>93</v>
      </c>
      <c r="B140" s="208">
        <v>822100</v>
      </c>
      <c r="C140" s="239" t="s">
        <v>949</v>
      </c>
      <c r="D140" s="330"/>
      <c r="E140" s="331"/>
      <c r="F140" s="330"/>
      <c r="G140" s="331"/>
      <c r="H140" s="372"/>
      <c r="I140" s="333"/>
      <c r="J140" s="330"/>
      <c r="K140" s="331"/>
      <c r="L140" s="330"/>
      <c r="M140" s="331"/>
      <c r="N140" s="287">
        <f t="shared" si="30"/>
        <v>0</v>
      </c>
      <c r="O140" s="277">
        <f t="shared" si="30"/>
        <v>0</v>
      </c>
      <c r="P140" s="3"/>
      <c r="Q140" s="3"/>
      <c r="R140" s="3"/>
      <c r="S140" s="3"/>
      <c r="T140" s="3"/>
      <c r="U140" s="3"/>
      <c r="V140" s="3"/>
      <c r="Y140" s="201">
        <f t="shared" si="47"/>
        <v>0</v>
      </c>
    </row>
    <row r="141" spans="1:25" ht="26.25" hidden="1" thickBot="1" x14ac:dyDescent="0.3">
      <c r="A141" s="236">
        <f t="shared" si="46"/>
        <v>94</v>
      </c>
      <c r="B141" s="207">
        <v>823000</v>
      </c>
      <c r="C141" s="237" t="s">
        <v>832</v>
      </c>
      <c r="D141" s="215">
        <f t="shared" ref="D141:M141" si="60">D142</f>
        <v>0</v>
      </c>
      <c r="E141" s="214">
        <f t="shared" si="60"/>
        <v>0</v>
      </c>
      <c r="F141" s="215">
        <f t="shared" si="60"/>
        <v>0</v>
      </c>
      <c r="G141" s="214">
        <f t="shared" si="60"/>
        <v>0</v>
      </c>
      <c r="H141" s="371">
        <f t="shared" si="60"/>
        <v>0</v>
      </c>
      <c r="I141" s="214">
        <f t="shared" si="60"/>
        <v>0</v>
      </c>
      <c r="J141" s="215">
        <f t="shared" si="60"/>
        <v>0</v>
      </c>
      <c r="K141" s="214">
        <f t="shared" si="60"/>
        <v>0</v>
      </c>
      <c r="L141" s="215">
        <f t="shared" si="60"/>
        <v>0</v>
      </c>
      <c r="M141" s="214">
        <f t="shared" si="60"/>
        <v>0</v>
      </c>
      <c r="N141" s="215">
        <f t="shared" si="30"/>
        <v>0</v>
      </c>
      <c r="O141" s="214">
        <f t="shared" si="30"/>
        <v>0</v>
      </c>
      <c r="P141" s="3"/>
      <c r="Q141" s="3"/>
      <c r="R141" s="3"/>
      <c r="S141" s="3"/>
      <c r="T141" s="3"/>
      <c r="U141" s="3"/>
      <c r="V141" s="3"/>
      <c r="Y141" s="201">
        <f t="shared" si="47"/>
        <v>0</v>
      </c>
    </row>
    <row r="142" spans="1:25" ht="26.25" hidden="1" thickBot="1" x14ac:dyDescent="0.3">
      <c r="A142" s="238">
        <f t="shared" si="46"/>
        <v>95</v>
      </c>
      <c r="B142" s="208">
        <v>823100</v>
      </c>
      <c r="C142" s="239" t="s">
        <v>950</v>
      </c>
      <c r="D142" s="330"/>
      <c r="E142" s="331"/>
      <c r="F142" s="330"/>
      <c r="G142" s="331"/>
      <c r="H142" s="372"/>
      <c r="I142" s="333"/>
      <c r="J142" s="330"/>
      <c r="K142" s="331"/>
      <c r="L142" s="330"/>
      <c r="M142" s="331"/>
      <c r="N142" s="287">
        <f t="shared" si="30"/>
        <v>0</v>
      </c>
      <c r="O142" s="277">
        <f t="shared" si="30"/>
        <v>0</v>
      </c>
      <c r="P142" s="3"/>
      <c r="Q142" s="3"/>
      <c r="R142" s="3"/>
      <c r="S142" s="3"/>
      <c r="T142" s="3"/>
      <c r="U142" s="3"/>
      <c r="V142" s="3"/>
      <c r="Y142" s="201">
        <f t="shared" si="47"/>
        <v>0</v>
      </c>
    </row>
    <row r="143" spans="1:25" ht="26.25" hidden="1" thickBot="1" x14ac:dyDescent="0.3">
      <c r="A143" s="236">
        <f t="shared" si="46"/>
        <v>96</v>
      </c>
      <c r="B143" s="207">
        <v>830000</v>
      </c>
      <c r="C143" s="237" t="s">
        <v>831</v>
      </c>
      <c r="D143" s="215">
        <f t="shared" ref="D143:M144" si="61">D144</f>
        <v>0</v>
      </c>
      <c r="E143" s="214">
        <f t="shared" si="61"/>
        <v>0</v>
      </c>
      <c r="F143" s="215">
        <f t="shared" si="61"/>
        <v>0</v>
      </c>
      <c r="G143" s="214">
        <f t="shared" si="61"/>
        <v>0</v>
      </c>
      <c r="H143" s="371">
        <f t="shared" si="61"/>
        <v>0</v>
      </c>
      <c r="I143" s="214">
        <f t="shared" si="61"/>
        <v>0</v>
      </c>
      <c r="J143" s="215">
        <f t="shared" si="61"/>
        <v>0</v>
      </c>
      <c r="K143" s="214">
        <f t="shared" si="61"/>
        <v>0</v>
      </c>
      <c r="L143" s="215">
        <f t="shared" si="61"/>
        <v>0</v>
      </c>
      <c r="M143" s="214">
        <f t="shared" si="61"/>
        <v>0</v>
      </c>
      <c r="N143" s="215">
        <f t="shared" si="30"/>
        <v>0</v>
      </c>
      <c r="O143" s="214">
        <f t="shared" si="30"/>
        <v>0</v>
      </c>
      <c r="P143" s="3"/>
      <c r="Q143" s="3"/>
      <c r="R143" s="3"/>
      <c r="S143" s="3"/>
      <c r="T143" s="3"/>
      <c r="U143" s="3"/>
      <c r="V143" s="3"/>
      <c r="Y143" s="201">
        <f t="shared" si="47"/>
        <v>0</v>
      </c>
    </row>
    <row r="144" spans="1:25" ht="26.25" hidden="1" thickBot="1" x14ac:dyDescent="0.3">
      <c r="A144" s="236">
        <f t="shared" si="46"/>
        <v>97</v>
      </c>
      <c r="B144" s="207">
        <v>831000</v>
      </c>
      <c r="C144" s="237" t="s">
        <v>833</v>
      </c>
      <c r="D144" s="215">
        <f t="shared" si="61"/>
        <v>0</v>
      </c>
      <c r="E144" s="214">
        <f t="shared" si="61"/>
        <v>0</v>
      </c>
      <c r="F144" s="215">
        <f t="shared" si="61"/>
        <v>0</v>
      </c>
      <c r="G144" s="214">
        <f t="shared" si="61"/>
        <v>0</v>
      </c>
      <c r="H144" s="371">
        <f t="shared" si="61"/>
        <v>0</v>
      </c>
      <c r="I144" s="214">
        <f t="shared" si="61"/>
        <v>0</v>
      </c>
      <c r="J144" s="215">
        <f t="shared" si="61"/>
        <v>0</v>
      </c>
      <c r="K144" s="214">
        <f t="shared" si="61"/>
        <v>0</v>
      </c>
      <c r="L144" s="215">
        <f t="shared" si="61"/>
        <v>0</v>
      </c>
      <c r="M144" s="214">
        <f t="shared" si="61"/>
        <v>0</v>
      </c>
      <c r="N144" s="215">
        <f t="shared" si="30"/>
        <v>0</v>
      </c>
      <c r="O144" s="214">
        <f t="shared" si="30"/>
        <v>0</v>
      </c>
      <c r="P144" s="3"/>
      <c r="Q144" s="3"/>
      <c r="R144" s="3"/>
      <c r="S144" s="3"/>
      <c r="T144" s="3"/>
      <c r="U144" s="3"/>
      <c r="V144" s="3"/>
      <c r="Y144" s="201">
        <f t="shared" si="47"/>
        <v>0</v>
      </c>
    </row>
    <row r="145" spans="1:25" ht="26.25" hidden="1" thickBot="1" x14ac:dyDescent="0.3">
      <c r="A145" s="238">
        <f t="shared" si="46"/>
        <v>98</v>
      </c>
      <c r="B145" s="208">
        <v>831100</v>
      </c>
      <c r="C145" s="239" t="s">
        <v>979</v>
      </c>
      <c r="D145" s="330"/>
      <c r="E145" s="331"/>
      <c r="F145" s="330"/>
      <c r="G145" s="331"/>
      <c r="H145" s="372"/>
      <c r="I145" s="333"/>
      <c r="J145" s="330"/>
      <c r="K145" s="331"/>
      <c r="L145" s="330"/>
      <c r="M145" s="331"/>
      <c r="N145" s="287">
        <f t="shared" si="30"/>
        <v>0</v>
      </c>
      <c r="O145" s="277">
        <f t="shared" si="30"/>
        <v>0</v>
      </c>
      <c r="P145" s="3"/>
      <c r="Q145" s="3"/>
      <c r="R145" s="3"/>
      <c r="S145" s="3"/>
      <c r="T145" s="3"/>
      <c r="U145" s="3"/>
      <c r="V145" s="3"/>
      <c r="Y145" s="201">
        <f t="shared" si="47"/>
        <v>0</v>
      </c>
    </row>
    <row r="146" spans="1:25" ht="39" hidden="1" thickBot="1" x14ac:dyDescent="0.3">
      <c r="A146" s="236">
        <f t="shared" si="46"/>
        <v>99</v>
      </c>
      <c r="B146" s="207">
        <v>840000</v>
      </c>
      <c r="C146" s="237" t="s">
        <v>834</v>
      </c>
      <c r="D146" s="215">
        <f t="shared" ref="D146:M146" si="62">D147+D149+D151</f>
        <v>0</v>
      </c>
      <c r="E146" s="214">
        <f t="shared" si="62"/>
        <v>0</v>
      </c>
      <c r="F146" s="215">
        <f t="shared" si="62"/>
        <v>0</v>
      </c>
      <c r="G146" s="214">
        <f t="shared" si="62"/>
        <v>0</v>
      </c>
      <c r="H146" s="371">
        <f t="shared" si="62"/>
        <v>0</v>
      </c>
      <c r="I146" s="214">
        <f t="shared" si="62"/>
        <v>0</v>
      </c>
      <c r="J146" s="215">
        <f t="shared" si="62"/>
        <v>0</v>
      </c>
      <c r="K146" s="214">
        <f t="shared" si="62"/>
        <v>0</v>
      </c>
      <c r="L146" s="215">
        <f t="shared" si="62"/>
        <v>0</v>
      </c>
      <c r="M146" s="214">
        <f t="shared" si="62"/>
        <v>0</v>
      </c>
      <c r="N146" s="215">
        <f t="shared" si="30"/>
        <v>0</v>
      </c>
      <c r="O146" s="214">
        <f t="shared" si="30"/>
        <v>0</v>
      </c>
      <c r="P146" s="3"/>
      <c r="Q146" s="3"/>
      <c r="R146" s="3"/>
      <c r="S146" s="3"/>
      <c r="T146" s="3"/>
      <c r="U146" s="3"/>
      <c r="V146" s="3"/>
      <c r="Y146" s="201">
        <f t="shared" si="47"/>
        <v>0</v>
      </c>
    </row>
    <row r="147" spans="1:25" ht="26.25" hidden="1" thickBot="1" x14ac:dyDescent="0.3">
      <c r="A147" s="236">
        <f t="shared" si="46"/>
        <v>100</v>
      </c>
      <c r="B147" s="207">
        <v>841000</v>
      </c>
      <c r="C147" s="237" t="s">
        <v>835</v>
      </c>
      <c r="D147" s="215">
        <f t="shared" ref="D147:M147" si="63">D148</f>
        <v>0</v>
      </c>
      <c r="E147" s="214">
        <f t="shared" si="63"/>
        <v>0</v>
      </c>
      <c r="F147" s="215">
        <f t="shared" si="63"/>
        <v>0</v>
      </c>
      <c r="G147" s="214">
        <f t="shared" si="63"/>
        <v>0</v>
      </c>
      <c r="H147" s="371">
        <f t="shared" si="63"/>
        <v>0</v>
      </c>
      <c r="I147" s="214">
        <f t="shared" si="63"/>
        <v>0</v>
      </c>
      <c r="J147" s="215">
        <f t="shared" si="63"/>
        <v>0</v>
      </c>
      <c r="K147" s="214">
        <f t="shared" si="63"/>
        <v>0</v>
      </c>
      <c r="L147" s="215">
        <f t="shared" si="63"/>
        <v>0</v>
      </c>
      <c r="M147" s="214">
        <f t="shared" si="63"/>
        <v>0</v>
      </c>
      <c r="N147" s="215">
        <f t="shared" si="30"/>
        <v>0</v>
      </c>
      <c r="O147" s="214">
        <f t="shared" si="30"/>
        <v>0</v>
      </c>
      <c r="P147" s="3"/>
      <c r="Q147" s="3"/>
      <c r="R147" s="3"/>
      <c r="S147" s="3"/>
      <c r="T147" s="3"/>
      <c r="U147" s="3"/>
      <c r="V147" s="3"/>
      <c r="Y147" s="201">
        <f t="shared" si="47"/>
        <v>0</v>
      </c>
    </row>
    <row r="148" spans="1:25" ht="16.5" hidden="1" thickBot="1" x14ac:dyDescent="0.3">
      <c r="A148" s="238">
        <f t="shared" si="46"/>
        <v>101</v>
      </c>
      <c r="B148" s="208">
        <v>841100</v>
      </c>
      <c r="C148" s="239" t="s">
        <v>980</v>
      </c>
      <c r="D148" s="330"/>
      <c r="E148" s="331"/>
      <c r="F148" s="330"/>
      <c r="G148" s="331"/>
      <c r="H148" s="372"/>
      <c r="I148" s="333"/>
      <c r="J148" s="330"/>
      <c r="K148" s="331"/>
      <c r="L148" s="330"/>
      <c r="M148" s="331"/>
      <c r="N148" s="287">
        <f t="shared" si="30"/>
        <v>0</v>
      </c>
      <c r="O148" s="277">
        <f t="shared" si="30"/>
        <v>0</v>
      </c>
      <c r="P148" s="3"/>
      <c r="Q148" s="3"/>
      <c r="R148" s="3"/>
      <c r="S148" s="3"/>
      <c r="T148" s="3"/>
      <c r="U148" s="3"/>
      <c r="V148" s="3"/>
      <c r="Y148" s="201">
        <f t="shared" si="47"/>
        <v>0</v>
      </c>
    </row>
    <row r="149" spans="1:25" ht="26.25" hidden="1" thickBot="1" x14ac:dyDescent="0.3">
      <c r="A149" s="236">
        <f t="shared" si="46"/>
        <v>102</v>
      </c>
      <c r="B149" s="207">
        <v>842000</v>
      </c>
      <c r="C149" s="237" t="s">
        <v>836</v>
      </c>
      <c r="D149" s="215">
        <f t="shared" ref="D149:M149" si="64">D150</f>
        <v>0</v>
      </c>
      <c r="E149" s="214">
        <f t="shared" si="64"/>
        <v>0</v>
      </c>
      <c r="F149" s="215">
        <f t="shared" si="64"/>
        <v>0</v>
      </c>
      <c r="G149" s="214">
        <f t="shared" si="64"/>
        <v>0</v>
      </c>
      <c r="H149" s="371">
        <f t="shared" si="64"/>
        <v>0</v>
      </c>
      <c r="I149" s="214">
        <f t="shared" si="64"/>
        <v>0</v>
      </c>
      <c r="J149" s="215">
        <f t="shared" si="64"/>
        <v>0</v>
      </c>
      <c r="K149" s="214">
        <f t="shared" si="64"/>
        <v>0</v>
      </c>
      <c r="L149" s="215">
        <f t="shared" si="64"/>
        <v>0</v>
      </c>
      <c r="M149" s="214">
        <f t="shared" si="64"/>
        <v>0</v>
      </c>
      <c r="N149" s="215">
        <f t="shared" si="30"/>
        <v>0</v>
      </c>
      <c r="O149" s="214">
        <f t="shared" si="30"/>
        <v>0</v>
      </c>
      <c r="P149" s="3"/>
      <c r="Q149" s="3"/>
      <c r="R149" s="3"/>
      <c r="S149" s="3"/>
      <c r="T149" s="3"/>
      <c r="U149" s="3"/>
      <c r="V149" s="3"/>
      <c r="Y149" s="201">
        <f t="shared" si="47"/>
        <v>0</v>
      </c>
    </row>
    <row r="150" spans="1:25" ht="26.25" hidden="1" thickBot="1" x14ac:dyDescent="0.3">
      <c r="A150" s="238">
        <f t="shared" si="46"/>
        <v>103</v>
      </c>
      <c r="B150" s="208">
        <v>842100</v>
      </c>
      <c r="C150" s="239" t="s">
        <v>981</v>
      </c>
      <c r="D150" s="330"/>
      <c r="E150" s="331"/>
      <c r="F150" s="330"/>
      <c r="G150" s="331"/>
      <c r="H150" s="372"/>
      <c r="I150" s="333"/>
      <c r="J150" s="330"/>
      <c r="K150" s="331"/>
      <c r="L150" s="330"/>
      <c r="M150" s="331"/>
      <c r="N150" s="287">
        <f t="shared" si="30"/>
        <v>0</v>
      </c>
      <c r="O150" s="277">
        <f t="shared" si="30"/>
        <v>0</v>
      </c>
      <c r="P150" s="3"/>
      <c r="Q150" s="3"/>
      <c r="R150" s="3"/>
      <c r="S150" s="3"/>
      <c r="T150" s="3"/>
      <c r="U150" s="3"/>
      <c r="V150" s="3"/>
      <c r="Y150" s="201">
        <f t="shared" si="47"/>
        <v>0</v>
      </c>
    </row>
    <row r="151" spans="1:25" ht="26.25" hidden="1" thickBot="1" x14ac:dyDescent="0.3">
      <c r="A151" s="236">
        <f t="shared" si="46"/>
        <v>104</v>
      </c>
      <c r="B151" s="207">
        <v>843000</v>
      </c>
      <c r="C151" s="237" t="s">
        <v>837</v>
      </c>
      <c r="D151" s="215">
        <f t="shared" ref="D151:M151" si="65">D152</f>
        <v>0</v>
      </c>
      <c r="E151" s="214">
        <f t="shared" si="65"/>
        <v>0</v>
      </c>
      <c r="F151" s="215">
        <f t="shared" si="65"/>
        <v>0</v>
      </c>
      <c r="G151" s="214">
        <f t="shared" si="65"/>
        <v>0</v>
      </c>
      <c r="H151" s="371">
        <f t="shared" si="65"/>
        <v>0</v>
      </c>
      <c r="I151" s="214">
        <f t="shared" si="65"/>
        <v>0</v>
      </c>
      <c r="J151" s="215">
        <f t="shared" si="65"/>
        <v>0</v>
      </c>
      <c r="K151" s="214">
        <f t="shared" si="65"/>
        <v>0</v>
      </c>
      <c r="L151" s="215">
        <f t="shared" si="65"/>
        <v>0</v>
      </c>
      <c r="M151" s="214">
        <f t="shared" si="65"/>
        <v>0</v>
      </c>
      <c r="N151" s="215">
        <f t="shared" si="30"/>
        <v>0</v>
      </c>
      <c r="O151" s="214">
        <f t="shared" si="30"/>
        <v>0</v>
      </c>
      <c r="P151" s="3"/>
      <c r="Q151" s="3"/>
      <c r="R151" s="3"/>
      <c r="S151" s="3"/>
      <c r="T151" s="3"/>
      <c r="U151" s="3"/>
      <c r="V151" s="3"/>
      <c r="Y151" s="201">
        <f t="shared" si="47"/>
        <v>0</v>
      </c>
    </row>
    <row r="152" spans="1:25" ht="16.5" hidden="1" thickBot="1" x14ac:dyDescent="0.3">
      <c r="A152" s="238">
        <f t="shared" si="46"/>
        <v>105</v>
      </c>
      <c r="B152" s="208">
        <v>843100</v>
      </c>
      <c r="C152" s="239" t="s">
        <v>982</v>
      </c>
      <c r="D152" s="330"/>
      <c r="E152" s="331"/>
      <c r="F152" s="330"/>
      <c r="G152" s="331"/>
      <c r="H152" s="372"/>
      <c r="I152" s="333"/>
      <c r="J152" s="330"/>
      <c r="K152" s="331"/>
      <c r="L152" s="330"/>
      <c r="M152" s="331"/>
      <c r="N152" s="287">
        <f t="shared" ref="N152:O212" si="66">SUM(H152,J152,L152)</f>
        <v>0</v>
      </c>
      <c r="O152" s="277">
        <f t="shared" si="66"/>
        <v>0</v>
      </c>
      <c r="P152" s="3"/>
      <c r="Q152" s="3"/>
      <c r="R152" s="3"/>
      <c r="S152" s="3"/>
      <c r="T152" s="3"/>
      <c r="U152" s="3"/>
      <c r="V152" s="3"/>
      <c r="Y152" s="201">
        <f t="shared" si="47"/>
        <v>0</v>
      </c>
    </row>
    <row r="153" spans="1:25" ht="39" hidden="1" thickBot="1" x14ac:dyDescent="0.3">
      <c r="A153" s="234">
        <f t="shared" si="46"/>
        <v>106</v>
      </c>
      <c r="B153" s="206">
        <v>900000</v>
      </c>
      <c r="C153" s="235" t="s">
        <v>838</v>
      </c>
      <c r="D153" s="223">
        <f>D154+D173</f>
        <v>0</v>
      </c>
      <c r="E153" s="222">
        <f t="shared" ref="E153:M153" si="67">E154+E173</f>
        <v>0</v>
      </c>
      <c r="F153" s="223">
        <f t="shared" si="67"/>
        <v>0</v>
      </c>
      <c r="G153" s="222">
        <f t="shared" si="67"/>
        <v>0</v>
      </c>
      <c r="H153" s="375">
        <f t="shared" si="67"/>
        <v>0</v>
      </c>
      <c r="I153" s="222">
        <f t="shared" si="67"/>
        <v>0</v>
      </c>
      <c r="J153" s="223">
        <f t="shared" si="67"/>
        <v>0</v>
      </c>
      <c r="K153" s="222">
        <f t="shared" si="67"/>
        <v>0</v>
      </c>
      <c r="L153" s="223">
        <f t="shared" si="67"/>
        <v>0</v>
      </c>
      <c r="M153" s="222">
        <f t="shared" si="67"/>
        <v>0</v>
      </c>
      <c r="N153" s="223">
        <f t="shared" si="66"/>
        <v>0</v>
      </c>
      <c r="O153" s="222">
        <f t="shared" si="66"/>
        <v>0</v>
      </c>
      <c r="P153" s="3"/>
      <c r="Q153" s="3"/>
      <c r="R153" s="3"/>
      <c r="S153" s="3"/>
      <c r="T153" s="3"/>
      <c r="U153" s="3"/>
      <c r="V153" s="3"/>
      <c r="Y153" s="201">
        <f t="shared" si="47"/>
        <v>0</v>
      </c>
    </row>
    <row r="154" spans="1:25" ht="26.25" hidden="1" thickBot="1" x14ac:dyDescent="0.3">
      <c r="A154" s="236">
        <f t="shared" si="46"/>
        <v>107</v>
      </c>
      <c r="B154" s="207">
        <v>910000</v>
      </c>
      <c r="C154" s="237" t="s">
        <v>839</v>
      </c>
      <c r="D154" s="215">
        <f>D155+D165</f>
        <v>0</v>
      </c>
      <c r="E154" s="214">
        <f t="shared" ref="E154:M154" si="68">E155+E165</f>
        <v>0</v>
      </c>
      <c r="F154" s="215">
        <f t="shared" si="68"/>
        <v>0</v>
      </c>
      <c r="G154" s="214">
        <f t="shared" si="68"/>
        <v>0</v>
      </c>
      <c r="H154" s="371">
        <f t="shared" si="68"/>
        <v>0</v>
      </c>
      <c r="I154" s="214">
        <f t="shared" si="68"/>
        <v>0</v>
      </c>
      <c r="J154" s="215">
        <f t="shared" si="68"/>
        <v>0</v>
      </c>
      <c r="K154" s="214">
        <f t="shared" si="68"/>
        <v>0</v>
      </c>
      <c r="L154" s="215">
        <f t="shared" si="68"/>
        <v>0</v>
      </c>
      <c r="M154" s="214">
        <f t="shared" si="68"/>
        <v>0</v>
      </c>
      <c r="N154" s="215">
        <f t="shared" si="66"/>
        <v>0</v>
      </c>
      <c r="O154" s="214">
        <f t="shared" si="66"/>
        <v>0</v>
      </c>
      <c r="P154" s="3"/>
      <c r="Q154" s="3"/>
      <c r="R154" s="3"/>
      <c r="S154" s="3"/>
      <c r="T154" s="3"/>
      <c r="U154" s="3"/>
      <c r="V154" s="3"/>
      <c r="Y154" s="201">
        <f t="shared" si="47"/>
        <v>0</v>
      </c>
    </row>
    <row r="155" spans="1:25" ht="26.25" hidden="1" thickBot="1" x14ac:dyDescent="0.3">
      <c r="A155" s="236">
        <f t="shared" si="46"/>
        <v>108</v>
      </c>
      <c r="B155" s="207">
        <v>911000</v>
      </c>
      <c r="C155" s="237" t="s">
        <v>840</v>
      </c>
      <c r="D155" s="215">
        <f t="shared" ref="D155:M155" si="69">SUM(D156:D164)</f>
        <v>0</v>
      </c>
      <c r="E155" s="214">
        <f t="shared" si="69"/>
        <v>0</v>
      </c>
      <c r="F155" s="215">
        <f t="shared" si="69"/>
        <v>0</v>
      </c>
      <c r="G155" s="214">
        <f t="shared" si="69"/>
        <v>0</v>
      </c>
      <c r="H155" s="371">
        <f t="shared" si="69"/>
        <v>0</v>
      </c>
      <c r="I155" s="214">
        <f t="shared" si="69"/>
        <v>0</v>
      </c>
      <c r="J155" s="215">
        <f t="shared" si="69"/>
        <v>0</v>
      </c>
      <c r="K155" s="214">
        <f t="shared" si="69"/>
        <v>0</v>
      </c>
      <c r="L155" s="215">
        <f t="shared" si="69"/>
        <v>0</v>
      </c>
      <c r="M155" s="214">
        <f t="shared" si="69"/>
        <v>0</v>
      </c>
      <c r="N155" s="215">
        <f t="shared" si="66"/>
        <v>0</v>
      </c>
      <c r="O155" s="214">
        <f t="shared" si="66"/>
        <v>0</v>
      </c>
      <c r="P155" s="3"/>
      <c r="Q155" s="3"/>
      <c r="R155" s="3"/>
      <c r="S155" s="3"/>
      <c r="T155" s="3"/>
      <c r="U155" s="3"/>
      <c r="V155" s="3"/>
      <c r="Y155" s="201">
        <f t="shared" si="47"/>
        <v>0</v>
      </c>
    </row>
    <row r="156" spans="1:25" ht="39" hidden="1" thickBot="1" x14ac:dyDescent="0.3">
      <c r="A156" s="238">
        <f t="shared" si="46"/>
        <v>109</v>
      </c>
      <c r="B156" s="208">
        <v>911100</v>
      </c>
      <c r="C156" s="239" t="s">
        <v>983</v>
      </c>
      <c r="D156" s="330"/>
      <c r="E156" s="331"/>
      <c r="F156" s="330"/>
      <c r="G156" s="331"/>
      <c r="H156" s="372"/>
      <c r="I156" s="333"/>
      <c r="J156" s="330"/>
      <c r="K156" s="331"/>
      <c r="L156" s="330"/>
      <c r="M156" s="331"/>
      <c r="N156" s="287">
        <f t="shared" si="66"/>
        <v>0</v>
      </c>
      <c r="O156" s="277">
        <f t="shared" si="66"/>
        <v>0</v>
      </c>
      <c r="P156" s="3"/>
      <c r="Q156" s="3"/>
      <c r="R156" s="3"/>
      <c r="S156" s="3"/>
      <c r="T156" s="3"/>
      <c r="U156" s="3"/>
      <c r="V156" s="3"/>
      <c r="Y156" s="201">
        <f t="shared" si="47"/>
        <v>0</v>
      </c>
    </row>
    <row r="157" spans="1:25" ht="26.25" hidden="1" thickBot="1" x14ac:dyDescent="0.3">
      <c r="A157" s="238">
        <f t="shared" si="46"/>
        <v>110</v>
      </c>
      <c r="B157" s="208">
        <v>911200</v>
      </c>
      <c r="C157" s="239" t="s">
        <v>984</v>
      </c>
      <c r="D157" s="330"/>
      <c r="E157" s="331"/>
      <c r="F157" s="330"/>
      <c r="G157" s="331"/>
      <c r="H157" s="372"/>
      <c r="I157" s="333"/>
      <c r="J157" s="330"/>
      <c r="K157" s="331"/>
      <c r="L157" s="330"/>
      <c r="M157" s="331"/>
      <c r="N157" s="287">
        <f t="shared" si="66"/>
        <v>0</v>
      </c>
      <c r="O157" s="277">
        <f t="shared" si="66"/>
        <v>0</v>
      </c>
      <c r="P157" s="3"/>
      <c r="Q157" s="3"/>
      <c r="R157" s="3"/>
      <c r="S157" s="3"/>
      <c r="T157" s="3"/>
      <c r="U157" s="3"/>
      <c r="V157" s="3"/>
      <c r="Y157" s="201">
        <f t="shared" si="47"/>
        <v>0</v>
      </c>
    </row>
    <row r="158" spans="1:25" ht="39" hidden="1" thickBot="1" x14ac:dyDescent="0.3">
      <c r="A158" s="238">
        <f t="shared" si="46"/>
        <v>111</v>
      </c>
      <c r="B158" s="208">
        <v>911300</v>
      </c>
      <c r="C158" s="239" t="s">
        <v>952</v>
      </c>
      <c r="D158" s="330"/>
      <c r="E158" s="331"/>
      <c r="F158" s="330"/>
      <c r="G158" s="331"/>
      <c r="H158" s="372"/>
      <c r="I158" s="333"/>
      <c r="J158" s="330"/>
      <c r="K158" s="331"/>
      <c r="L158" s="330"/>
      <c r="M158" s="331"/>
      <c r="N158" s="287">
        <f t="shared" si="66"/>
        <v>0</v>
      </c>
      <c r="O158" s="277">
        <f t="shared" si="66"/>
        <v>0</v>
      </c>
      <c r="P158" s="3"/>
      <c r="Q158" s="3"/>
      <c r="R158" s="3"/>
      <c r="S158" s="3"/>
      <c r="T158" s="3"/>
      <c r="U158" s="3"/>
      <c r="V158" s="3"/>
      <c r="Y158" s="201">
        <f t="shared" si="47"/>
        <v>0</v>
      </c>
    </row>
    <row r="159" spans="1:25" ht="26.25" hidden="1" thickBot="1" x14ac:dyDescent="0.3">
      <c r="A159" s="238">
        <f t="shared" si="46"/>
        <v>112</v>
      </c>
      <c r="B159" s="208">
        <v>911400</v>
      </c>
      <c r="C159" s="239" t="s">
        <v>953</v>
      </c>
      <c r="D159" s="330"/>
      <c r="E159" s="331"/>
      <c r="F159" s="330"/>
      <c r="G159" s="331"/>
      <c r="H159" s="372"/>
      <c r="I159" s="333"/>
      <c r="J159" s="330"/>
      <c r="K159" s="331"/>
      <c r="L159" s="330"/>
      <c r="M159" s="331"/>
      <c r="N159" s="287">
        <f t="shared" si="66"/>
        <v>0</v>
      </c>
      <c r="O159" s="277">
        <f t="shared" si="66"/>
        <v>0</v>
      </c>
      <c r="P159" s="3"/>
      <c r="Q159" s="3"/>
      <c r="R159" s="3"/>
      <c r="S159" s="3"/>
      <c r="T159" s="3"/>
      <c r="U159" s="3"/>
      <c r="V159" s="3"/>
      <c r="Y159" s="201">
        <f t="shared" si="47"/>
        <v>0</v>
      </c>
    </row>
    <row r="160" spans="1:25" ht="26.25" hidden="1" thickBot="1" x14ac:dyDescent="0.3">
      <c r="A160" s="238">
        <f t="shared" si="46"/>
        <v>113</v>
      </c>
      <c r="B160" s="208">
        <v>911500</v>
      </c>
      <c r="C160" s="239" t="s">
        <v>1359</v>
      </c>
      <c r="D160" s="330"/>
      <c r="E160" s="331"/>
      <c r="F160" s="330"/>
      <c r="G160" s="331"/>
      <c r="H160" s="372"/>
      <c r="I160" s="333"/>
      <c r="J160" s="330"/>
      <c r="K160" s="331"/>
      <c r="L160" s="330"/>
      <c r="M160" s="331"/>
      <c r="N160" s="287">
        <f t="shared" si="66"/>
        <v>0</v>
      </c>
      <c r="O160" s="277">
        <f t="shared" si="66"/>
        <v>0</v>
      </c>
      <c r="P160" s="3"/>
      <c r="Q160" s="3"/>
      <c r="R160" s="3"/>
      <c r="S160" s="3"/>
      <c r="T160" s="3"/>
      <c r="U160" s="3"/>
      <c r="V160" s="3"/>
      <c r="Y160" s="201">
        <f t="shared" si="47"/>
        <v>0</v>
      </c>
    </row>
    <row r="161" spans="1:25" ht="26.25" hidden="1" thickBot="1" x14ac:dyDescent="0.3">
      <c r="A161" s="238">
        <f t="shared" si="46"/>
        <v>114</v>
      </c>
      <c r="B161" s="208">
        <v>911600</v>
      </c>
      <c r="C161" s="239" t="s">
        <v>954</v>
      </c>
      <c r="D161" s="330"/>
      <c r="E161" s="331"/>
      <c r="F161" s="330"/>
      <c r="G161" s="331"/>
      <c r="H161" s="372"/>
      <c r="I161" s="333"/>
      <c r="J161" s="330"/>
      <c r="K161" s="331"/>
      <c r="L161" s="330"/>
      <c r="M161" s="331"/>
      <c r="N161" s="287">
        <f t="shared" si="66"/>
        <v>0</v>
      </c>
      <c r="O161" s="277">
        <f t="shared" si="66"/>
        <v>0</v>
      </c>
      <c r="P161" s="3"/>
      <c r="Q161" s="3"/>
      <c r="R161" s="3"/>
      <c r="S161" s="3"/>
      <c r="T161" s="3"/>
      <c r="U161" s="3"/>
      <c r="V161" s="3"/>
      <c r="Y161" s="201">
        <f t="shared" si="47"/>
        <v>0</v>
      </c>
    </row>
    <row r="162" spans="1:25" ht="26.25" hidden="1" thickBot="1" x14ac:dyDescent="0.3">
      <c r="A162" s="238">
        <f t="shared" si="46"/>
        <v>115</v>
      </c>
      <c r="B162" s="208">
        <v>911700</v>
      </c>
      <c r="C162" s="239" t="s">
        <v>955</v>
      </c>
      <c r="D162" s="330"/>
      <c r="E162" s="331"/>
      <c r="F162" s="330"/>
      <c r="G162" s="331"/>
      <c r="H162" s="372"/>
      <c r="I162" s="333"/>
      <c r="J162" s="330"/>
      <c r="K162" s="331"/>
      <c r="L162" s="330"/>
      <c r="M162" s="331"/>
      <c r="N162" s="287">
        <f t="shared" si="66"/>
        <v>0</v>
      </c>
      <c r="O162" s="277">
        <f t="shared" si="66"/>
        <v>0</v>
      </c>
      <c r="P162" s="3"/>
      <c r="Q162" s="3"/>
      <c r="R162" s="3"/>
      <c r="S162" s="3"/>
      <c r="T162" s="3"/>
      <c r="U162" s="3"/>
      <c r="V162" s="3"/>
      <c r="Y162" s="201">
        <f t="shared" si="47"/>
        <v>0</v>
      </c>
    </row>
    <row r="163" spans="1:25" ht="16.5" hidden="1" thickBot="1" x14ac:dyDescent="0.3">
      <c r="A163" s="238">
        <f t="shared" si="46"/>
        <v>116</v>
      </c>
      <c r="B163" s="208">
        <v>911800</v>
      </c>
      <c r="C163" s="239" t="s">
        <v>956</v>
      </c>
      <c r="D163" s="330"/>
      <c r="E163" s="331"/>
      <c r="F163" s="330"/>
      <c r="G163" s="331"/>
      <c r="H163" s="372"/>
      <c r="I163" s="333"/>
      <c r="J163" s="330"/>
      <c r="K163" s="331"/>
      <c r="L163" s="330"/>
      <c r="M163" s="331"/>
      <c r="N163" s="287">
        <f t="shared" si="66"/>
        <v>0</v>
      </c>
      <c r="O163" s="277">
        <f t="shared" si="66"/>
        <v>0</v>
      </c>
      <c r="P163" s="3"/>
      <c r="Q163" s="3"/>
      <c r="R163" s="3"/>
      <c r="S163" s="3"/>
      <c r="T163" s="3"/>
      <c r="U163" s="3"/>
      <c r="V163" s="3"/>
      <c r="Y163" s="201">
        <f t="shared" si="47"/>
        <v>0</v>
      </c>
    </row>
    <row r="164" spans="1:25" ht="16.5" hidden="1" thickBot="1" x14ac:dyDescent="0.3">
      <c r="A164" s="238">
        <f t="shared" si="46"/>
        <v>117</v>
      </c>
      <c r="B164" s="208">
        <v>911900</v>
      </c>
      <c r="C164" s="239" t="s">
        <v>698</v>
      </c>
      <c r="D164" s="330"/>
      <c r="E164" s="331"/>
      <c r="F164" s="330"/>
      <c r="G164" s="331"/>
      <c r="H164" s="372"/>
      <c r="I164" s="333"/>
      <c r="J164" s="330"/>
      <c r="K164" s="331"/>
      <c r="L164" s="330"/>
      <c r="M164" s="331"/>
      <c r="N164" s="287">
        <f t="shared" si="66"/>
        <v>0</v>
      </c>
      <c r="O164" s="277">
        <f t="shared" si="66"/>
        <v>0</v>
      </c>
      <c r="P164" s="3"/>
      <c r="Q164" s="3"/>
      <c r="R164" s="3"/>
      <c r="S164" s="3"/>
      <c r="T164" s="3"/>
      <c r="U164" s="3"/>
      <c r="V164" s="3"/>
      <c r="Y164" s="201">
        <f t="shared" si="47"/>
        <v>0</v>
      </c>
    </row>
    <row r="165" spans="1:25" ht="26.25" hidden="1" thickBot="1" x14ac:dyDescent="0.3">
      <c r="A165" s="236">
        <f t="shared" si="46"/>
        <v>118</v>
      </c>
      <c r="B165" s="207">
        <v>912000</v>
      </c>
      <c r="C165" s="237" t="s">
        <v>841</v>
      </c>
      <c r="D165" s="215">
        <f t="shared" ref="D165:M165" si="70">SUM(D166:D172)</f>
        <v>0</v>
      </c>
      <c r="E165" s="214">
        <f t="shared" si="70"/>
        <v>0</v>
      </c>
      <c r="F165" s="215">
        <f t="shared" si="70"/>
        <v>0</v>
      </c>
      <c r="G165" s="214">
        <f t="shared" si="70"/>
        <v>0</v>
      </c>
      <c r="H165" s="371">
        <f t="shared" si="70"/>
        <v>0</v>
      </c>
      <c r="I165" s="214">
        <f t="shared" si="70"/>
        <v>0</v>
      </c>
      <c r="J165" s="215">
        <f t="shared" si="70"/>
        <v>0</v>
      </c>
      <c r="K165" s="214">
        <f t="shared" si="70"/>
        <v>0</v>
      </c>
      <c r="L165" s="215">
        <f t="shared" si="70"/>
        <v>0</v>
      </c>
      <c r="M165" s="214">
        <f t="shared" si="70"/>
        <v>0</v>
      </c>
      <c r="N165" s="215">
        <f t="shared" si="66"/>
        <v>0</v>
      </c>
      <c r="O165" s="214">
        <f t="shared" si="66"/>
        <v>0</v>
      </c>
      <c r="P165" s="3"/>
      <c r="Q165" s="3"/>
      <c r="R165" s="3"/>
      <c r="S165" s="3"/>
      <c r="T165" s="3"/>
      <c r="U165" s="3"/>
      <c r="V165" s="3"/>
      <c r="Y165" s="201">
        <f t="shared" si="47"/>
        <v>0</v>
      </c>
    </row>
    <row r="166" spans="1:25" ht="51.75" hidden="1" thickBot="1" x14ac:dyDescent="0.3">
      <c r="A166" s="238">
        <f t="shared" si="46"/>
        <v>119</v>
      </c>
      <c r="B166" s="208">
        <v>912100</v>
      </c>
      <c r="C166" s="239" t="s">
        <v>1347</v>
      </c>
      <c r="D166" s="330"/>
      <c r="E166" s="331"/>
      <c r="F166" s="330"/>
      <c r="G166" s="331"/>
      <c r="H166" s="372"/>
      <c r="I166" s="333"/>
      <c r="J166" s="330"/>
      <c r="K166" s="331"/>
      <c r="L166" s="330"/>
      <c r="M166" s="331"/>
      <c r="N166" s="287">
        <f t="shared" si="66"/>
        <v>0</v>
      </c>
      <c r="O166" s="277">
        <f t="shared" si="66"/>
        <v>0</v>
      </c>
      <c r="P166" s="3"/>
      <c r="Q166" s="3"/>
      <c r="R166" s="3"/>
      <c r="S166" s="3"/>
      <c r="T166" s="3"/>
      <c r="U166" s="3"/>
      <c r="V166" s="3"/>
      <c r="Y166" s="201">
        <f t="shared" si="47"/>
        <v>0</v>
      </c>
    </row>
    <row r="167" spans="1:25" ht="26.25" hidden="1" thickBot="1" x14ac:dyDescent="0.3">
      <c r="A167" s="238">
        <f t="shared" si="46"/>
        <v>120</v>
      </c>
      <c r="B167" s="208">
        <v>912200</v>
      </c>
      <c r="C167" s="239" t="s">
        <v>1348</v>
      </c>
      <c r="D167" s="330"/>
      <c r="E167" s="331"/>
      <c r="F167" s="330"/>
      <c r="G167" s="331"/>
      <c r="H167" s="372"/>
      <c r="I167" s="333"/>
      <c r="J167" s="330"/>
      <c r="K167" s="331"/>
      <c r="L167" s="330"/>
      <c r="M167" s="331"/>
      <c r="N167" s="287">
        <f t="shared" si="66"/>
        <v>0</v>
      </c>
      <c r="O167" s="277">
        <f t="shared" si="66"/>
        <v>0</v>
      </c>
      <c r="P167" s="3"/>
      <c r="Q167" s="3"/>
      <c r="R167" s="3"/>
      <c r="S167" s="3"/>
      <c r="T167" s="3"/>
      <c r="U167" s="3"/>
      <c r="V167" s="3"/>
      <c r="Y167" s="201">
        <f t="shared" si="47"/>
        <v>0</v>
      </c>
    </row>
    <row r="168" spans="1:25" ht="26.25" hidden="1" thickBot="1" x14ac:dyDescent="0.3">
      <c r="A168" s="238">
        <f t="shared" si="46"/>
        <v>121</v>
      </c>
      <c r="B168" s="208">
        <v>912300</v>
      </c>
      <c r="C168" s="239" t="s">
        <v>1349</v>
      </c>
      <c r="D168" s="330"/>
      <c r="E168" s="331"/>
      <c r="F168" s="330"/>
      <c r="G168" s="331"/>
      <c r="H168" s="372"/>
      <c r="I168" s="333"/>
      <c r="J168" s="330"/>
      <c r="K168" s="331"/>
      <c r="L168" s="330"/>
      <c r="M168" s="331"/>
      <c r="N168" s="287">
        <f t="shared" si="66"/>
        <v>0</v>
      </c>
      <c r="O168" s="277">
        <f t="shared" si="66"/>
        <v>0</v>
      </c>
      <c r="P168" s="3"/>
      <c r="Q168" s="3"/>
      <c r="R168" s="3"/>
      <c r="S168" s="3"/>
      <c r="T168" s="3"/>
      <c r="U168" s="3"/>
      <c r="V168" s="3"/>
      <c r="Y168" s="201">
        <f t="shared" si="47"/>
        <v>0</v>
      </c>
    </row>
    <row r="169" spans="1:25" ht="26.25" hidden="1" thickBot="1" x14ac:dyDescent="0.3">
      <c r="A169" s="238">
        <f t="shared" si="46"/>
        <v>122</v>
      </c>
      <c r="B169" s="208">
        <v>912400</v>
      </c>
      <c r="C169" s="239" t="s">
        <v>1350</v>
      </c>
      <c r="D169" s="330"/>
      <c r="E169" s="331"/>
      <c r="F169" s="330"/>
      <c r="G169" s="331"/>
      <c r="H169" s="372"/>
      <c r="I169" s="333"/>
      <c r="J169" s="330"/>
      <c r="K169" s="331"/>
      <c r="L169" s="330"/>
      <c r="M169" s="331"/>
      <c r="N169" s="287">
        <f t="shared" si="66"/>
        <v>0</v>
      </c>
      <c r="O169" s="277">
        <f t="shared" si="66"/>
        <v>0</v>
      </c>
      <c r="P169" s="3"/>
      <c r="Q169" s="3"/>
      <c r="R169" s="3"/>
      <c r="S169" s="3"/>
      <c r="T169" s="3"/>
      <c r="U169" s="3"/>
      <c r="V169" s="3"/>
      <c r="Y169" s="201">
        <f t="shared" si="47"/>
        <v>0</v>
      </c>
    </row>
    <row r="170" spans="1:25" ht="26.25" hidden="1" thickBot="1" x14ac:dyDescent="0.3">
      <c r="A170" s="238">
        <f t="shared" si="46"/>
        <v>123</v>
      </c>
      <c r="B170" s="208">
        <v>912500</v>
      </c>
      <c r="C170" s="239" t="s">
        <v>1351</v>
      </c>
      <c r="D170" s="330"/>
      <c r="E170" s="331"/>
      <c r="F170" s="330"/>
      <c r="G170" s="331"/>
      <c r="H170" s="372"/>
      <c r="I170" s="333"/>
      <c r="J170" s="330"/>
      <c r="K170" s="331"/>
      <c r="L170" s="330"/>
      <c r="M170" s="331"/>
      <c r="N170" s="287">
        <f t="shared" si="66"/>
        <v>0</v>
      </c>
      <c r="O170" s="277">
        <f t="shared" si="66"/>
        <v>0</v>
      </c>
      <c r="P170" s="3"/>
      <c r="Q170" s="3"/>
      <c r="R170" s="3"/>
      <c r="S170" s="3"/>
      <c r="T170" s="3"/>
      <c r="U170" s="3"/>
      <c r="V170" s="3"/>
      <c r="Y170" s="201">
        <f t="shared" si="47"/>
        <v>0</v>
      </c>
    </row>
    <row r="171" spans="1:25" ht="26.25" hidden="1" thickBot="1" x14ac:dyDescent="0.3">
      <c r="A171" s="238">
        <f t="shared" si="46"/>
        <v>124</v>
      </c>
      <c r="B171" s="208">
        <v>912600</v>
      </c>
      <c r="C171" s="239" t="s">
        <v>567</v>
      </c>
      <c r="D171" s="330"/>
      <c r="E171" s="331"/>
      <c r="F171" s="330"/>
      <c r="G171" s="331"/>
      <c r="H171" s="372"/>
      <c r="I171" s="333"/>
      <c r="J171" s="330"/>
      <c r="K171" s="331"/>
      <c r="L171" s="330"/>
      <c r="M171" s="331"/>
      <c r="N171" s="287">
        <f t="shared" si="66"/>
        <v>0</v>
      </c>
      <c r="O171" s="277">
        <f t="shared" si="66"/>
        <v>0</v>
      </c>
      <c r="P171" s="3"/>
      <c r="Q171" s="3"/>
      <c r="R171" s="3"/>
      <c r="S171" s="3"/>
      <c r="T171" s="3"/>
      <c r="U171" s="3"/>
      <c r="V171" s="3"/>
      <c r="Y171" s="201">
        <f t="shared" si="47"/>
        <v>0</v>
      </c>
    </row>
    <row r="172" spans="1:25" ht="16.5" hidden="1" thickBot="1" x14ac:dyDescent="0.3">
      <c r="A172" s="238">
        <f t="shared" si="46"/>
        <v>125</v>
      </c>
      <c r="B172" s="208">
        <v>912900</v>
      </c>
      <c r="C172" s="239" t="s">
        <v>1427</v>
      </c>
      <c r="D172" s="330"/>
      <c r="E172" s="331"/>
      <c r="F172" s="330"/>
      <c r="G172" s="331"/>
      <c r="H172" s="372"/>
      <c r="I172" s="333"/>
      <c r="J172" s="330"/>
      <c r="K172" s="331"/>
      <c r="L172" s="330"/>
      <c r="M172" s="331"/>
      <c r="N172" s="287">
        <f t="shared" si="66"/>
        <v>0</v>
      </c>
      <c r="O172" s="277">
        <f t="shared" si="66"/>
        <v>0</v>
      </c>
      <c r="P172" s="3"/>
      <c r="Q172" s="3"/>
      <c r="R172" s="3"/>
      <c r="S172" s="3"/>
      <c r="T172" s="3"/>
      <c r="U172" s="3"/>
      <c r="V172" s="3"/>
      <c r="Y172" s="201">
        <f t="shared" si="47"/>
        <v>0</v>
      </c>
    </row>
    <row r="173" spans="1:25" ht="39" hidden="1" thickBot="1" x14ac:dyDescent="0.3">
      <c r="A173" s="236">
        <f t="shared" si="46"/>
        <v>126</v>
      </c>
      <c r="B173" s="207">
        <v>920000</v>
      </c>
      <c r="C173" s="237" t="s">
        <v>842</v>
      </c>
      <c r="D173" s="215">
        <f t="shared" ref="D173:M173" si="71">D174+D184</f>
        <v>0</v>
      </c>
      <c r="E173" s="214">
        <f t="shared" si="71"/>
        <v>0</v>
      </c>
      <c r="F173" s="215">
        <f t="shared" si="71"/>
        <v>0</v>
      </c>
      <c r="G173" s="214">
        <f t="shared" si="71"/>
        <v>0</v>
      </c>
      <c r="H173" s="371">
        <f t="shared" si="71"/>
        <v>0</v>
      </c>
      <c r="I173" s="214">
        <f t="shared" si="71"/>
        <v>0</v>
      </c>
      <c r="J173" s="215">
        <f t="shared" si="71"/>
        <v>0</v>
      </c>
      <c r="K173" s="214">
        <f t="shared" si="71"/>
        <v>0</v>
      </c>
      <c r="L173" s="215">
        <f t="shared" si="71"/>
        <v>0</v>
      </c>
      <c r="M173" s="214">
        <f t="shared" si="71"/>
        <v>0</v>
      </c>
      <c r="N173" s="215">
        <f t="shared" si="66"/>
        <v>0</v>
      </c>
      <c r="O173" s="214">
        <f t="shared" si="66"/>
        <v>0</v>
      </c>
      <c r="P173" s="3"/>
      <c r="Q173" s="3"/>
      <c r="R173" s="3"/>
      <c r="S173" s="3"/>
      <c r="T173" s="3"/>
      <c r="U173" s="3"/>
      <c r="V173" s="3"/>
      <c r="Y173" s="201">
        <f t="shared" si="47"/>
        <v>0</v>
      </c>
    </row>
    <row r="174" spans="1:25" ht="39" hidden="1" thickBot="1" x14ac:dyDescent="0.3">
      <c r="A174" s="236">
        <f t="shared" si="46"/>
        <v>127</v>
      </c>
      <c r="B174" s="207">
        <v>921000</v>
      </c>
      <c r="C174" s="237" t="s">
        <v>843</v>
      </c>
      <c r="D174" s="215">
        <f t="shared" ref="D174:M174" si="72">SUM(D175:D183)</f>
        <v>0</v>
      </c>
      <c r="E174" s="214">
        <f t="shared" si="72"/>
        <v>0</v>
      </c>
      <c r="F174" s="215">
        <f t="shared" si="72"/>
        <v>0</v>
      </c>
      <c r="G174" s="214">
        <f t="shared" si="72"/>
        <v>0</v>
      </c>
      <c r="H174" s="371">
        <f t="shared" si="72"/>
        <v>0</v>
      </c>
      <c r="I174" s="214">
        <f t="shared" si="72"/>
        <v>0</v>
      </c>
      <c r="J174" s="215">
        <f t="shared" si="72"/>
        <v>0</v>
      </c>
      <c r="K174" s="214">
        <f t="shared" si="72"/>
        <v>0</v>
      </c>
      <c r="L174" s="215">
        <f t="shared" si="72"/>
        <v>0</v>
      </c>
      <c r="M174" s="214">
        <f t="shared" si="72"/>
        <v>0</v>
      </c>
      <c r="N174" s="215">
        <f t="shared" si="66"/>
        <v>0</v>
      </c>
      <c r="O174" s="214">
        <f t="shared" si="66"/>
        <v>0</v>
      </c>
      <c r="Y174" s="201">
        <f t="shared" si="47"/>
        <v>0</v>
      </c>
    </row>
    <row r="175" spans="1:25" ht="39" hidden="1" thickBot="1" x14ac:dyDescent="0.3">
      <c r="A175" s="238">
        <f t="shared" si="46"/>
        <v>128</v>
      </c>
      <c r="B175" s="208">
        <v>921100</v>
      </c>
      <c r="C175" s="239" t="s">
        <v>568</v>
      </c>
      <c r="D175" s="330"/>
      <c r="E175" s="331"/>
      <c r="F175" s="330"/>
      <c r="G175" s="331"/>
      <c r="H175" s="372"/>
      <c r="I175" s="333"/>
      <c r="J175" s="330"/>
      <c r="K175" s="331"/>
      <c r="L175" s="330"/>
      <c r="M175" s="331"/>
      <c r="N175" s="287">
        <f t="shared" si="66"/>
        <v>0</v>
      </c>
      <c r="O175" s="277">
        <f t="shared" si="66"/>
        <v>0</v>
      </c>
      <c r="Y175" s="201">
        <f t="shared" si="47"/>
        <v>0</v>
      </c>
    </row>
    <row r="176" spans="1:25" ht="26.25" hidden="1" thickBot="1" x14ac:dyDescent="0.3">
      <c r="A176" s="238">
        <f t="shared" si="46"/>
        <v>129</v>
      </c>
      <c r="B176" s="208">
        <v>921200</v>
      </c>
      <c r="C176" s="239" t="s">
        <v>569</v>
      </c>
      <c r="D176" s="330"/>
      <c r="E176" s="331"/>
      <c r="F176" s="330"/>
      <c r="G176" s="331"/>
      <c r="H176" s="372"/>
      <c r="I176" s="333"/>
      <c r="J176" s="330"/>
      <c r="K176" s="331"/>
      <c r="L176" s="330"/>
      <c r="M176" s="331"/>
      <c r="N176" s="287">
        <f t="shared" si="66"/>
        <v>0</v>
      </c>
      <c r="O176" s="277">
        <f t="shared" si="66"/>
        <v>0</v>
      </c>
      <c r="Y176" s="201">
        <f t="shared" si="47"/>
        <v>0</v>
      </c>
    </row>
    <row r="177" spans="1:25" ht="39" hidden="1" thickBot="1" x14ac:dyDescent="0.3">
      <c r="A177" s="238">
        <f t="shared" si="46"/>
        <v>130</v>
      </c>
      <c r="B177" s="208">
        <v>921300</v>
      </c>
      <c r="C177" s="239" t="s">
        <v>570</v>
      </c>
      <c r="D177" s="330"/>
      <c r="E177" s="331"/>
      <c r="F177" s="330"/>
      <c r="G177" s="331"/>
      <c r="H177" s="372"/>
      <c r="I177" s="333"/>
      <c r="J177" s="330"/>
      <c r="K177" s="331"/>
      <c r="L177" s="330"/>
      <c r="M177" s="331"/>
      <c r="N177" s="287">
        <f t="shared" si="66"/>
        <v>0</v>
      </c>
      <c r="O177" s="277">
        <f t="shared" si="66"/>
        <v>0</v>
      </c>
      <c r="Y177" s="201">
        <f t="shared" si="47"/>
        <v>0</v>
      </c>
    </row>
    <row r="178" spans="1:25" ht="26.25" hidden="1" thickBot="1" x14ac:dyDescent="0.3">
      <c r="A178" s="238">
        <f t="shared" si="46"/>
        <v>131</v>
      </c>
      <c r="B178" s="208">
        <v>921400</v>
      </c>
      <c r="C178" s="239" t="s">
        <v>1360</v>
      </c>
      <c r="D178" s="330"/>
      <c r="E178" s="331"/>
      <c r="F178" s="330"/>
      <c r="G178" s="331"/>
      <c r="H178" s="372"/>
      <c r="I178" s="333"/>
      <c r="J178" s="330"/>
      <c r="K178" s="331"/>
      <c r="L178" s="330"/>
      <c r="M178" s="331"/>
      <c r="N178" s="287">
        <f t="shared" si="66"/>
        <v>0</v>
      </c>
      <c r="O178" s="277">
        <f t="shared" si="66"/>
        <v>0</v>
      </c>
      <c r="Y178" s="201">
        <f t="shared" si="47"/>
        <v>0</v>
      </c>
    </row>
    <row r="179" spans="1:25" ht="39" hidden="1" thickBot="1" x14ac:dyDescent="0.3">
      <c r="A179" s="238">
        <f t="shared" si="46"/>
        <v>132</v>
      </c>
      <c r="B179" s="208">
        <v>921500</v>
      </c>
      <c r="C179" s="239" t="s">
        <v>571</v>
      </c>
      <c r="D179" s="330"/>
      <c r="E179" s="331"/>
      <c r="F179" s="330"/>
      <c r="G179" s="331"/>
      <c r="H179" s="372"/>
      <c r="I179" s="333"/>
      <c r="J179" s="330"/>
      <c r="K179" s="331"/>
      <c r="L179" s="330"/>
      <c r="M179" s="331"/>
      <c r="N179" s="287">
        <f t="shared" si="66"/>
        <v>0</v>
      </c>
      <c r="O179" s="277">
        <f t="shared" si="66"/>
        <v>0</v>
      </c>
      <c r="Y179" s="201">
        <f t="shared" si="47"/>
        <v>0</v>
      </c>
    </row>
    <row r="180" spans="1:25" ht="39" hidden="1" thickBot="1" x14ac:dyDescent="0.3">
      <c r="A180" s="238">
        <f t="shared" si="46"/>
        <v>133</v>
      </c>
      <c r="B180" s="208">
        <v>921600</v>
      </c>
      <c r="C180" s="239" t="s">
        <v>1361</v>
      </c>
      <c r="D180" s="330"/>
      <c r="E180" s="331"/>
      <c r="F180" s="330"/>
      <c r="G180" s="331"/>
      <c r="H180" s="372"/>
      <c r="I180" s="333"/>
      <c r="J180" s="330"/>
      <c r="K180" s="331"/>
      <c r="L180" s="330"/>
      <c r="M180" s="331"/>
      <c r="N180" s="287">
        <f t="shared" si="66"/>
        <v>0</v>
      </c>
      <c r="O180" s="277">
        <f t="shared" si="66"/>
        <v>0</v>
      </c>
      <c r="Y180" s="201">
        <f t="shared" si="47"/>
        <v>0</v>
      </c>
    </row>
    <row r="181" spans="1:25" ht="39" hidden="1" thickBot="1" x14ac:dyDescent="0.3">
      <c r="A181" s="238">
        <f t="shared" si="46"/>
        <v>134</v>
      </c>
      <c r="B181" s="208">
        <v>921700</v>
      </c>
      <c r="C181" s="239" t="s">
        <v>1352</v>
      </c>
      <c r="D181" s="330"/>
      <c r="E181" s="331"/>
      <c r="F181" s="330"/>
      <c r="G181" s="331"/>
      <c r="H181" s="372"/>
      <c r="I181" s="333"/>
      <c r="J181" s="330"/>
      <c r="K181" s="331"/>
      <c r="L181" s="330"/>
      <c r="M181" s="331"/>
      <c r="N181" s="287">
        <f t="shared" si="66"/>
        <v>0</v>
      </c>
      <c r="O181" s="277">
        <f t="shared" si="66"/>
        <v>0</v>
      </c>
      <c r="Y181" s="201">
        <f t="shared" si="47"/>
        <v>0</v>
      </c>
    </row>
    <row r="182" spans="1:25" ht="39" hidden="1" thickBot="1" x14ac:dyDescent="0.3">
      <c r="A182" s="238">
        <f t="shared" si="46"/>
        <v>135</v>
      </c>
      <c r="B182" s="208">
        <v>921800</v>
      </c>
      <c r="C182" s="239" t="s">
        <v>1362</v>
      </c>
      <c r="D182" s="330"/>
      <c r="E182" s="331"/>
      <c r="F182" s="330"/>
      <c r="G182" s="331"/>
      <c r="H182" s="372"/>
      <c r="I182" s="333"/>
      <c r="J182" s="330"/>
      <c r="K182" s="331"/>
      <c r="L182" s="330"/>
      <c r="M182" s="331"/>
      <c r="N182" s="287">
        <f t="shared" si="66"/>
        <v>0</v>
      </c>
      <c r="O182" s="277">
        <f t="shared" si="66"/>
        <v>0</v>
      </c>
      <c r="Y182" s="201">
        <f t="shared" si="47"/>
        <v>0</v>
      </c>
    </row>
    <row r="183" spans="1:25" ht="26.25" hidden="1" thickBot="1" x14ac:dyDescent="0.3">
      <c r="A183" s="238">
        <f t="shared" si="46"/>
        <v>136</v>
      </c>
      <c r="B183" s="208">
        <v>921900</v>
      </c>
      <c r="C183" s="239" t="s">
        <v>1119</v>
      </c>
      <c r="D183" s="330"/>
      <c r="E183" s="331"/>
      <c r="F183" s="330"/>
      <c r="G183" s="331"/>
      <c r="H183" s="372"/>
      <c r="I183" s="333"/>
      <c r="J183" s="330"/>
      <c r="K183" s="331"/>
      <c r="L183" s="330"/>
      <c r="M183" s="331"/>
      <c r="N183" s="287">
        <f t="shared" si="66"/>
        <v>0</v>
      </c>
      <c r="O183" s="277">
        <f t="shared" si="66"/>
        <v>0</v>
      </c>
      <c r="Y183" s="201">
        <f t="shared" si="47"/>
        <v>0</v>
      </c>
    </row>
    <row r="184" spans="1:25" ht="39" hidden="1" thickBot="1" x14ac:dyDescent="0.3">
      <c r="A184" s="236">
        <f t="shared" ref="A184:A247" si="73">A183+1</f>
        <v>137</v>
      </c>
      <c r="B184" s="207">
        <v>922000</v>
      </c>
      <c r="C184" s="237" t="s">
        <v>844</v>
      </c>
      <c r="D184" s="215">
        <f>SUM(D185:D192)</f>
        <v>0</v>
      </c>
      <c r="E184" s="214">
        <f t="shared" ref="E184:M184" si="74">SUM(E185:E192)</f>
        <v>0</v>
      </c>
      <c r="F184" s="215">
        <f t="shared" si="74"/>
        <v>0</v>
      </c>
      <c r="G184" s="214">
        <f t="shared" si="74"/>
        <v>0</v>
      </c>
      <c r="H184" s="371">
        <f t="shared" si="74"/>
        <v>0</v>
      </c>
      <c r="I184" s="214">
        <f t="shared" si="74"/>
        <v>0</v>
      </c>
      <c r="J184" s="215">
        <f t="shared" si="74"/>
        <v>0</v>
      </c>
      <c r="K184" s="214">
        <f t="shared" si="74"/>
        <v>0</v>
      </c>
      <c r="L184" s="215">
        <f t="shared" si="74"/>
        <v>0</v>
      </c>
      <c r="M184" s="214">
        <f t="shared" si="74"/>
        <v>0</v>
      </c>
      <c r="N184" s="215">
        <f t="shared" si="66"/>
        <v>0</v>
      </c>
      <c r="O184" s="214">
        <f t="shared" si="66"/>
        <v>0</v>
      </c>
      <c r="Y184" s="201">
        <f t="shared" ref="Y184:Y247" si="75">SUM(D184:O184)</f>
        <v>0</v>
      </c>
    </row>
    <row r="185" spans="1:25" ht="39" hidden="1" thickBot="1" x14ac:dyDescent="0.3">
      <c r="A185" s="238">
        <f t="shared" si="73"/>
        <v>138</v>
      </c>
      <c r="B185" s="208">
        <v>922100</v>
      </c>
      <c r="C185" s="239" t="s">
        <v>1120</v>
      </c>
      <c r="D185" s="330"/>
      <c r="E185" s="331"/>
      <c r="F185" s="330"/>
      <c r="G185" s="331"/>
      <c r="H185" s="372"/>
      <c r="I185" s="333"/>
      <c r="J185" s="330"/>
      <c r="K185" s="331"/>
      <c r="L185" s="330"/>
      <c r="M185" s="331"/>
      <c r="N185" s="287">
        <f t="shared" si="66"/>
        <v>0</v>
      </c>
      <c r="O185" s="277">
        <f t="shared" si="66"/>
        <v>0</v>
      </c>
      <c r="Y185" s="201">
        <f t="shared" si="75"/>
        <v>0</v>
      </c>
    </row>
    <row r="186" spans="1:25" ht="26.25" hidden="1" thickBot="1" x14ac:dyDescent="0.3">
      <c r="A186" s="238">
        <f t="shared" si="73"/>
        <v>139</v>
      </c>
      <c r="B186" s="208">
        <v>922200</v>
      </c>
      <c r="C186" s="239" t="s">
        <v>1121</v>
      </c>
      <c r="D186" s="330"/>
      <c r="E186" s="331"/>
      <c r="F186" s="330"/>
      <c r="G186" s="331"/>
      <c r="H186" s="372"/>
      <c r="I186" s="333"/>
      <c r="J186" s="330"/>
      <c r="K186" s="331"/>
      <c r="L186" s="330"/>
      <c r="M186" s="331"/>
      <c r="N186" s="287">
        <f t="shared" si="66"/>
        <v>0</v>
      </c>
      <c r="O186" s="277">
        <f t="shared" si="66"/>
        <v>0</v>
      </c>
      <c r="Y186" s="201">
        <f t="shared" si="75"/>
        <v>0</v>
      </c>
    </row>
    <row r="187" spans="1:25" ht="39" hidden="1" thickBot="1" x14ac:dyDescent="0.3">
      <c r="A187" s="238">
        <f t="shared" si="73"/>
        <v>140</v>
      </c>
      <c r="B187" s="208">
        <v>922300</v>
      </c>
      <c r="C187" s="239" t="s">
        <v>609</v>
      </c>
      <c r="D187" s="330"/>
      <c r="E187" s="331"/>
      <c r="F187" s="330"/>
      <c r="G187" s="331"/>
      <c r="H187" s="372"/>
      <c r="I187" s="333"/>
      <c r="J187" s="330"/>
      <c r="K187" s="331"/>
      <c r="L187" s="330"/>
      <c r="M187" s="331"/>
      <c r="N187" s="287">
        <f t="shared" si="66"/>
        <v>0</v>
      </c>
      <c r="O187" s="277">
        <f t="shared" si="66"/>
        <v>0</v>
      </c>
      <c r="Y187" s="201">
        <f t="shared" si="75"/>
        <v>0</v>
      </c>
    </row>
    <row r="188" spans="1:25" ht="39" hidden="1" thickBot="1" x14ac:dyDescent="0.3">
      <c r="A188" s="238">
        <f t="shared" si="73"/>
        <v>141</v>
      </c>
      <c r="B188" s="208">
        <v>922400</v>
      </c>
      <c r="C188" s="239" t="s">
        <v>610</v>
      </c>
      <c r="D188" s="330"/>
      <c r="E188" s="331"/>
      <c r="F188" s="330"/>
      <c r="G188" s="331"/>
      <c r="H188" s="372"/>
      <c r="I188" s="333"/>
      <c r="J188" s="330"/>
      <c r="K188" s="331"/>
      <c r="L188" s="330"/>
      <c r="M188" s="331"/>
      <c r="N188" s="287">
        <f t="shared" si="66"/>
        <v>0</v>
      </c>
      <c r="O188" s="277">
        <f t="shared" si="66"/>
        <v>0</v>
      </c>
      <c r="Y188" s="201">
        <f t="shared" si="75"/>
        <v>0</v>
      </c>
    </row>
    <row r="189" spans="1:25" ht="39" hidden="1" thickBot="1" x14ac:dyDescent="0.3">
      <c r="A189" s="238">
        <f t="shared" si="73"/>
        <v>142</v>
      </c>
      <c r="B189" s="208">
        <v>922500</v>
      </c>
      <c r="C189" s="239" t="s">
        <v>611</v>
      </c>
      <c r="D189" s="330"/>
      <c r="E189" s="331"/>
      <c r="F189" s="330"/>
      <c r="G189" s="331"/>
      <c r="H189" s="372"/>
      <c r="I189" s="333"/>
      <c r="J189" s="330"/>
      <c r="K189" s="331"/>
      <c r="L189" s="330"/>
      <c r="M189" s="331"/>
      <c r="N189" s="287">
        <f t="shared" si="66"/>
        <v>0</v>
      </c>
      <c r="O189" s="277">
        <f t="shared" si="66"/>
        <v>0</v>
      </c>
      <c r="Y189" s="201">
        <f t="shared" si="75"/>
        <v>0</v>
      </c>
    </row>
    <row r="190" spans="1:25" ht="39" hidden="1" thickBot="1" x14ac:dyDescent="0.3">
      <c r="A190" s="238">
        <f t="shared" si="73"/>
        <v>143</v>
      </c>
      <c r="B190" s="208">
        <v>922600</v>
      </c>
      <c r="C190" s="239" t="s">
        <v>612</v>
      </c>
      <c r="D190" s="330"/>
      <c r="E190" s="331"/>
      <c r="F190" s="330"/>
      <c r="G190" s="331"/>
      <c r="H190" s="372"/>
      <c r="I190" s="333"/>
      <c r="J190" s="330"/>
      <c r="K190" s="331"/>
      <c r="L190" s="330"/>
      <c r="M190" s="331"/>
      <c r="N190" s="287">
        <f t="shared" si="66"/>
        <v>0</v>
      </c>
      <c r="O190" s="277">
        <f t="shared" si="66"/>
        <v>0</v>
      </c>
      <c r="Y190" s="201">
        <f t="shared" si="75"/>
        <v>0</v>
      </c>
    </row>
    <row r="191" spans="1:25" ht="26.25" hidden="1" thickBot="1" x14ac:dyDescent="0.3">
      <c r="A191" s="238">
        <f t="shared" si="73"/>
        <v>144</v>
      </c>
      <c r="B191" s="208">
        <v>922700</v>
      </c>
      <c r="C191" s="239" t="s">
        <v>613</v>
      </c>
      <c r="D191" s="330"/>
      <c r="E191" s="331"/>
      <c r="F191" s="330"/>
      <c r="G191" s="331"/>
      <c r="H191" s="372"/>
      <c r="I191" s="333"/>
      <c r="J191" s="330"/>
      <c r="K191" s="331"/>
      <c r="L191" s="330"/>
      <c r="M191" s="331"/>
      <c r="N191" s="287">
        <f t="shared" si="66"/>
        <v>0</v>
      </c>
      <c r="O191" s="277">
        <f t="shared" si="66"/>
        <v>0</v>
      </c>
      <c r="Y191" s="201">
        <f t="shared" si="75"/>
        <v>0</v>
      </c>
    </row>
    <row r="192" spans="1:25" ht="26.25" hidden="1" thickBot="1" x14ac:dyDescent="0.3">
      <c r="A192" s="402">
        <f t="shared" si="73"/>
        <v>145</v>
      </c>
      <c r="B192" s="403">
        <v>922800</v>
      </c>
      <c r="C192" s="404" t="s">
        <v>1380</v>
      </c>
      <c r="D192" s="405"/>
      <c r="E192" s="406"/>
      <c r="F192" s="405"/>
      <c r="G192" s="406"/>
      <c r="H192" s="407"/>
      <c r="I192" s="408"/>
      <c r="J192" s="405"/>
      <c r="K192" s="406"/>
      <c r="L192" s="405"/>
      <c r="M192" s="406"/>
      <c r="N192" s="409">
        <f t="shared" si="66"/>
        <v>0</v>
      </c>
      <c r="O192" s="410">
        <f t="shared" si="66"/>
        <v>0</v>
      </c>
      <c r="Y192" s="201">
        <f t="shared" si="75"/>
        <v>0</v>
      </c>
    </row>
    <row r="193" spans="1:25" ht="39.75" thickTop="1" thickBot="1" x14ac:dyDescent="0.3">
      <c r="A193" s="345">
        <f t="shared" si="73"/>
        <v>146</v>
      </c>
      <c r="B193" s="259"/>
      <c r="C193" s="260" t="s">
        <v>845</v>
      </c>
      <c r="D193" s="261">
        <f>D48+D55+D128+D153</f>
        <v>51465000</v>
      </c>
      <c r="E193" s="271">
        <f t="shared" ref="E193:M193" si="76">E48+E55+E128+E153</f>
        <v>0</v>
      </c>
      <c r="F193" s="261">
        <f t="shared" si="76"/>
        <v>0</v>
      </c>
      <c r="G193" s="271">
        <f t="shared" si="76"/>
        <v>53295000</v>
      </c>
      <c r="H193" s="368">
        <f t="shared" si="76"/>
        <v>80750000</v>
      </c>
      <c r="I193" s="271">
        <f t="shared" si="76"/>
        <v>0</v>
      </c>
      <c r="J193" s="261">
        <f t="shared" si="76"/>
        <v>0</v>
      </c>
      <c r="K193" s="271">
        <f t="shared" si="76"/>
        <v>0</v>
      </c>
      <c r="L193" s="261">
        <f t="shared" si="76"/>
        <v>0</v>
      </c>
      <c r="M193" s="271">
        <f t="shared" si="76"/>
        <v>0</v>
      </c>
      <c r="N193" s="261">
        <f>SUM(H193,J193,L193)+D193</f>
        <v>132215000</v>
      </c>
      <c r="O193" s="271">
        <f>SUM(I193,K193,M193)</f>
        <v>0</v>
      </c>
      <c r="Y193" s="201">
        <v>1</v>
      </c>
    </row>
    <row r="194" spans="1:25" ht="39" hidden="1" thickTop="1" x14ac:dyDescent="0.25">
      <c r="A194" s="232">
        <f t="shared" si="73"/>
        <v>147</v>
      </c>
      <c r="B194" s="227">
        <v>400000</v>
      </c>
      <c r="C194" s="233" t="s">
        <v>846</v>
      </c>
      <c r="D194" s="246">
        <f t="shared" ref="D194:M194" si="77">D195+D213+D258+D273+D297+D310+D326+D341</f>
        <v>0</v>
      </c>
      <c r="E194" s="226">
        <f t="shared" si="77"/>
        <v>0</v>
      </c>
      <c r="F194" s="272">
        <f t="shared" si="77"/>
        <v>0</v>
      </c>
      <c r="G194" s="273">
        <f t="shared" si="77"/>
        <v>0</v>
      </c>
      <c r="H194" s="377">
        <f t="shared" si="77"/>
        <v>0</v>
      </c>
      <c r="I194" s="273">
        <f t="shared" si="77"/>
        <v>0</v>
      </c>
      <c r="J194" s="246">
        <f t="shared" si="77"/>
        <v>0</v>
      </c>
      <c r="K194" s="226">
        <f t="shared" si="77"/>
        <v>0</v>
      </c>
      <c r="L194" s="272">
        <f t="shared" si="77"/>
        <v>0</v>
      </c>
      <c r="M194" s="273">
        <f t="shared" si="77"/>
        <v>0</v>
      </c>
      <c r="N194" s="272">
        <f t="shared" si="66"/>
        <v>0</v>
      </c>
      <c r="O194" s="273">
        <f t="shared" si="66"/>
        <v>0</v>
      </c>
      <c r="Y194" s="201">
        <f t="shared" si="75"/>
        <v>0</v>
      </c>
    </row>
    <row r="195" spans="1:25" ht="26.25" hidden="1" thickTop="1" x14ac:dyDescent="0.25">
      <c r="A195" s="236">
        <f t="shared" si="73"/>
        <v>148</v>
      </c>
      <c r="B195" s="207">
        <v>410000</v>
      </c>
      <c r="C195" s="237" t="s">
        <v>847</v>
      </c>
      <c r="D195" s="213">
        <f>D196+D198+D202+D204+D209+D211</f>
        <v>0</v>
      </c>
      <c r="E195" s="214">
        <f t="shared" ref="E195:O195" si="78">E196+E198+E202+E204+E209+E211</f>
        <v>0</v>
      </c>
      <c r="F195" s="213">
        <f t="shared" si="78"/>
        <v>0</v>
      </c>
      <c r="G195" s="214">
        <f t="shared" si="78"/>
        <v>0</v>
      </c>
      <c r="H195" s="371">
        <f t="shared" si="78"/>
        <v>0</v>
      </c>
      <c r="I195" s="214">
        <f t="shared" si="78"/>
        <v>0</v>
      </c>
      <c r="J195" s="213">
        <f t="shared" si="78"/>
        <v>0</v>
      </c>
      <c r="K195" s="214">
        <f t="shared" si="78"/>
        <v>0</v>
      </c>
      <c r="L195" s="213">
        <f t="shared" si="78"/>
        <v>0</v>
      </c>
      <c r="M195" s="214">
        <f t="shared" si="78"/>
        <v>0</v>
      </c>
      <c r="N195" s="213">
        <f t="shared" si="78"/>
        <v>0</v>
      </c>
      <c r="O195" s="214">
        <f t="shared" si="78"/>
        <v>0</v>
      </c>
      <c r="Y195" s="201">
        <f t="shared" si="75"/>
        <v>0</v>
      </c>
    </row>
    <row r="196" spans="1:25" ht="26.25" hidden="1" thickTop="1" x14ac:dyDescent="0.25">
      <c r="A196" s="236">
        <f t="shared" si="73"/>
        <v>149</v>
      </c>
      <c r="B196" s="207">
        <v>411000</v>
      </c>
      <c r="C196" s="237" t="s">
        <v>848</v>
      </c>
      <c r="D196" s="215">
        <f t="shared" ref="D196:M196" si="79">D197</f>
        <v>0</v>
      </c>
      <c r="E196" s="214">
        <f t="shared" si="79"/>
        <v>0</v>
      </c>
      <c r="F196" s="213">
        <f t="shared" si="79"/>
        <v>0</v>
      </c>
      <c r="G196" s="214">
        <f t="shared" si="79"/>
        <v>0</v>
      </c>
      <c r="H196" s="371">
        <f t="shared" si="79"/>
        <v>0</v>
      </c>
      <c r="I196" s="214">
        <f t="shared" si="79"/>
        <v>0</v>
      </c>
      <c r="J196" s="215">
        <f t="shared" si="79"/>
        <v>0</v>
      </c>
      <c r="K196" s="214">
        <f t="shared" si="79"/>
        <v>0</v>
      </c>
      <c r="L196" s="213">
        <f t="shared" si="79"/>
        <v>0</v>
      </c>
      <c r="M196" s="214">
        <f t="shared" si="79"/>
        <v>0</v>
      </c>
      <c r="N196" s="213">
        <f t="shared" si="66"/>
        <v>0</v>
      </c>
      <c r="O196" s="214">
        <f t="shared" si="66"/>
        <v>0</v>
      </c>
      <c r="Y196" s="201">
        <f t="shared" si="75"/>
        <v>0</v>
      </c>
    </row>
    <row r="197" spans="1:25" ht="26.25" hidden="1" thickTop="1" x14ac:dyDescent="0.25">
      <c r="A197" s="238">
        <f t="shared" si="73"/>
        <v>150</v>
      </c>
      <c r="B197" s="208">
        <v>411100</v>
      </c>
      <c r="C197" s="239" t="s">
        <v>192</v>
      </c>
      <c r="D197" s="218"/>
      <c r="E197" s="217"/>
      <c r="F197" s="216"/>
      <c r="G197" s="217"/>
      <c r="H197" s="369"/>
      <c r="I197" s="229"/>
      <c r="J197" s="218"/>
      <c r="K197" s="217"/>
      <c r="L197" s="216"/>
      <c r="M197" s="217"/>
      <c r="N197" s="276">
        <f t="shared" si="66"/>
        <v>0</v>
      </c>
      <c r="O197" s="277">
        <f t="shared" si="66"/>
        <v>0</v>
      </c>
      <c r="Y197" s="201">
        <f t="shared" si="75"/>
        <v>0</v>
      </c>
    </row>
    <row r="198" spans="1:25" ht="26.25" hidden="1" thickTop="1" x14ac:dyDescent="0.25">
      <c r="A198" s="236">
        <f t="shared" si="73"/>
        <v>151</v>
      </c>
      <c r="B198" s="207">
        <v>412000</v>
      </c>
      <c r="C198" s="237" t="s">
        <v>849</v>
      </c>
      <c r="D198" s="215">
        <f t="shared" ref="D198:M198" si="80">SUM(D199:D201)</f>
        <v>0</v>
      </c>
      <c r="E198" s="214">
        <f t="shared" si="80"/>
        <v>0</v>
      </c>
      <c r="F198" s="215">
        <f t="shared" si="80"/>
        <v>0</v>
      </c>
      <c r="G198" s="214">
        <f t="shared" si="80"/>
        <v>0</v>
      </c>
      <c r="H198" s="371">
        <f t="shared" si="80"/>
        <v>0</v>
      </c>
      <c r="I198" s="214">
        <f t="shared" si="80"/>
        <v>0</v>
      </c>
      <c r="J198" s="215">
        <f t="shared" si="80"/>
        <v>0</v>
      </c>
      <c r="K198" s="214">
        <f t="shared" si="80"/>
        <v>0</v>
      </c>
      <c r="L198" s="215">
        <f t="shared" si="80"/>
        <v>0</v>
      </c>
      <c r="M198" s="214">
        <f t="shared" si="80"/>
        <v>0</v>
      </c>
      <c r="N198" s="215">
        <f t="shared" si="66"/>
        <v>0</v>
      </c>
      <c r="O198" s="214">
        <f t="shared" si="66"/>
        <v>0</v>
      </c>
      <c r="Y198" s="201">
        <f t="shared" si="75"/>
        <v>0</v>
      </c>
    </row>
    <row r="199" spans="1:25" ht="26.25" hidden="1" thickTop="1" x14ac:dyDescent="0.25">
      <c r="A199" s="238">
        <f t="shared" si="73"/>
        <v>152</v>
      </c>
      <c r="B199" s="208">
        <v>412100</v>
      </c>
      <c r="C199" s="239" t="s">
        <v>193</v>
      </c>
      <c r="D199" s="218"/>
      <c r="E199" s="217"/>
      <c r="F199" s="218"/>
      <c r="G199" s="217"/>
      <c r="H199" s="369"/>
      <c r="I199" s="229"/>
      <c r="J199" s="218"/>
      <c r="K199" s="217"/>
      <c r="L199" s="218"/>
      <c r="M199" s="217"/>
      <c r="N199" s="287">
        <f t="shared" si="66"/>
        <v>0</v>
      </c>
      <c r="O199" s="277">
        <f t="shared" si="66"/>
        <v>0</v>
      </c>
      <c r="Y199" s="201">
        <f t="shared" si="75"/>
        <v>0</v>
      </c>
    </row>
    <row r="200" spans="1:25" ht="26.25" hidden="1" thickTop="1" x14ac:dyDescent="0.25">
      <c r="A200" s="238">
        <f t="shared" si="73"/>
        <v>153</v>
      </c>
      <c r="B200" s="208">
        <v>412200</v>
      </c>
      <c r="C200" s="239" t="s">
        <v>194</v>
      </c>
      <c r="D200" s="218"/>
      <c r="E200" s="217"/>
      <c r="F200" s="218"/>
      <c r="G200" s="217"/>
      <c r="H200" s="369"/>
      <c r="I200" s="229"/>
      <c r="J200" s="218"/>
      <c r="K200" s="217"/>
      <c r="L200" s="218"/>
      <c r="M200" s="217"/>
      <c r="N200" s="287">
        <f t="shared" si="66"/>
        <v>0</v>
      </c>
      <c r="O200" s="277">
        <f t="shared" si="66"/>
        <v>0</v>
      </c>
      <c r="Y200" s="201">
        <f t="shared" si="75"/>
        <v>0</v>
      </c>
    </row>
    <row r="201" spans="1:25" ht="16.5" hidden="1" thickTop="1" x14ac:dyDescent="0.25">
      <c r="A201" s="238">
        <f t="shared" si="73"/>
        <v>154</v>
      </c>
      <c r="B201" s="208">
        <v>412300</v>
      </c>
      <c r="C201" s="239" t="s">
        <v>195</v>
      </c>
      <c r="D201" s="218"/>
      <c r="E201" s="217"/>
      <c r="F201" s="218"/>
      <c r="G201" s="217"/>
      <c r="H201" s="369"/>
      <c r="I201" s="229"/>
      <c r="J201" s="218"/>
      <c r="K201" s="217"/>
      <c r="L201" s="218"/>
      <c r="M201" s="217"/>
      <c r="N201" s="287">
        <f t="shared" si="66"/>
        <v>0</v>
      </c>
      <c r="O201" s="277">
        <f t="shared" si="66"/>
        <v>0</v>
      </c>
      <c r="Y201" s="201">
        <f t="shared" si="75"/>
        <v>0</v>
      </c>
    </row>
    <row r="202" spans="1:25" ht="16.5" hidden="1" thickTop="1" x14ac:dyDescent="0.25">
      <c r="A202" s="236">
        <f t="shared" si="73"/>
        <v>155</v>
      </c>
      <c r="B202" s="207">
        <v>413000</v>
      </c>
      <c r="C202" s="237" t="s">
        <v>850</v>
      </c>
      <c r="D202" s="215">
        <f t="shared" ref="D202:M202" si="81">D203</f>
        <v>0</v>
      </c>
      <c r="E202" s="214">
        <f t="shared" si="81"/>
        <v>0</v>
      </c>
      <c r="F202" s="215">
        <f t="shared" si="81"/>
        <v>0</v>
      </c>
      <c r="G202" s="214">
        <f t="shared" si="81"/>
        <v>0</v>
      </c>
      <c r="H202" s="371">
        <f t="shared" si="81"/>
        <v>0</v>
      </c>
      <c r="I202" s="214">
        <f t="shared" si="81"/>
        <v>0</v>
      </c>
      <c r="J202" s="215">
        <f t="shared" si="81"/>
        <v>0</v>
      </c>
      <c r="K202" s="214">
        <f t="shared" si="81"/>
        <v>0</v>
      </c>
      <c r="L202" s="215">
        <f t="shared" si="81"/>
        <v>0</v>
      </c>
      <c r="M202" s="214">
        <f t="shared" si="81"/>
        <v>0</v>
      </c>
      <c r="N202" s="215">
        <f t="shared" si="66"/>
        <v>0</v>
      </c>
      <c r="O202" s="214">
        <f t="shared" si="66"/>
        <v>0</v>
      </c>
      <c r="Y202" s="201">
        <f t="shared" si="75"/>
        <v>0</v>
      </c>
    </row>
    <row r="203" spans="1:25" ht="16.5" hidden="1" thickTop="1" x14ac:dyDescent="0.25">
      <c r="A203" s="238">
        <f t="shared" si="73"/>
        <v>156</v>
      </c>
      <c r="B203" s="208">
        <v>413100</v>
      </c>
      <c r="C203" s="239" t="s">
        <v>789</v>
      </c>
      <c r="D203" s="218"/>
      <c r="E203" s="217"/>
      <c r="F203" s="218"/>
      <c r="G203" s="217"/>
      <c r="H203" s="369"/>
      <c r="I203" s="229"/>
      <c r="J203" s="218"/>
      <c r="K203" s="217"/>
      <c r="L203" s="218"/>
      <c r="M203" s="217"/>
      <c r="N203" s="287">
        <f t="shared" si="66"/>
        <v>0</v>
      </c>
      <c r="O203" s="277">
        <f t="shared" si="66"/>
        <v>0</v>
      </c>
      <c r="Y203" s="201">
        <f t="shared" si="75"/>
        <v>0</v>
      </c>
    </row>
    <row r="204" spans="1:25" ht="26.25" hidden="1" thickTop="1" x14ac:dyDescent="0.25">
      <c r="A204" s="236">
        <f t="shared" si="73"/>
        <v>157</v>
      </c>
      <c r="B204" s="207">
        <v>414000</v>
      </c>
      <c r="C204" s="237" t="s">
        <v>851</v>
      </c>
      <c r="D204" s="215">
        <f t="shared" ref="D204:M204" si="82">SUM(D205:D208)</f>
        <v>0</v>
      </c>
      <c r="E204" s="214">
        <f t="shared" si="82"/>
        <v>0</v>
      </c>
      <c r="F204" s="215">
        <f t="shared" si="82"/>
        <v>0</v>
      </c>
      <c r="G204" s="214">
        <f t="shared" si="82"/>
        <v>0</v>
      </c>
      <c r="H204" s="371">
        <f t="shared" si="82"/>
        <v>0</v>
      </c>
      <c r="I204" s="214">
        <f t="shared" si="82"/>
        <v>0</v>
      </c>
      <c r="J204" s="215">
        <f t="shared" si="82"/>
        <v>0</v>
      </c>
      <c r="K204" s="214">
        <f t="shared" si="82"/>
        <v>0</v>
      </c>
      <c r="L204" s="215">
        <f t="shared" si="82"/>
        <v>0</v>
      </c>
      <c r="M204" s="214">
        <f t="shared" si="82"/>
        <v>0</v>
      </c>
      <c r="N204" s="215">
        <f t="shared" si="66"/>
        <v>0</v>
      </c>
      <c r="O204" s="214">
        <f t="shared" si="66"/>
        <v>0</v>
      </c>
      <c r="Y204" s="201">
        <f t="shared" si="75"/>
        <v>0</v>
      </c>
    </row>
    <row r="205" spans="1:25" ht="39" hidden="1" thickTop="1" x14ac:dyDescent="0.25">
      <c r="A205" s="238">
        <f t="shared" si="73"/>
        <v>158</v>
      </c>
      <c r="B205" s="208">
        <v>414100</v>
      </c>
      <c r="C205" s="239" t="s">
        <v>196</v>
      </c>
      <c r="D205" s="218"/>
      <c r="E205" s="217"/>
      <c r="F205" s="218"/>
      <c r="G205" s="217"/>
      <c r="H205" s="369"/>
      <c r="I205" s="229"/>
      <c r="J205" s="218"/>
      <c r="K205" s="217"/>
      <c r="L205" s="218"/>
      <c r="M205" s="217"/>
      <c r="N205" s="287">
        <f t="shared" si="66"/>
        <v>0</v>
      </c>
      <c r="O205" s="277">
        <f t="shared" si="66"/>
        <v>0</v>
      </c>
      <c r="Y205" s="201">
        <f t="shared" si="75"/>
        <v>0</v>
      </c>
    </row>
    <row r="206" spans="1:25" ht="26.25" hidden="1" thickTop="1" x14ac:dyDescent="0.25">
      <c r="A206" s="238">
        <f t="shared" si="73"/>
        <v>159</v>
      </c>
      <c r="B206" s="208">
        <v>414200</v>
      </c>
      <c r="C206" s="239" t="s">
        <v>197</v>
      </c>
      <c r="D206" s="218"/>
      <c r="E206" s="217"/>
      <c r="F206" s="218"/>
      <c r="G206" s="217"/>
      <c r="H206" s="369"/>
      <c r="I206" s="229"/>
      <c r="J206" s="218"/>
      <c r="K206" s="217"/>
      <c r="L206" s="218"/>
      <c r="M206" s="217"/>
      <c r="N206" s="287">
        <f t="shared" si="66"/>
        <v>0</v>
      </c>
      <c r="O206" s="277">
        <f t="shared" si="66"/>
        <v>0</v>
      </c>
      <c r="Y206" s="201">
        <f t="shared" si="75"/>
        <v>0</v>
      </c>
    </row>
    <row r="207" spans="1:25" ht="16.5" hidden="1" thickTop="1" x14ac:dyDescent="0.25">
      <c r="A207" s="238">
        <f t="shared" si="73"/>
        <v>160</v>
      </c>
      <c r="B207" s="208">
        <v>414300</v>
      </c>
      <c r="C207" s="239" t="s">
        <v>198</v>
      </c>
      <c r="D207" s="218"/>
      <c r="E207" s="217"/>
      <c r="F207" s="218"/>
      <c r="G207" s="217"/>
      <c r="H207" s="369"/>
      <c r="I207" s="229"/>
      <c r="J207" s="218"/>
      <c r="K207" s="217"/>
      <c r="L207" s="218"/>
      <c r="M207" s="217"/>
      <c r="N207" s="287">
        <f t="shared" si="66"/>
        <v>0</v>
      </c>
      <c r="O207" s="277">
        <f t="shared" si="66"/>
        <v>0</v>
      </c>
      <c r="Y207" s="201">
        <f t="shared" si="75"/>
        <v>0</v>
      </c>
    </row>
    <row r="208" spans="1:25" ht="51.75" hidden="1" thickTop="1" x14ac:dyDescent="0.25">
      <c r="A208" s="238">
        <f t="shared" si="73"/>
        <v>161</v>
      </c>
      <c r="B208" s="208">
        <v>414400</v>
      </c>
      <c r="C208" s="239" t="s">
        <v>199</v>
      </c>
      <c r="D208" s="218"/>
      <c r="E208" s="217"/>
      <c r="F208" s="218"/>
      <c r="G208" s="217"/>
      <c r="H208" s="369"/>
      <c r="I208" s="229"/>
      <c r="J208" s="218"/>
      <c r="K208" s="217"/>
      <c r="L208" s="218"/>
      <c r="M208" s="217"/>
      <c r="N208" s="287">
        <f t="shared" si="66"/>
        <v>0</v>
      </c>
      <c r="O208" s="277">
        <f t="shared" si="66"/>
        <v>0</v>
      </c>
      <c r="Y208" s="201">
        <f t="shared" si="75"/>
        <v>0</v>
      </c>
    </row>
    <row r="209" spans="1:25" ht="26.25" hidden="1" thickTop="1" x14ac:dyDescent="0.25">
      <c r="A209" s="236">
        <f t="shared" si="73"/>
        <v>162</v>
      </c>
      <c r="B209" s="207">
        <v>415000</v>
      </c>
      <c r="C209" s="237" t="s">
        <v>852</v>
      </c>
      <c r="D209" s="215">
        <f t="shared" ref="D209:M209" si="83">D210</f>
        <v>0</v>
      </c>
      <c r="E209" s="214">
        <f t="shared" si="83"/>
        <v>0</v>
      </c>
      <c r="F209" s="215">
        <f t="shared" si="83"/>
        <v>0</v>
      </c>
      <c r="G209" s="214">
        <f t="shared" si="83"/>
        <v>0</v>
      </c>
      <c r="H209" s="371">
        <f t="shared" si="83"/>
        <v>0</v>
      </c>
      <c r="I209" s="214">
        <f t="shared" si="83"/>
        <v>0</v>
      </c>
      <c r="J209" s="215">
        <f t="shared" si="83"/>
        <v>0</v>
      </c>
      <c r="K209" s="214">
        <f t="shared" si="83"/>
        <v>0</v>
      </c>
      <c r="L209" s="215">
        <f t="shared" si="83"/>
        <v>0</v>
      </c>
      <c r="M209" s="214">
        <f t="shared" si="83"/>
        <v>0</v>
      </c>
      <c r="N209" s="215">
        <f t="shared" si="66"/>
        <v>0</v>
      </c>
      <c r="O209" s="214">
        <f t="shared" si="66"/>
        <v>0</v>
      </c>
      <c r="Y209" s="201">
        <f t="shared" si="75"/>
        <v>0</v>
      </c>
    </row>
    <row r="210" spans="1:25" ht="16.5" hidden="1" thickTop="1" x14ac:dyDescent="0.25">
      <c r="A210" s="238">
        <f t="shared" si="73"/>
        <v>163</v>
      </c>
      <c r="B210" s="208">
        <v>415100</v>
      </c>
      <c r="C210" s="239" t="s">
        <v>815</v>
      </c>
      <c r="D210" s="218"/>
      <c r="E210" s="217"/>
      <c r="F210" s="218"/>
      <c r="G210" s="217"/>
      <c r="H210" s="369"/>
      <c r="I210" s="229"/>
      <c r="J210" s="218"/>
      <c r="K210" s="217"/>
      <c r="L210" s="218"/>
      <c r="M210" s="217"/>
      <c r="N210" s="287">
        <f t="shared" si="66"/>
        <v>0</v>
      </c>
      <c r="O210" s="277">
        <f t="shared" si="66"/>
        <v>0</v>
      </c>
      <c r="Y210" s="201">
        <f t="shared" si="75"/>
        <v>0</v>
      </c>
    </row>
    <row r="211" spans="1:25" ht="26.25" hidden="1" thickTop="1" x14ac:dyDescent="0.25">
      <c r="A211" s="236">
        <f t="shared" si="73"/>
        <v>164</v>
      </c>
      <c r="B211" s="207">
        <v>416000</v>
      </c>
      <c r="C211" s="237" t="s">
        <v>853</v>
      </c>
      <c r="D211" s="215">
        <f t="shared" ref="D211:M211" si="84">D212</f>
        <v>0</v>
      </c>
      <c r="E211" s="214">
        <f t="shared" si="84"/>
        <v>0</v>
      </c>
      <c r="F211" s="215">
        <f t="shared" si="84"/>
        <v>0</v>
      </c>
      <c r="G211" s="214">
        <f t="shared" si="84"/>
        <v>0</v>
      </c>
      <c r="H211" s="371">
        <f t="shared" si="84"/>
        <v>0</v>
      </c>
      <c r="I211" s="214">
        <f t="shared" si="84"/>
        <v>0</v>
      </c>
      <c r="J211" s="215">
        <f t="shared" si="84"/>
        <v>0</v>
      </c>
      <c r="K211" s="214">
        <f t="shared" si="84"/>
        <v>0</v>
      </c>
      <c r="L211" s="215">
        <f t="shared" si="84"/>
        <v>0</v>
      </c>
      <c r="M211" s="214">
        <f t="shared" si="84"/>
        <v>0</v>
      </c>
      <c r="N211" s="215">
        <f t="shared" si="66"/>
        <v>0</v>
      </c>
      <c r="O211" s="214">
        <f t="shared" si="66"/>
        <v>0</v>
      </c>
      <c r="Y211" s="201">
        <f t="shared" si="75"/>
        <v>0</v>
      </c>
    </row>
    <row r="212" spans="1:25" ht="26.25" hidden="1" thickTop="1" x14ac:dyDescent="0.25">
      <c r="A212" s="238">
        <f t="shared" si="73"/>
        <v>165</v>
      </c>
      <c r="B212" s="208">
        <v>416100</v>
      </c>
      <c r="C212" s="239" t="s">
        <v>1164</v>
      </c>
      <c r="D212" s="218"/>
      <c r="E212" s="217"/>
      <c r="F212" s="218"/>
      <c r="G212" s="217"/>
      <c r="H212" s="369"/>
      <c r="I212" s="229"/>
      <c r="J212" s="218"/>
      <c r="K212" s="217"/>
      <c r="L212" s="218"/>
      <c r="M212" s="217"/>
      <c r="N212" s="287">
        <f t="shared" si="66"/>
        <v>0</v>
      </c>
      <c r="O212" s="277">
        <f t="shared" si="66"/>
        <v>0</v>
      </c>
      <c r="Y212" s="201">
        <f t="shared" si="75"/>
        <v>0</v>
      </c>
    </row>
    <row r="213" spans="1:25" ht="26.25" hidden="1" thickTop="1" x14ac:dyDescent="0.25">
      <c r="A213" s="236">
        <f t="shared" si="73"/>
        <v>166</v>
      </c>
      <c r="B213" s="207">
        <v>420000</v>
      </c>
      <c r="C213" s="237" t="s">
        <v>854</v>
      </c>
      <c r="D213" s="215">
        <f t="shared" ref="D213:M213" si="85">D214+D222+D228+D237+D245+D248</f>
        <v>0</v>
      </c>
      <c r="E213" s="214">
        <f t="shared" si="85"/>
        <v>0</v>
      </c>
      <c r="F213" s="215">
        <f t="shared" si="85"/>
        <v>0</v>
      </c>
      <c r="G213" s="214">
        <f t="shared" si="85"/>
        <v>0</v>
      </c>
      <c r="H213" s="371">
        <f t="shared" si="85"/>
        <v>0</v>
      </c>
      <c r="I213" s="214">
        <f t="shared" si="85"/>
        <v>0</v>
      </c>
      <c r="J213" s="215">
        <f t="shared" si="85"/>
        <v>0</v>
      </c>
      <c r="K213" s="214">
        <f t="shared" si="85"/>
        <v>0</v>
      </c>
      <c r="L213" s="215">
        <f t="shared" si="85"/>
        <v>0</v>
      </c>
      <c r="M213" s="214">
        <f t="shared" si="85"/>
        <v>0</v>
      </c>
      <c r="N213" s="215">
        <f t="shared" ref="N213:O274" si="86">SUM(H213,J213,L213)</f>
        <v>0</v>
      </c>
      <c r="O213" s="214">
        <f t="shared" si="86"/>
        <v>0</v>
      </c>
      <c r="Y213" s="201">
        <f t="shared" si="75"/>
        <v>0</v>
      </c>
    </row>
    <row r="214" spans="1:25" ht="26.25" hidden="1" thickTop="1" x14ac:dyDescent="0.25">
      <c r="A214" s="236">
        <f t="shared" si="73"/>
        <v>167</v>
      </c>
      <c r="B214" s="207">
        <v>421000</v>
      </c>
      <c r="C214" s="237" t="s">
        <v>855</v>
      </c>
      <c r="D214" s="215">
        <f t="shared" ref="D214:M214" si="87">SUM(D215:D221)</f>
        <v>0</v>
      </c>
      <c r="E214" s="214">
        <f t="shared" si="87"/>
        <v>0</v>
      </c>
      <c r="F214" s="215">
        <f t="shared" si="87"/>
        <v>0</v>
      </c>
      <c r="G214" s="214">
        <f t="shared" si="87"/>
        <v>0</v>
      </c>
      <c r="H214" s="371">
        <f t="shared" si="87"/>
        <v>0</v>
      </c>
      <c r="I214" s="214">
        <f t="shared" si="87"/>
        <v>0</v>
      </c>
      <c r="J214" s="215">
        <f t="shared" si="87"/>
        <v>0</v>
      </c>
      <c r="K214" s="214">
        <f t="shared" si="87"/>
        <v>0</v>
      </c>
      <c r="L214" s="215">
        <f t="shared" si="87"/>
        <v>0</v>
      </c>
      <c r="M214" s="214">
        <f t="shared" si="87"/>
        <v>0</v>
      </c>
      <c r="N214" s="215">
        <f t="shared" si="86"/>
        <v>0</v>
      </c>
      <c r="O214" s="214">
        <f t="shared" si="86"/>
        <v>0</v>
      </c>
      <c r="Y214" s="201">
        <f t="shared" si="75"/>
        <v>0</v>
      </c>
    </row>
    <row r="215" spans="1:25" ht="26.25" hidden="1" thickTop="1" x14ac:dyDescent="0.25">
      <c r="A215" s="238">
        <f t="shared" si="73"/>
        <v>168</v>
      </c>
      <c r="B215" s="208">
        <v>421100</v>
      </c>
      <c r="C215" s="239" t="s">
        <v>200</v>
      </c>
      <c r="D215" s="218"/>
      <c r="E215" s="217"/>
      <c r="F215" s="218"/>
      <c r="G215" s="217"/>
      <c r="H215" s="369"/>
      <c r="I215" s="229"/>
      <c r="J215" s="218"/>
      <c r="K215" s="217"/>
      <c r="L215" s="218"/>
      <c r="M215" s="217"/>
      <c r="N215" s="287">
        <f t="shared" si="86"/>
        <v>0</v>
      </c>
      <c r="O215" s="277">
        <f t="shared" si="86"/>
        <v>0</v>
      </c>
      <c r="Y215" s="201">
        <f t="shared" si="75"/>
        <v>0</v>
      </c>
    </row>
    <row r="216" spans="1:25" ht="16.5" hidden="1" thickTop="1" x14ac:dyDescent="0.25">
      <c r="A216" s="238">
        <f t="shared" si="73"/>
        <v>169</v>
      </c>
      <c r="B216" s="208">
        <v>421200</v>
      </c>
      <c r="C216" s="239" t="s">
        <v>201</v>
      </c>
      <c r="D216" s="218"/>
      <c r="E216" s="217"/>
      <c r="F216" s="218"/>
      <c r="G216" s="217"/>
      <c r="H216" s="369"/>
      <c r="I216" s="229"/>
      <c r="J216" s="218"/>
      <c r="K216" s="217"/>
      <c r="L216" s="218"/>
      <c r="M216" s="217"/>
      <c r="N216" s="287">
        <f t="shared" si="86"/>
        <v>0</v>
      </c>
      <c r="O216" s="277">
        <f t="shared" si="86"/>
        <v>0</v>
      </c>
      <c r="Y216" s="201">
        <f t="shared" si="75"/>
        <v>0</v>
      </c>
    </row>
    <row r="217" spans="1:25" ht="16.5" hidden="1" thickTop="1" x14ac:dyDescent="0.25">
      <c r="A217" s="238">
        <f t="shared" si="73"/>
        <v>170</v>
      </c>
      <c r="B217" s="208">
        <v>421300</v>
      </c>
      <c r="C217" s="239" t="s">
        <v>202</v>
      </c>
      <c r="D217" s="218"/>
      <c r="E217" s="217"/>
      <c r="F217" s="218"/>
      <c r="G217" s="217"/>
      <c r="H217" s="369"/>
      <c r="I217" s="229"/>
      <c r="J217" s="218"/>
      <c r="K217" s="217"/>
      <c r="L217" s="218"/>
      <c r="M217" s="217"/>
      <c r="N217" s="287">
        <f t="shared" si="86"/>
        <v>0</v>
      </c>
      <c r="O217" s="277">
        <f t="shared" si="86"/>
        <v>0</v>
      </c>
      <c r="Y217" s="201">
        <f t="shared" si="75"/>
        <v>0</v>
      </c>
    </row>
    <row r="218" spans="1:25" ht="16.5" hidden="1" thickTop="1" x14ac:dyDescent="0.25">
      <c r="A218" s="238">
        <f t="shared" si="73"/>
        <v>171</v>
      </c>
      <c r="B218" s="208">
        <v>421400</v>
      </c>
      <c r="C218" s="239" t="s">
        <v>203</v>
      </c>
      <c r="D218" s="218"/>
      <c r="E218" s="217"/>
      <c r="F218" s="218"/>
      <c r="G218" s="217"/>
      <c r="H218" s="369"/>
      <c r="I218" s="229"/>
      <c r="J218" s="218"/>
      <c r="K218" s="217"/>
      <c r="L218" s="218"/>
      <c r="M218" s="217"/>
      <c r="N218" s="287">
        <f t="shared" si="86"/>
        <v>0</v>
      </c>
      <c r="O218" s="277">
        <f t="shared" si="86"/>
        <v>0</v>
      </c>
      <c r="Y218" s="201">
        <f t="shared" si="75"/>
        <v>0</v>
      </c>
    </row>
    <row r="219" spans="1:25" ht="16.5" hidden="1" thickTop="1" x14ac:dyDescent="0.25">
      <c r="A219" s="238">
        <f t="shared" si="73"/>
        <v>172</v>
      </c>
      <c r="B219" s="208">
        <v>421500</v>
      </c>
      <c r="C219" s="239" t="s">
        <v>204</v>
      </c>
      <c r="D219" s="218"/>
      <c r="E219" s="217"/>
      <c r="F219" s="218"/>
      <c r="G219" s="217"/>
      <c r="H219" s="369"/>
      <c r="I219" s="229"/>
      <c r="J219" s="218"/>
      <c r="K219" s="217"/>
      <c r="L219" s="218"/>
      <c r="M219" s="217"/>
      <c r="N219" s="287">
        <f t="shared" si="86"/>
        <v>0</v>
      </c>
      <c r="O219" s="277">
        <f t="shared" si="86"/>
        <v>0</v>
      </c>
      <c r="Y219" s="201">
        <f t="shared" si="75"/>
        <v>0</v>
      </c>
    </row>
    <row r="220" spans="1:25" ht="16.5" hidden="1" thickTop="1" x14ac:dyDescent="0.25">
      <c r="A220" s="238">
        <f t="shared" si="73"/>
        <v>173</v>
      </c>
      <c r="B220" s="208">
        <v>421600</v>
      </c>
      <c r="C220" s="239" t="s">
        <v>205</v>
      </c>
      <c r="D220" s="218"/>
      <c r="E220" s="217"/>
      <c r="F220" s="218"/>
      <c r="G220" s="217"/>
      <c r="H220" s="369"/>
      <c r="I220" s="229"/>
      <c r="J220" s="218"/>
      <c r="K220" s="217"/>
      <c r="L220" s="218"/>
      <c r="M220" s="217"/>
      <c r="N220" s="287">
        <f t="shared" si="86"/>
        <v>0</v>
      </c>
      <c r="O220" s="277">
        <f t="shared" si="86"/>
        <v>0</v>
      </c>
      <c r="Y220" s="201">
        <f t="shared" si="75"/>
        <v>0</v>
      </c>
    </row>
    <row r="221" spans="1:25" ht="16.5" hidden="1" thickTop="1" x14ac:dyDescent="0.25">
      <c r="A221" s="243">
        <f t="shared" si="73"/>
        <v>174</v>
      </c>
      <c r="B221" s="210">
        <v>421900</v>
      </c>
      <c r="C221" s="239" t="s">
        <v>206</v>
      </c>
      <c r="D221" s="218"/>
      <c r="E221" s="217"/>
      <c r="F221" s="218"/>
      <c r="G221" s="217"/>
      <c r="H221" s="369"/>
      <c r="I221" s="229"/>
      <c r="J221" s="218"/>
      <c r="K221" s="217"/>
      <c r="L221" s="218"/>
      <c r="M221" s="217"/>
      <c r="N221" s="287">
        <f t="shared" si="86"/>
        <v>0</v>
      </c>
      <c r="O221" s="277">
        <f t="shared" si="86"/>
        <v>0</v>
      </c>
      <c r="Y221" s="201">
        <f t="shared" si="75"/>
        <v>0</v>
      </c>
    </row>
    <row r="222" spans="1:25" ht="26.25" hidden="1" thickTop="1" x14ac:dyDescent="0.25">
      <c r="A222" s="236">
        <f t="shared" si="73"/>
        <v>175</v>
      </c>
      <c r="B222" s="207">
        <v>422000</v>
      </c>
      <c r="C222" s="237" t="s">
        <v>856</v>
      </c>
      <c r="D222" s="215">
        <f t="shared" ref="D222:M222" si="88">SUM(D223:D227)</f>
        <v>0</v>
      </c>
      <c r="E222" s="214">
        <f t="shared" si="88"/>
        <v>0</v>
      </c>
      <c r="F222" s="215">
        <f t="shared" si="88"/>
        <v>0</v>
      </c>
      <c r="G222" s="214">
        <f t="shared" si="88"/>
        <v>0</v>
      </c>
      <c r="H222" s="371">
        <f t="shared" si="88"/>
        <v>0</v>
      </c>
      <c r="I222" s="214">
        <f t="shared" si="88"/>
        <v>0</v>
      </c>
      <c r="J222" s="215">
        <f t="shared" si="88"/>
        <v>0</v>
      </c>
      <c r="K222" s="214">
        <f t="shared" si="88"/>
        <v>0</v>
      </c>
      <c r="L222" s="215">
        <f t="shared" si="88"/>
        <v>0</v>
      </c>
      <c r="M222" s="214">
        <f t="shared" si="88"/>
        <v>0</v>
      </c>
      <c r="N222" s="215">
        <f t="shared" si="86"/>
        <v>0</v>
      </c>
      <c r="O222" s="214">
        <f t="shared" si="86"/>
        <v>0</v>
      </c>
      <c r="Y222" s="201">
        <f t="shared" si="75"/>
        <v>0</v>
      </c>
    </row>
    <row r="223" spans="1:25" ht="26.25" hidden="1" thickTop="1" x14ac:dyDescent="0.25">
      <c r="A223" s="238">
        <f t="shared" si="73"/>
        <v>176</v>
      </c>
      <c r="B223" s="208">
        <v>422100</v>
      </c>
      <c r="C223" s="239" t="s">
        <v>207</v>
      </c>
      <c r="D223" s="218"/>
      <c r="E223" s="217"/>
      <c r="F223" s="218"/>
      <c r="G223" s="217"/>
      <c r="H223" s="369"/>
      <c r="I223" s="229"/>
      <c r="J223" s="218"/>
      <c r="K223" s="217"/>
      <c r="L223" s="218"/>
      <c r="M223" s="217"/>
      <c r="N223" s="287">
        <f t="shared" si="86"/>
        <v>0</v>
      </c>
      <c r="O223" s="277">
        <f t="shared" si="86"/>
        <v>0</v>
      </c>
      <c r="Y223" s="201">
        <f t="shared" si="75"/>
        <v>0</v>
      </c>
    </row>
    <row r="224" spans="1:25" ht="26.25" hidden="1" thickTop="1" x14ac:dyDescent="0.25">
      <c r="A224" s="238">
        <f t="shared" si="73"/>
        <v>177</v>
      </c>
      <c r="B224" s="208">
        <v>422200</v>
      </c>
      <c r="C224" s="239" t="s">
        <v>208</v>
      </c>
      <c r="D224" s="218"/>
      <c r="E224" s="217"/>
      <c r="F224" s="218"/>
      <c r="G224" s="217"/>
      <c r="H224" s="369"/>
      <c r="I224" s="229"/>
      <c r="J224" s="218"/>
      <c r="K224" s="217"/>
      <c r="L224" s="218"/>
      <c r="M224" s="217"/>
      <c r="N224" s="287">
        <f t="shared" si="86"/>
        <v>0</v>
      </c>
      <c r="O224" s="277">
        <f t="shared" si="86"/>
        <v>0</v>
      </c>
      <c r="Y224" s="201">
        <f t="shared" si="75"/>
        <v>0</v>
      </c>
    </row>
    <row r="225" spans="1:25" ht="26.25" hidden="1" thickTop="1" x14ac:dyDescent="0.25">
      <c r="A225" s="238">
        <f t="shared" si="73"/>
        <v>178</v>
      </c>
      <c r="B225" s="208">
        <v>422300</v>
      </c>
      <c r="C225" s="239" t="s">
        <v>209</v>
      </c>
      <c r="D225" s="218"/>
      <c r="E225" s="217"/>
      <c r="F225" s="218"/>
      <c r="G225" s="217"/>
      <c r="H225" s="369"/>
      <c r="I225" s="229"/>
      <c r="J225" s="218"/>
      <c r="K225" s="217"/>
      <c r="L225" s="218"/>
      <c r="M225" s="217"/>
      <c r="N225" s="287">
        <f t="shared" si="86"/>
        <v>0</v>
      </c>
      <c r="O225" s="277">
        <f t="shared" si="86"/>
        <v>0</v>
      </c>
      <c r="Y225" s="201">
        <f t="shared" si="75"/>
        <v>0</v>
      </c>
    </row>
    <row r="226" spans="1:25" ht="16.5" hidden="1" thickTop="1" x14ac:dyDescent="0.25">
      <c r="A226" s="238">
        <f t="shared" si="73"/>
        <v>179</v>
      </c>
      <c r="B226" s="208">
        <v>422400</v>
      </c>
      <c r="C226" s="239" t="s">
        <v>210</v>
      </c>
      <c r="D226" s="218"/>
      <c r="E226" s="217"/>
      <c r="F226" s="218"/>
      <c r="G226" s="217"/>
      <c r="H226" s="369"/>
      <c r="I226" s="229"/>
      <c r="J226" s="218"/>
      <c r="K226" s="217"/>
      <c r="L226" s="218"/>
      <c r="M226" s="217"/>
      <c r="N226" s="287">
        <f t="shared" si="86"/>
        <v>0</v>
      </c>
      <c r="O226" s="277">
        <f t="shared" si="86"/>
        <v>0</v>
      </c>
      <c r="Y226" s="201">
        <f t="shared" si="75"/>
        <v>0</v>
      </c>
    </row>
    <row r="227" spans="1:25" ht="16.5" hidden="1" thickTop="1" x14ac:dyDescent="0.25">
      <c r="A227" s="238">
        <f t="shared" si="73"/>
        <v>180</v>
      </c>
      <c r="B227" s="208">
        <v>422900</v>
      </c>
      <c r="C227" s="239" t="s">
        <v>211</v>
      </c>
      <c r="D227" s="218"/>
      <c r="E227" s="217"/>
      <c r="F227" s="218"/>
      <c r="G227" s="217"/>
      <c r="H227" s="369"/>
      <c r="I227" s="229"/>
      <c r="J227" s="218"/>
      <c r="K227" s="217"/>
      <c r="L227" s="218"/>
      <c r="M227" s="217"/>
      <c r="N227" s="287">
        <f t="shared" si="86"/>
        <v>0</v>
      </c>
      <c r="O227" s="277">
        <f t="shared" si="86"/>
        <v>0</v>
      </c>
      <c r="Y227" s="201">
        <f t="shared" si="75"/>
        <v>0</v>
      </c>
    </row>
    <row r="228" spans="1:25" ht="26.25" hidden="1" thickTop="1" x14ac:dyDescent="0.25">
      <c r="A228" s="236">
        <f t="shared" si="73"/>
        <v>181</v>
      </c>
      <c r="B228" s="207">
        <v>423000</v>
      </c>
      <c r="C228" s="237" t="s">
        <v>857</v>
      </c>
      <c r="D228" s="215">
        <f t="shared" ref="D228:M228" si="89">SUM(D229:D236)</f>
        <v>0</v>
      </c>
      <c r="E228" s="214">
        <f t="shared" si="89"/>
        <v>0</v>
      </c>
      <c r="F228" s="215">
        <f t="shared" si="89"/>
        <v>0</v>
      </c>
      <c r="G228" s="214">
        <f t="shared" si="89"/>
        <v>0</v>
      </c>
      <c r="H228" s="371">
        <f t="shared" si="89"/>
        <v>0</v>
      </c>
      <c r="I228" s="214">
        <f t="shared" si="89"/>
        <v>0</v>
      </c>
      <c r="J228" s="215">
        <f t="shared" si="89"/>
        <v>0</v>
      </c>
      <c r="K228" s="214">
        <f t="shared" si="89"/>
        <v>0</v>
      </c>
      <c r="L228" s="215">
        <f t="shared" si="89"/>
        <v>0</v>
      </c>
      <c r="M228" s="214">
        <f t="shared" si="89"/>
        <v>0</v>
      </c>
      <c r="N228" s="215">
        <f t="shared" si="86"/>
        <v>0</v>
      </c>
      <c r="O228" s="214">
        <f t="shared" si="86"/>
        <v>0</v>
      </c>
      <c r="Y228" s="201">
        <f t="shared" si="75"/>
        <v>0</v>
      </c>
    </row>
    <row r="229" spans="1:25" ht="16.5" hidden="1" thickTop="1" x14ac:dyDescent="0.25">
      <c r="A229" s="238">
        <f t="shared" si="73"/>
        <v>182</v>
      </c>
      <c r="B229" s="208">
        <v>423100</v>
      </c>
      <c r="C229" s="239" t="s">
        <v>212</v>
      </c>
      <c r="D229" s="218"/>
      <c r="E229" s="217"/>
      <c r="F229" s="218"/>
      <c r="G229" s="217"/>
      <c r="H229" s="369"/>
      <c r="I229" s="229"/>
      <c r="J229" s="218"/>
      <c r="K229" s="217"/>
      <c r="L229" s="218"/>
      <c r="M229" s="217"/>
      <c r="N229" s="287">
        <f t="shared" si="86"/>
        <v>0</v>
      </c>
      <c r="O229" s="277">
        <f t="shared" si="86"/>
        <v>0</v>
      </c>
      <c r="Y229" s="201">
        <f t="shared" si="75"/>
        <v>0</v>
      </c>
    </row>
    <row r="230" spans="1:25" ht="16.5" hidden="1" thickTop="1" x14ac:dyDescent="0.25">
      <c r="A230" s="238">
        <f t="shared" si="73"/>
        <v>183</v>
      </c>
      <c r="B230" s="208">
        <v>423200</v>
      </c>
      <c r="C230" s="239" t="s">
        <v>213</v>
      </c>
      <c r="D230" s="218"/>
      <c r="E230" s="217"/>
      <c r="F230" s="218"/>
      <c r="G230" s="217"/>
      <c r="H230" s="369"/>
      <c r="I230" s="229"/>
      <c r="J230" s="218"/>
      <c r="K230" s="217"/>
      <c r="L230" s="218"/>
      <c r="M230" s="217"/>
      <c r="N230" s="287">
        <f t="shared" si="86"/>
        <v>0</v>
      </c>
      <c r="O230" s="277">
        <f t="shared" si="86"/>
        <v>0</v>
      </c>
      <c r="Y230" s="201">
        <f t="shared" si="75"/>
        <v>0</v>
      </c>
    </row>
    <row r="231" spans="1:25" ht="26.25" hidden="1" thickTop="1" x14ac:dyDescent="0.25">
      <c r="A231" s="238">
        <f t="shared" si="73"/>
        <v>184</v>
      </c>
      <c r="B231" s="208">
        <v>423300</v>
      </c>
      <c r="C231" s="239" t="s">
        <v>214</v>
      </c>
      <c r="D231" s="218"/>
      <c r="E231" s="217"/>
      <c r="F231" s="218"/>
      <c r="G231" s="217"/>
      <c r="H231" s="369"/>
      <c r="I231" s="229"/>
      <c r="J231" s="218"/>
      <c r="K231" s="217"/>
      <c r="L231" s="218"/>
      <c r="M231" s="217"/>
      <c r="N231" s="287">
        <f t="shared" si="86"/>
        <v>0</v>
      </c>
      <c r="O231" s="277">
        <f t="shared" si="86"/>
        <v>0</v>
      </c>
      <c r="Y231" s="201">
        <f t="shared" si="75"/>
        <v>0</v>
      </c>
    </row>
    <row r="232" spans="1:25" ht="16.5" hidden="1" thickTop="1" x14ac:dyDescent="0.25">
      <c r="A232" s="238">
        <f t="shared" si="73"/>
        <v>185</v>
      </c>
      <c r="B232" s="208">
        <v>423400</v>
      </c>
      <c r="C232" s="239" t="s">
        <v>215</v>
      </c>
      <c r="D232" s="218"/>
      <c r="E232" s="217"/>
      <c r="F232" s="218"/>
      <c r="G232" s="217"/>
      <c r="H232" s="369"/>
      <c r="I232" s="229"/>
      <c r="J232" s="218"/>
      <c r="K232" s="217"/>
      <c r="L232" s="218"/>
      <c r="M232" s="217"/>
      <c r="N232" s="287">
        <f t="shared" si="86"/>
        <v>0</v>
      </c>
      <c r="O232" s="277">
        <f t="shared" si="86"/>
        <v>0</v>
      </c>
      <c r="Y232" s="201">
        <f t="shared" si="75"/>
        <v>0</v>
      </c>
    </row>
    <row r="233" spans="1:25" ht="16.5" hidden="1" thickTop="1" x14ac:dyDescent="0.25">
      <c r="A233" s="238">
        <f t="shared" si="73"/>
        <v>186</v>
      </c>
      <c r="B233" s="208">
        <v>423500</v>
      </c>
      <c r="C233" s="239" t="s">
        <v>216</v>
      </c>
      <c r="D233" s="218"/>
      <c r="E233" s="217"/>
      <c r="F233" s="218"/>
      <c r="G233" s="217"/>
      <c r="H233" s="369"/>
      <c r="I233" s="229"/>
      <c r="J233" s="218"/>
      <c r="K233" s="217"/>
      <c r="L233" s="218"/>
      <c r="M233" s="217"/>
      <c r="N233" s="287">
        <f t="shared" si="86"/>
        <v>0</v>
      </c>
      <c r="O233" s="277">
        <f t="shared" si="86"/>
        <v>0</v>
      </c>
      <c r="Y233" s="201">
        <f t="shared" si="75"/>
        <v>0</v>
      </c>
    </row>
    <row r="234" spans="1:25" ht="26.25" hidden="1" thickTop="1" x14ac:dyDescent="0.25">
      <c r="A234" s="238">
        <f t="shared" si="73"/>
        <v>187</v>
      </c>
      <c r="B234" s="208">
        <v>423600</v>
      </c>
      <c r="C234" s="239" t="s">
        <v>217</v>
      </c>
      <c r="D234" s="218"/>
      <c r="E234" s="217"/>
      <c r="F234" s="218"/>
      <c r="G234" s="217"/>
      <c r="H234" s="369"/>
      <c r="I234" s="229"/>
      <c r="J234" s="218"/>
      <c r="K234" s="217"/>
      <c r="L234" s="218"/>
      <c r="M234" s="217"/>
      <c r="N234" s="287">
        <f t="shared" si="86"/>
        <v>0</v>
      </c>
      <c r="O234" s="277">
        <f t="shared" si="86"/>
        <v>0</v>
      </c>
      <c r="Y234" s="201">
        <f t="shared" si="75"/>
        <v>0</v>
      </c>
    </row>
    <row r="235" spans="1:25" ht="16.5" hidden="1" thickTop="1" x14ac:dyDescent="0.25">
      <c r="A235" s="238">
        <f t="shared" si="73"/>
        <v>188</v>
      </c>
      <c r="B235" s="208">
        <v>423700</v>
      </c>
      <c r="C235" s="239" t="s">
        <v>218</v>
      </c>
      <c r="D235" s="218"/>
      <c r="E235" s="217"/>
      <c r="F235" s="218"/>
      <c r="G235" s="217"/>
      <c r="H235" s="369"/>
      <c r="I235" s="229"/>
      <c r="J235" s="218"/>
      <c r="K235" s="217"/>
      <c r="L235" s="218"/>
      <c r="M235" s="217"/>
      <c r="N235" s="287">
        <f t="shared" si="86"/>
        <v>0</v>
      </c>
      <c r="O235" s="277">
        <f t="shared" si="86"/>
        <v>0</v>
      </c>
      <c r="Y235" s="201">
        <f t="shared" si="75"/>
        <v>0</v>
      </c>
    </row>
    <row r="236" spans="1:25" ht="16.5" hidden="1" thickTop="1" x14ac:dyDescent="0.25">
      <c r="A236" s="238">
        <f t="shared" si="73"/>
        <v>189</v>
      </c>
      <c r="B236" s="208">
        <v>423900</v>
      </c>
      <c r="C236" s="239" t="s">
        <v>351</v>
      </c>
      <c r="D236" s="218"/>
      <c r="E236" s="217"/>
      <c r="F236" s="218"/>
      <c r="G236" s="217"/>
      <c r="H236" s="369"/>
      <c r="I236" s="229"/>
      <c r="J236" s="218"/>
      <c r="K236" s="217"/>
      <c r="L236" s="218"/>
      <c r="M236" s="217"/>
      <c r="N236" s="287">
        <f t="shared" si="86"/>
        <v>0</v>
      </c>
      <c r="O236" s="277">
        <f t="shared" si="86"/>
        <v>0</v>
      </c>
      <c r="Y236" s="201">
        <f t="shared" si="75"/>
        <v>0</v>
      </c>
    </row>
    <row r="237" spans="1:25" ht="26.25" hidden="1" thickTop="1" x14ac:dyDescent="0.25">
      <c r="A237" s="236">
        <f t="shared" si="73"/>
        <v>190</v>
      </c>
      <c r="B237" s="207">
        <v>424000</v>
      </c>
      <c r="C237" s="237" t="s">
        <v>858</v>
      </c>
      <c r="D237" s="215">
        <f t="shared" ref="D237:M237" si="90">SUM(D238:D244)</f>
        <v>0</v>
      </c>
      <c r="E237" s="214">
        <f t="shared" si="90"/>
        <v>0</v>
      </c>
      <c r="F237" s="215">
        <f t="shared" si="90"/>
        <v>0</v>
      </c>
      <c r="G237" s="214">
        <f t="shared" si="90"/>
        <v>0</v>
      </c>
      <c r="H237" s="371">
        <f t="shared" si="90"/>
        <v>0</v>
      </c>
      <c r="I237" s="214">
        <f t="shared" si="90"/>
        <v>0</v>
      </c>
      <c r="J237" s="215">
        <f t="shared" si="90"/>
        <v>0</v>
      </c>
      <c r="K237" s="214">
        <f t="shared" si="90"/>
        <v>0</v>
      </c>
      <c r="L237" s="215">
        <f t="shared" si="90"/>
        <v>0</v>
      </c>
      <c r="M237" s="214">
        <f t="shared" si="90"/>
        <v>0</v>
      </c>
      <c r="N237" s="215">
        <f t="shared" si="86"/>
        <v>0</v>
      </c>
      <c r="O237" s="214">
        <f t="shared" si="86"/>
        <v>0</v>
      </c>
      <c r="Y237" s="201">
        <f t="shared" si="75"/>
        <v>0</v>
      </c>
    </row>
    <row r="238" spans="1:25" ht="16.5" hidden="1" thickTop="1" x14ac:dyDescent="0.25">
      <c r="A238" s="238">
        <f t="shared" si="73"/>
        <v>191</v>
      </c>
      <c r="B238" s="208">
        <v>424100</v>
      </c>
      <c r="C238" s="239" t="s">
        <v>219</v>
      </c>
      <c r="D238" s="218"/>
      <c r="E238" s="217"/>
      <c r="F238" s="218"/>
      <c r="G238" s="217"/>
      <c r="H238" s="369"/>
      <c r="I238" s="229"/>
      <c r="J238" s="218"/>
      <c r="K238" s="217"/>
      <c r="L238" s="218"/>
      <c r="M238" s="217"/>
      <c r="N238" s="287">
        <f t="shared" si="86"/>
        <v>0</v>
      </c>
      <c r="O238" s="277">
        <f t="shared" si="86"/>
        <v>0</v>
      </c>
      <c r="Y238" s="201">
        <f t="shared" si="75"/>
        <v>0</v>
      </c>
    </row>
    <row r="239" spans="1:25" ht="26.25" hidden="1" thickTop="1" x14ac:dyDescent="0.25">
      <c r="A239" s="238">
        <f t="shared" si="73"/>
        <v>192</v>
      </c>
      <c r="B239" s="208">
        <v>424200</v>
      </c>
      <c r="C239" s="239" t="s">
        <v>220</v>
      </c>
      <c r="D239" s="218"/>
      <c r="E239" s="217"/>
      <c r="F239" s="218"/>
      <c r="G239" s="217"/>
      <c r="H239" s="369"/>
      <c r="I239" s="229"/>
      <c r="J239" s="218"/>
      <c r="K239" s="217"/>
      <c r="L239" s="218"/>
      <c r="M239" s="217"/>
      <c r="N239" s="287">
        <f t="shared" si="86"/>
        <v>0</v>
      </c>
      <c r="O239" s="277">
        <f t="shared" si="86"/>
        <v>0</v>
      </c>
      <c r="Y239" s="201">
        <f t="shared" si="75"/>
        <v>0</v>
      </c>
    </row>
    <row r="240" spans="1:25" ht="16.5" hidden="1" thickTop="1" x14ac:dyDescent="0.25">
      <c r="A240" s="238">
        <f t="shared" si="73"/>
        <v>193</v>
      </c>
      <c r="B240" s="208">
        <v>424300</v>
      </c>
      <c r="C240" s="239" t="s">
        <v>221</v>
      </c>
      <c r="D240" s="218"/>
      <c r="E240" s="217"/>
      <c r="F240" s="218"/>
      <c r="G240" s="217"/>
      <c r="H240" s="369"/>
      <c r="I240" s="229"/>
      <c r="J240" s="218"/>
      <c r="K240" s="217"/>
      <c r="L240" s="218"/>
      <c r="M240" s="217"/>
      <c r="N240" s="287">
        <f t="shared" si="86"/>
        <v>0</v>
      </c>
      <c r="O240" s="277">
        <f t="shared" si="86"/>
        <v>0</v>
      </c>
      <c r="Y240" s="201">
        <f t="shared" si="75"/>
        <v>0</v>
      </c>
    </row>
    <row r="241" spans="1:25" ht="16.5" hidden="1" thickTop="1" x14ac:dyDescent="0.25">
      <c r="A241" s="238">
        <f t="shared" si="73"/>
        <v>194</v>
      </c>
      <c r="B241" s="208">
        <v>424400</v>
      </c>
      <c r="C241" s="239" t="s">
        <v>222</v>
      </c>
      <c r="D241" s="218"/>
      <c r="E241" s="217"/>
      <c r="F241" s="218"/>
      <c r="G241" s="217"/>
      <c r="H241" s="369"/>
      <c r="I241" s="229"/>
      <c r="J241" s="218"/>
      <c r="K241" s="217"/>
      <c r="L241" s="218"/>
      <c r="M241" s="217"/>
      <c r="N241" s="287">
        <f t="shared" si="86"/>
        <v>0</v>
      </c>
      <c r="O241" s="277">
        <f t="shared" si="86"/>
        <v>0</v>
      </c>
      <c r="Y241" s="201">
        <f t="shared" si="75"/>
        <v>0</v>
      </c>
    </row>
    <row r="242" spans="1:25" ht="26.25" hidden="1" thickTop="1" x14ac:dyDescent="0.25">
      <c r="A242" s="238">
        <f t="shared" si="73"/>
        <v>195</v>
      </c>
      <c r="B242" s="208">
        <v>424500</v>
      </c>
      <c r="C242" s="239" t="s">
        <v>223</v>
      </c>
      <c r="D242" s="218"/>
      <c r="E242" s="217"/>
      <c r="F242" s="218"/>
      <c r="G242" s="217"/>
      <c r="H242" s="369"/>
      <c r="I242" s="229"/>
      <c r="J242" s="218"/>
      <c r="K242" s="217"/>
      <c r="L242" s="218"/>
      <c r="M242" s="217"/>
      <c r="N242" s="287">
        <f t="shared" si="86"/>
        <v>0</v>
      </c>
      <c r="O242" s="277">
        <f t="shared" si="86"/>
        <v>0</v>
      </c>
      <c r="Y242" s="201">
        <f t="shared" si="75"/>
        <v>0</v>
      </c>
    </row>
    <row r="243" spans="1:25" ht="26.25" hidden="1" thickTop="1" x14ac:dyDescent="0.25">
      <c r="A243" s="238">
        <f t="shared" si="73"/>
        <v>196</v>
      </c>
      <c r="B243" s="208">
        <v>424600</v>
      </c>
      <c r="C243" s="239" t="s">
        <v>224</v>
      </c>
      <c r="D243" s="218"/>
      <c r="E243" s="217"/>
      <c r="F243" s="218"/>
      <c r="G243" s="217"/>
      <c r="H243" s="369"/>
      <c r="I243" s="229"/>
      <c r="J243" s="218"/>
      <c r="K243" s="217"/>
      <c r="L243" s="218"/>
      <c r="M243" s="217"/>
      <c r="N243" s="287">
        <f t="shared" si="86"/>
        <v>0</v>
      </c>
      <c r="O243" s="277">
        <f t="shared" si="86"/>
        <v>0</v>
      </c>
      <c r="Y243" s="201">
        <f t="shared" si="75"/>
        <v>0</v>
      </c>
    </row>
    <row r="244" spans="1:25" ht="16.5" hidden="1" thickTop="1" x14ac:dyDescent="0.25">
      <c r="A244" s="238">
        <f t="shared" si="73"/>
        <v>197</v>
      </c>
      <c r="B244" s="208">
        <v>424900</v>
      </c>
      <c r="C244" s="239" t="s">
        <v>225</v>
      </c>
      <c r="D244" s="218"/>
      <c r="E244" s="217"/>
      <c r="F244" s="218"/>
      <c r="G244" s="217"/>
      <c r="H244" s="369"/>
      <c r="I244" s="229"/>
      <c r="J244" s="218"/>
      <c r="K244" s="217"/>
      <c r="L244" s="218"/>
      <c r="M244" s="217"/>
      <c r="N244" s="287">
        <f t="shared" si="86"/>
        <v>0</v>
      </c>
      <c r="O244" s="277">
        <f t="shared" si="86"/>
        <v>0</v>
      </c>
      <c r="Y244" s="201">
        <f t="shared" si="75"/>
        <v>0</v>
      </c>
    </row>
    <row r="245" spans="1:25" ht="26.25" hidden="1" thickTop="1" x14ac:dyDescent="0.25">
      <c r="A245" s="236">
        <f t="shared" si="73"/>
        <v>198</v>
      </c>
      <c r="B245" s="207">
        <v>425000</v>
      </c>
      <c r="C245" s="237" t="s">
        <v>859</v>
      </c>
      <c r="D245" s="215">
        <f>D246+D247</f>
        <v>0</v>
      </c>
      <c r="E245" s="214">
        <f t="shared" ref="E245:M245" si="91">E246+E247</f>
        <v>0</v>
      </c>
      <c r="F245" s="215">
        <f t="shared" si="91"/>
        <v>0</v>
      </c>
      <c r="G245" s="214">
        <f t="shared" si="91"/>
        <v>0</v>
      </c>
      <c r="H245" s="371">
        <f t="shared" si="91"/>
        <v>0</v>
      </c>
      <c r="I245" s="214">
        <f t="shared" si="91"/>
        <v>0</v>
      </c>
      <c r="J245" s="215">
        <f t="shared" si="91"/>
        <v>0</v>
      </c>
      <c r="K245" s="214">
        <f t="shared" si="91"/>
        <v>0</v>
      </c>
      <c r="L245" s="215">
        <f t="shared" si="91"/>
        <v>0</v>
      </c>
      <c r="M245" s="214">
        <f t="shared" si="91"/>
        <v>0</v>
      </c>
      <c r="N245" s="215">
        <f t="shared" si="86"/>
        <v>0</v>
      </c>
      <c r="O245" s="214">
        <f t="shared" si="86"/>
        <v>0</v>
      </c>
      <c r="Y245" s="201">
        <f t="shared" si="75"/>
        <v>0</v>
      </c>
    </row>
    <row r="246" spans="1:25" ht="26.25" hidden="1" thickTop="1" x14ac:dyDescent="0.25">
      <c r="A246" s="238">
        <f t="shared" si="73"/>
        <v>199</v>
      </c>
      <c r="B246" s="208">
        <v>425100</v>
      </c>
      <c r="C246" s="239" t="s">
        <v>226</v>
      </c>
      <c r="D246" s="218"/>
      <c r="E246" s="217"/>
      <c r="F246" s="218"/>
      <c r="G246" s="217"/>
      <c r="H246" s="369"/>
      <c r="I246" s="229"/>
      <c r="J246" s="218"/>
      <c r="K246" s="217"/>
      <c r="L246" s="218"/>
      <c r="M246" s="217"/>
      <c r="N246" s="287">
        <f t="shared" si="86"/>
        <v>0</v>
      </c>
      <c r="O246" s="277">
        <f t="shared" si="86"/>
        <v>0</v>
      </c>
      <c r="Y246" s="201">
        <f t="shared" si="75"/>
        <v>0</v>
      </c>
    </row>
    <row r="247" spans="1:25" ht="26.25" hidden="1" thickTop="1" x14ac:dyDescent="0.25">
      <c r="A247" s="238">
        <f t="shared" si="73"/>
        <v>200</v>
      </c>
      <c r="B247" s="208">
        <v>425200</v>
      </c>
      <c r="C247" s="239" t="s">
        <v>227</v>
      </c>
      <c r="D247" s="218"/>
      <c r="E247" s="217"/>
      <c r="F247" s="218"/>
      <c r="G247" s="217"/>
      <c r="H247" s="369"/>
      <c r="I247" s="229"/>
      <c r="J247" s="218"/>
      <c r="K247" s="217"/>
      <c r="L247" s="218"/>
      <c r="M247" s="217"/>
      <c r="N247" s="287">
        <f t="shared" si="86"/>
        <v>0</v>
      </c>
      <c r="O247" s="277">
        <f t="shared" si="86"/>
        <v>0</v>
      </c>
      <c r="Y247" s="201">
        <f t="shared" si="75"/>
        <v>0</v>
      </c>
    </row>
    <row r="248" spans="1:25" ht="16.5" hidden="1" thickTop="1" x14ac:dyDescent="0.25">
      <c r="A248" s="236">
        <f t="shared" ref="A248:A311" si="92">A247+1</f>
        <v>201</v>
      </c>
      <c r="B248" s="207">
        <v>426000</v>
      </c>
      <c r="C248" s="237" t="s">
        <v>860</v>
      </c>
      <c r="D248" s="215">
        <f t="shared" ref="D248:M248" si="93">SUM(D249:D257)</f>
        <v>0</v>
      </c>
      <c r="E248" s="214">
        <f t="shared" si="93"/>
        <v>0</v>
      </c>
      <c r="F248" s="215">
        <f t="shared" si="93"/>
        <v>0</v>
      </c>
      <c r="G248" s="214">
        <f t="shared" si="93"/>
        <v>0</v>
      </c>
      <c r="H248" s="371">
        <f t="shared" si="93"/>
        <v>0</v>
      </c>
      <c r="I248" s="214">
        <f t="shared" si="93"/>
        <v>0</v>
      </c>
      <c r="J248" s="215">
        <f t="shared" si="93"/>
        <v>0</v>
      </c>
      <c r="K248" s="214">
        <f t="shared" si="93"/>
        <v>0</v>
      </c>
      <c r="L248" s="215">
        <f t="shared" si="93"/>
        <v>0</v>
      </c>
      <c r="M248" s="214">
        <f t="shared" si="93"/>
        <v>0</v>
      </c>
      <c r="N248" s="215">
        <f t="shared" si="86"/>
        <v>0</v>
      </c>
      <c r="O248" s="214">
        <f t="shared" si="86"/>
        <v>0</v>
      </c>
      <c r="Y248" s="201">
        <f t="shared" ref="Y248:Y311" si="94">SUM(D248:O248)</f>
        <v>0</v>
      </c>
    </row>
    <row r="249" spans="1:25" ht="16.5" hidden="1" thickTop="1" x14ac:dyDescent="0.25">
      <c r="A249" s="238">
        <f t="shared" si="92"/>
        <v>202</v>
      </c>
      <c r="B249" s="208">
        <v>426100</v>
      </c>
      <c r="C249" s="239" t="s">
        <v>228</v>
      </c>
      <c r="D249" s="218"/>
      <c r="E249" s="217"/>
      <c r="F249" s="218"/>
      <c r="G249" s="217"/>
      <c r="H249" s="369"/>
      <c r="I249" s="229"/>
      <c r="J249" s="218"/>
      <c r="K249" s="217"/>
      <c r="L249" s="218"/>
      <c r="M249" s="217"/>
      <c r="N249" s="287">
        <f t="shared" si="86"/>
        <v>0</v>
      </c>
      <c r="O249" s="277">
        <f t="shared" si="86"/>
        <v>0</v>
      </c>
      <c r="Y249" s="201">
        <f t="shared" si="94"/>
        <v>0</v>
      </c>
    </row>
    <row r="250" spans="1:25" ht="16.5" hidden="1" thickTop="1" x14ac:dyDescent="0.25">
      <c r="A250" s="238">
        <f t="shared" si="92"/>
        <v>203</v>
      </c>
      <c r="B250" s="208">
        <v>426200</v>
      </c>
      <c r="C250" s="239" t="s">
        <v>229</v>
      </c>
      <c r="D250" s="218"/>
      <c r="E250" s="217"/>
      <c r="F250" s="218"/>
      <c r="G250" s="217"/>
      <c r="H250" s="369"/>
      <c r="I250" s="229"/>
      <c r="J250" s="218"/>
      <c r="K250" s="217"/>
      <c r="L250" s="218"/>
      <c r="M250" s="217"/>
      <c r="N250" s="287">
        <f t="shared" si="86"/>
        <v>0</v>
      </c>
      <c r="O250" s="277">
        <f t="shared" si="86"/>
        <v>0</v>
      </c>
      <c r="Y250" s="201">
        <f t="shared" si="94"/>
        <v>0</v>
      </c>
    </row>
    <row r="251" spans="1:25" ht="26.25" hidden="1" thickTop="1" x14ac:dyDescent="0.25">
      <c r="A251" s="238">
        <f t="shared" si="92"/>
        <v>204</v>
      </c>
      <c r="B251" s="208">
        <v>426300</v>
      </c>
      <c r="C251" s="239" t="s">
        <v>230</v>
      </c>
      <c r="D251" s="218"/>
      <c r="E251" s="217"/>
      <c r="F251" s="218"/>
      <c r="G251" s="217"/>
      <c r="H251" s="369"/>
      <c r="I251" s="229"/>
      <c r="J251" s="218"/>
      <c r="K251" s="217"/>
      <c r="L251" s="218"/>
      <c r="M251" s="217"/>
      <c r="N251" s="287">
        <f t="shared" si="86"/>
        <v>0</v>
      </c>
      <c r="O251" s="277">
        <f t="shared" si="86"/>
        <v>0</v>
      </c>
      <c r="Y251" s="201">
        <f t="shared" si="94"/>
        <v>0</v>
      </c>
    </row>
    <row r="252" spans="1:25" ht="16.5" hidden="1" thickTop="1" x14ac:dyDescent="0.25">
      <c r="A252" s="238">
        <f t="shared" si="92"/>
        <v>205</v>
      </c>
      <c r="B252" s="208">
        <v>426400</v>
      </c>
      <c r="C252" s="239" t="s">
        <v>231</v>
      </c>
      <c r="D252" s="218"/>
      <c r="E252" s="217"/>
      <c r="F252" s="218"/>
      <c r="G252" s="217"/>
      <c r="H252" s="369"/>
      <c r="I252" s="229"/>
      <c r="J252" s="218"/>
      <c r="K252" s="217"/>
      <c r="L252" s="218"/>
      <c r="M252" s="217"/>
      <c r="N252" s="287">
        <f t="shared" si="86"/>
        <v>0</v>
      </c>
      <c r="O252" s="277">
        <f t="shared" si="86"/>
        <v>0</v>
      </c>
      <c r="Y252" s="201">
        <f t="shared" si="94"/>
        <v>0</v>
      </c>
    </row>
    <row r="253" spans="1:25" ht="26.25" hidden="1" thickTop="1" x14ac:dyDescent="0.25">
      <c r="A253" s="238">
        <f t="shared" si="92"/>
        <v>206</v>
      </c>
      <c r="B253" s="208">
        <v>426500</v>
      </c>
      <c r="C253" s="239" t="s">
        <v>232</v>
      </c>
      <c r="D253" s="218"/>
      <c r="E253" s="217"/>
      <c r="F253" s="218"/>
      <c r="G253" s="217"/>
      <c r="H253" s="369"/>
      <c r="I253" s="229"/>
      <c r="J253" s="218"/>
      <c r="K253" s="217"/>
      <c r="L253" s="218"/>
      <c r="M253" s="217"/>
      <c r="N253" s="287">
        <f t="shared" si="86"/>
        <v>0</v>
      </c>
      <c r="O253" s="277">
        <f t="shared" si="86"/>
        <v>0</v>
      </c>
      <c r="Y253" s="201">
        <f t="shared" si="94"/>
        <v>0</v>
      </c>
    </row>
    <row r="254" spans="1:25" ht="26.25" hidden="1" thickTop="1" x14ac:dyDescent="0.25">
      <c r="A254" s="238">
        <f t="shared" si="92"/>
        <v>207</v>
      </c>
      <c r="B254" s="208">
        <v>426600</v>
      </c>
      <c r="C254" s="239" t="s">
        <v>233</v>
      </c>
      <c r="D254" s="218"/>
      <c r="E254" s="217"/>
      <c r="F254" s="218"/>
      <c r="G254" s="217"/>
      <c r="H254" s="369"/>
      <c r="I254" s="229"/>
      <c r="J254" s="218"/>
      <c r="K254" s="217"/>
      <c r="L254" s="218"/>
      <c r="M254" s="217"/>
      <c r="N254" s="287">
        <f t="shared" si="86"/>
        <v>0</v>
      </c>
      <c r="O254" s="277">
        <f t="shared" si="86"/>
        <v>0</v>
      </c>
      <c r="Y254" s="201">
        <f t="shared" si="94"/>
        <v>0</v>
      </c>
    </row>
    <row r="255" spans="1:25" ht="26.25" hidden="1" thickTop="1" x14ac:dyDescent="0.25">
      <c r="A255" s="238">
        <f t="shared" si="92"/>
        <v>208</v>
      </c>
      <c r="B255" s="208">
        <v>426700</v>
      </c>
      <c r="C255" s="239" t="s">
        <v>234</v>
      </c>
      <c r="D255" s="218"/>
      <c r="E255" s="217"/>
      <c r="F255" s="218"/>
      <c r="G255" s="217"/>
      <c r="H255" s="369"/>
      <c r="I255" s="229"/>
      <c r="J255" s="218"/>
      <c r="K255" s="217"/>
      <c r="L255" s="218"/>
      <c r="M255" s="217"/>
      <c r="N255" s="287">
        <f t="shared" si="86"/>
        <v>0</v>
      </c>
      <c r="O255" s="277">
        <f t="shared" si="86"/>
        <v>0</v>
      </c>
      <c r="Y255" s="201">
        <f t="shared" si="94"/>
        <v>0</v>
      </c>
    </row>
    <row r="256" spans="1:25" ht="26.25" hidden="1" thickTop="1" x14ac:dyDescent="0.25">
      <c r="A256" s="238">
        <f t="shared" si="92"/>
        <v>209</v>
      </c>
      <c r="B256" s="208">
        <v>426800</v>
      </c>
      <c r="C256" s="239" t="s">
        <v>235</v>
      </c>
      <c r="D256" s="218"/>
      <c r="E256" s="217"/>
      <c r="F256" s="218"/>
      <c r="G256" s="217"/>
      <c r="H256" s="369"/>
      <c r="I256" s="229"/>
      <c r="J256" s="218"/>
      <c r="K256" s="217"/>
      <c r="L256" s="218"/>
      <c r="M256" s="217"/>
      <c r="N256" s="287">
        <f t="shared" si="86"/>
        <v>0</v>
      </c>
      <c r="O256" s="277">
        <f t="shared" si="86"/>
        <v>0</v>
      </c>
      <c r="Y256" s="201">
        <f t="shared" si="94"/>
        <v>0</v>
      </c>
    </row>
    <row r="257" spans="1:25" ht="16.5" hidden="1" thickTop="1" x14ac:dyDescent="0.25">
      <c r="A257" s="238">
        <f t="shared" si="92"/>
        <v>210</v>
      </c>
      <c r="B257" s="208">
        <v>426900</v>
      </c>
      <c r="C257" s="239" t="s">
        <v>236</v>
      </c>
      <c r="D257" s="218"/>
      <c r="E257" s="217"/>
      <c r="F257" s="218"/>
      <c r="G257" s="217"/>
      <c r="H257" s="369"/>
      <c r="I257" s="229"/>
      <c r="J257" s="218"/>
      <c r="K257" s="217"/>
      <c r="L257" s="218"/>
      <c r="M257" s="217"/>
      <c r="N257" s="287">
        <f t="shared" si="86"/>
        <v>0</v>
      </c>
      <c r="O257" s="277">
        <f t="shared" si="86"/>
        <v>0</v>
      </c>
      <c r="Y257" s="201">
        <f t="shared" si="94"/>
        <v>0</v>
      </c>
    </row>
    <row r="258" spans="1:25" ht="39" hidden="1" thickTop="1" x14ac:dyDescent="0.25">
      <c r="A258" s="236">
        <f t="shared" si="92"/>
        <v>211</v>
      </c>
      <c r="B258" s="207">
        <v>430000</v>
      </c>
      <c r="C258" s="237" t="s">
        <v>861</v>
      </c>
      <c r="D258" s="215">
        <f>D259+D263+D265+D267+D271</f>
        <v>0</v>
      </c>
      <c r="E258" s="214">
        <f t="shared" ref="E258:M258" si="95">E259+E263+E265+E267+E271</f>
        <v>0</v>
      </c>
      <c r="F258" s="215">
        <f t="shared" si="95"/>
        <v>0</v>
      </c>
      <c r="G258" s="214">
        <f t="shared" si="95"/>
        <v>0</v>
      </c>
      <c r="H258" s="371">
        <f t="shared" si="95"/>
        <v>0</v>
      </c>
      <c r="I258" s="214">
        <f t="shared" si="95"/>
        <v>0</v>
      </c>
      <c r="J258" s="215">
        <f t="shared" si="95"/>
        <v>0</v>
      </c>
      <c r="K258" s="214">
        <f t="shared" si="95"/>
        <v>0</v>
      </c>
      <c r="L258" s="215">
        <f t="shared" si="95"/>
        <v>0</v>
      </c>
      <c r="M258" s="214">
        <f t="shared" si="95"/>
        <v>0</v>
      </c>
      <c r="N258" s="215">
        <f t="shared" si="86"/>
        <v>0</v>
      </c>
      <c r="O258" s="214">
        <f t="shared" si="86"/>
        <v>0</v>
      </c>
      <c r="Y258" s="201">
        <f t="shared" si="94"/>
        <v>0</v>
      </c>
    </row>
    <row r="259" spans="1:25" ht="26.25" hidden="1" thickTop="1" x14ac:dyDescent="0.25">
      <c r="A259" s="236">
        <f t="shared" si="92"/>
        <v>212</v>
      </c>
      <c r="B259" s="207">
        <v>431000</v>
      </c>
      <c r="C259" s="237" t="s">
        <v>862</v>
      </c>
      <c r="D259" s="215">
        <f t="shared" ref="D259:M259" si="96">SUM(D260:D262)</f>
        <v>0</v>
      </c>
      <c r="E259" s="214">
        <f t="shared" si="96"/>
        <v>0</v>
      </c>
      <c r="F259" s="215">
        <f t="shared" si="96"/>
        <v>0</v>
      </c>
      <c r="G259" s="214">
        <f t="shared" si="96"/>
        <v>0</v>
      </c>
      <c r="H259" s="371">
        <f t="shared" si="96"/>
        <v>0</v>
      </c>
      <c r="I259" s="214">
        <f t="shared" si="96"/>
        <v>0</v>
      </c>
      <c r="J259" s="215">
        <f t="shared" si="96"/>
        <v>0</v>
      </c>
      <c r="K259" s="214">
        <f t="shared" si="96"/>
        <v>0</v>
      </c>
      <c r="L259" s="215">
        <f t="shared" si="96"/>
        <v>0</v>
      </c>
      <c r="M259" s="214">
        <f t="shared" si="96"/>
        <v>0</v>
      </c>
      <c r="N259" s="215">
        <f t="shared" si="86"/>
        <v>0</v>
      </c>
      <c r="O259" s="214">
        <f t="shared" si="86"/>
        <v>0</v>
      </c>
      <c r="Y259" s="201">
        <f t="shared" si="94"/>
        <v>0</v>
      </c>
    </row>
    <row r="260" spans="1:25" ht="26.25" hidden="1" thickTop="1" x14ac:dyDescent="0.25">
      <c r="A260" s="238">
        <f t="shared" si="92"/>
        <v>213</v>
      </c>
      <c r="B260" s="208">
        <v>431100</v>
      </c>
      <c r="C260" s="239" t="s">
        <v>1363</v>
      </c>
      <c r="D260" s="218"/>
      <c r="E260" s="217"/>
      <c r="F260" s="218"/>
      <c r="G260" s="217"/>
      <c r="H260" s="369"/>
      <c r="I260" s="229"/>
      <c r="J260" s="218"/>
      <c r="K260" s="217"/>
      <c r="L260" s="218"/>
      <c r="M260" s="217"/>
      <c r="N260" s="287">
        <f t="shared" si="86"/>
        <v>0</v>
      </c>
      <c r="O260" s="277">
        <f t="shared" si="86"/>
        <v>0</v>
      </c>
      <c r="Y260" s="201">
        <f t="shared" si="94"/>
        <v>0</v>
      </c>
    </row>
    <row r="261" spans="1:25" ht="16.5" hidden="1" thickTop="1" x14ac:dyDescent="0.25">
      <c r="A261" s="238">
        <f t="shared" si="92"/>
        <v>214</v>
      </c>
      <c r="B261" s="208">
        <v>431200</v>
      </c>
      <c r="C261" s="239" t="s">
        <v>237</v>
      </c>
      <c r="D261" s="218"/>
      <c r="E261" s="217"/>
      <c r="F261" s="218"/>
      <c r="G261" s="217"/>
      <c r="H261" s="369"/>
      <c r="I261" s="229"/>
      <c r="J261" s="218"/>
      <c r="K261" s="217"/>
      <c r="L261" s="218"/>
      <c r="M261" s="217"/>
      <c r="N261" s="287">
        <f t="shared" si="86"/>
        <v>0</v>
      </c>
      <c r="O261" s="277">
        <f t="shared" si="86"/>
        <v>0</v>
      </c>
      <c r="Y261" s="201">
        <f t="shared" si="94"/>
        <v>0</v>
      </c>
    </row>
    <row r="262" spans="1:25" ht="26.25" hidden="1" thickTop="1" x14ac:dyDescent="0.25">
      <c r="A262" s="238">
        <f t="shared" si="92"/>
        <v>215</v>
      </c>
      <c r="B262" s="208">
        <v>431300</v>
      </c>
      <c r="C262" s="239" t="s">
        <v>238</v>
      </c>
      <c r="D262" s="218"/>
      <c r="E262" s="217"/>
      <c r="F262" s="218"/>
      <c r="G262" s="217"/>
      <c r="H262" s="369"/>
      <c r="I262" s="229"/>
      <c r="J262" s="218"/>
      <c r="K262" s="217"/>
      <c r="L262" s="218"/>
      <c r="M262" s="217"/>
      <c r="N262" s="287">
        <f t="shared" si="86"/>
        <v>0</v>
      </c>
      <c r="O262" s="277">
        <f t="shared" si="86"/>
        <v>0</v>
      </c>
      <c r="Y262" s="201">
        <f t="shared" si="94"/>
        <v>0</v>
      </c>
    </row>
    <row r="263" spans="1:25" ht="26.25" hidden="1" thickTop="1" x14ac:dyDescent="0.25">
      <c r="A263" s="236">
        <f t="shared" si="92"/>
        <v>216</v>
      </c>
      <c r="B263" s="207">
        <v>432000</v>
      </c>
      <c r="C263" s="237" t="s">
        <v>863</v>
      </c>
      <c r="D263" s="215">
        <f t="shared" ref="D263:M263" si="97">D264</f>
        <v>0</v>
      </c>
      <c r="E263" s="214">
        <f t="shared" si="97"/>
        <v>0</v>
      </c>
      <c r="F263" s="215">
        <f t="shared" si="97"/>
        <v>0</v>
      </c>
      <c r="G263" s="214">
        <f t="shared" si="97"/>
        <v>0</v>
      </c>
      <c r="H263" s="371">
        <f t="shared" si="97"/>
        <v>0</v>
      </c>
      <c r="I263" s="214">
        <f t="shared" si="97"/>
        <v>0</v>
      </c>
      <c r="J263" s="215">
        <f t="shared" si="97"/>
        <v>0</v>
      </c>
      <c r="K263" s="214">
        <f t="shared" si="97"/>
        <v>0</v>
      </c>
      <c r="L263" s="215">
        <f t="shared" si="97"/>
        <v>0</v>
      </c>
      <c r="M263" s="214">
        <f t="shared" si="97"/>
        <v>0</v>
      </c>
      <c r="N263" s="215">
        <f t="shared" si="86"/>
        <v>0</v>
      </c>
      <c r="O263" s="214">
        <f t="shared" si="86"/>
        <v>0</v>
      </c>
      <c r="Y263" s="201">
        <f t="shared" si="94"/>
        <v>0</v>
      </c>
    </row>
    <row r="264" spans="1:25" ht="16.5" hidden="1" thickTop="1" x14ac:dyDescent="0.25">
      <c r="A264" s="238">
        <f t="shared" si="92"/>
        <v>217</v>
      </c>
      <c r="B264" s="208">
        <v>432100</v>
      </c>
      <c r="C264" s="239" t="s">
        <v>1364</v>
      </c>
      <c r="D264" s="218"/>
      <c r="E264" s="217"/>
      <c r="F264" s="218"/>
      <c r="G264" s="217"/>
      <c r="H264" s="369"/>
      <c r="I264" s="229"/>
      <c r="J264" s="218"/>
      <c r="K264" s="217"/>
      <c r="L264" s="218"/>
      <c r="M264" s="217"/>
      <c r="N264" s="287">
        <f t="shared" si="86"/>
        <v>0</v>
      </c>
      <c r="O264" s="277">
        <f t="shared" si="86"/>
        <v>0</v>
      </c>
      <c r="Y264" s="201">
        <f t="shared" si="94"/>
        <v>0</v>
      </c>
    </row>
    <row r="265" spans="1:25" ht="16.5" hidden="1" thickTop="1" x14ac:dyDescent="0.25">
      <c r="A265" s="236">
        <f t="shared" si="92"/>
        <v>218</v>
      </c>
      <c r="B265" s="207">
        <v>433000</v>
      </c>
      <c r="C265" s="237" t="s">
        <v>864</v>
      </c>
      <c r="D265" s="215">
        <f t="shared" ref="D265:M265" si="98">D266</f>
        <v>0</v>
      </c>
      <c r="E265" s="214">
        <f t="shared" si="98"/>
        <v>0</v>
      </c>
      <c r="F265" s="215">
        <f t="shared" si="98"/>
        <v>0</v>
      </c>
      <c r="G265" s="214">
        <f t="shared" si="98"/>
        <v>0</v>
      </c>
      <c r="H265" s="371">
        <f t="shared" si="98"/>
        <v>0</v>
      </c>
      <c r="I265" s="214">
        <f t="shared" si="98"/>
        <v>0</v>
      </c>
      <c r="J265" s="215">
        <f t="shared" si="98"/>
        <v>0</v>
      </c>
      <c r="K265" s="214">
        <f t="shared" si="98"/>
        <v>0</v>
      </c>
      <c r="L265" s="215">
        <f t="shared" si="98"/>
        <v>0</v>
      </c>
      <c r="M265" s="214">
        <f t="shared" si="98"/>
        <v>0</v>
      </c>
      <c r="N265" s="215">
        <f t="shared" si="86"/>
        <v>0</v>
      </c>
      <c r="O265" s="214">
        <f t="shared" si="86"/>
        <v>0</v>
      </c>
      <c r="Y265" s="201">
        <f t="shared" si="94"/>
        <v>0</v>
      </c>
    </row>
    <row r="266" spans="1:25" ht="16.5" hidden="1" thickTop="1" x14ac:dyDescent="0.25">
      <c r="A266" s="238">
        <f t="shared" si="92"/>
        <v>219</v>
      </c>
      <c r="B266" s="208">
        <v>433100</v>
      </c>
      <c r="C266" s="239" t="s">
        <v>1173</v>
      </c>
      <c r="D266" s="218"/>
      <c r="E266" s="217"/>
      <c r="F266" s="218"/>
      <c r="G266" s="217"/>
      <c r="H266" s="369"/>
      <c r="I266" s="229"/>
      <c r="J266" s="218"/>
      <c r="K266" s="217"/>
      <c r="L266" s="218"/>
      <c r="M266" s="217"/>
      <c r="N266" s="287">
        <f t="shared" si="86"/>
        <v>0</v>
      </c>
      <c r="O266" s="277">
        <f t="shared" si="86"/>
        <v>0</v>
      </c>
      <c r="Y266" s="201">
        <f t="shared" si="94"/>
        <v>0</v>
      </c>
    </row>
    <row r="267" spans="1:25" ht="26.25" hidden="1" thickTop="1" x14ac:dyDescent="0.25">
      <c r="A267" s="236">
        <f t="shared" si="92"/>
        <v>220</v>
      </c>
      <c r="B267" s="207">
        <v>434000</v>
      </c>
      <c r="C267" s="237" t="s">
        <v>865</v>
      </c>
      <c r="D267" s="215">
        <f t="shared" ref="D267:M267" si="99">SUM(D268:D270)</f>
        <v>0</v>
      </c>
      <c r="E267" s="214">
        <f t="shared" si="99"/>
        <v>0</v>
      </c>
      <c r="F267" s="215">
        <f t="shared" si="99"/>
        <v>0</v>
      </c>
      <c r="G267" s="214">
        <f t="shared" si="99"/>
        <v>0</v>
      </c>
      <c r="H267" s="371">
        <f t="shared" si="99"/>
        <v>0</v>
      </c>
      <c r="I267" s="214">
        <f t="shared" si="99"/>
        <v>0</v>
      </c>
      <c r="J267" s="215">
        <f t="shared" si="99"/>
        <v>0</v>
      </c>
      <c r="K267" s="214">
        <f t="shared" si="99"/>
        <v>0</v>
      </c>
      <c r="L267" s="215">
        <f t="shared" si="99"/>
        <v>0</v>
      </c>
      <c r="M267" s="214">
        <f t="shared" si="99"/>
        <v>0</v>
      </c>
      <c r="N267" s="215">
        <f t="shared" si="86"/>
        <v>0</v>
      </c>
      <c r="O267" s="214">
        <f t="shared" si="86"/>
        <v>0</v>
      </c>
      <c r="Y267" s="201">
        <f t="shared" si="94"/>
        <v>0</v>
      </c>
    </row>
    <row r="268" spans="1:25" ht="16.5" hidden="1" thickTop="1" x14ac:dyDescent="0.25">
      <c r="A268" s="238">
        <f t="shared" si="92"/>
        <v>221</v>
      </c>
      <c r="B268" s="208">
        <v>434100</v>
      </c>
      <c r="C268" s="239" t="s">
        <v>239</v>
      </c>
      <c r="D268" s="218"/>
      <c r="E268" s="217"/>
      <c r="F268" s="218"/>
      <c r="G268" s="217"/>
      <c r="H268" s="369"/>
      <c r="I268" s="229"/>
      <c r="J268" s="218"/>
      <c r="K268" s="217"/>
      <c r="L268" s="218"/>
      <c r="M268" s="217"/>
      <c r="N268" s="287">
        <f t="shared" si="86"/>
        <v>0</v>
      </c>
      <c r="O268" s="277">
        <f t="shared" si="86"/>
        <v>0</v>
      </c>
      <c r="Y268" s="201">
        <f t="shared" si="94"/>
        <v>0</v>
      </c>
    </row>
    <row r="269" spans="1:25" ht="16.5" hidden="1" thickTop="1" x14ac:dyDescent="0.25">
      <c r="A269" s="238">
        <f t="shared" si="92"/>
        <v>222</v>
      </c>
      <c r="B269" s="208">
        <v>434200</v>
      </c>
      <c r="C269" s="239" t="s">
        <v>240</v>
      </c>
      <c r="D269" s="218"/>
      <c r="E269" s="217"/>
      <c r="F269" s="218"/>
      <c r="G269" s="217"/>
      <c r="H269" s="369"/>
      <c r="I269" s="229"/>
      <c r="J269" s="218"/>
      <c r="K269" s="217"/>
      <c r="L269" s="218"/>
      <c r="M269" s="217"/>
      <c r="N269" s="287">
        <f t="shared" si="86"/>
        <v>0</v>
      </c>
      <c r="O269" s="277">
        <f t="shared" si="86"/>
        <v>0</v>
      </c>
      <c r="Y269" s="201">
        <f t="shared" si="94"/>
        <v>0</v>
      </c>
    </row>
    <row r="270" spans="1:25" ht="16.5" hidden="1" thickTop="1" x14ac:dyDescent="0.25">
      <c r="A270" s="238">
        <f t="shared" si="92"/>
        <v>223</v>
      </c>
      <c r="B270" s="208">
        <v>434300</v>
      </c>
      <c r="C270" s="239" t="s">
        <v>241</v>
      </c>
      <c r="D270" s="218"/>
      <c r="E270" s="217"/>
      <c r="F270" s="218"/>
      <c r="G270" s="217"/>
      <c r="H270" s="369"/>
      <c r="I270" s="229"/>
      <c r="J270" s="218"/>
      <c r="K270" s="217"/>
      <c r="L270" s="218"/>
      <c r="M270" s="217"/>
      <c r="N270" s="287">
        <f t="shared" si="86"/>
        <v>0</v>
      </c>
      <c r="O270" s="277">
        <f t="shared" si="86"/>
        <v>0</v>
      </c>
      <c r="Y270" s="201">
        <f t="shared" si="94"/>
        <v>0</v>
      </c>
    </row>
    <row r="271" spans="1:25" ht="26.25" hidden="1" thickTop="1" x14ac:dyDescent="0.25">
      <c r="A271" s="236">
        <f t="shared" si="92"/>
        <v>224</v>
      </c>
      <c r="B271" s="207">
        <v>435000</v>
      </c>
      <c r="C271" s="237" t="s">
        <v>866</v>
      </c>
      <c r="D271" s="215">
        <f t="shared" ref="D271:M271" si="100">D272</f>
        <v>0</v>
      </c>
      <c r="E271" s="214">
        <f t="shared" si="100"/>
        <v>0</v>
      </c>
      <c r="F271" s="215">
        <f t="shared" si="100"/>
        <v>0</v>
      </c>
      <c r="G271" s="214">
        <f t="shared" si="100"/>
        <v>0</v>
      </c>
      <c r="H271" s="371">
        <f t="shared" si="100"/>
        <v>0</v>
      </c>
      <c r="I271" s="214">
        <f t="shared" si="100"/>
        <v>0</v>
      </c>
      <c r="J271" s="215">
        <f t="shared" si="100"/>
        <v>0</v>
      </c>
      <c r="K271" s="214">
        <f t="shared" si="100"/>
        <v>0</v>
      </c>
      <c r="L271" s="215">
        <f t="shared" si="100"/>
        <v>0</v>
      </c>
      <c r="M271" s="214">
        <f t="shared" si="100"/>
        <v>0</v>
      </c>
      <c r="N271" s="215">
        <f t="shared" si="86"/>
        <v>0</v>
      </c>
      <c r="O271" s="214">
        <f t="shared" si="86"/>
        <v>0</v>
      </c>
      <c r="Y271" s="201">
        <f t="shared" si="94"/>
        <v>0</v>
      </c>
    </row>
    <row r="272" spans="1:25" ht="26.25" hidden="1" thickTop="1" x14ac:dyDescent="0.25">
      <c r="A272" s="238">
        <f t="shared" si="92"/>
        <v>225</v>
      </c>
      <c r="B272" s="208">
        <v>435100</v>
      </c>
      <c r="C272" s="239" t="s">
        <v>793</v>
      </c>
      <c r="D272" s="218"/>
      <c r="E272" s="217"/>
      <c r="F272" s="218"/>
      <c r="G272" s="217"/>
      <c r="H272" s="369"/>
      <c r="I272" s="229"/>
      <c r="J272" s="218"/>
      <c r="K272" s="217"/>
      <c r="L272" s="218"/>
      <c r="M272" s="217"/>
      <c r="N272" s="287">
        <f t="shared" si="86"/>
        <v>0</v>
      </c>
      <c r="O272" s="277">
        <f t="shared" si="86"/>
        <v>0</v>
      </c>
      <c r="Y272" s="201">
        <f t="shared" si="94"/>
        <v>0</v>
      </c>
    </row>
    <row r="273" spans="1:25" ht="39" hidden="1" thickTop="1" x14ac:dyDescent="0.25">
      <c r="A273" s="236">
        <f t="shared" si="92"/>
        <v>226</v>
      </c>
      <c r="B273" s="207">
        <v>440000</v>
      </c>
      <c r="C273" s="237" t="s">
        <v>867</v>
      </c>
      <c r="D273" s="215">
        <f t="shared" ref="D273:M273" si="101">D274+D284+D291+D293</f>
        <v>0</v>
      </c>
      <c r="E273" s="214">
        <f t="shared" si="101"/>
        <v>0</v>
      </c>
      <c r="F273" s="215">
        <f t="shared" si="101"/>
        <v>0</v>
      </c>
      <c r="G273" s="214">
        <f t="shared" si="101"/>
        <v>0</v>
      </c>
      <c r="H273" s="371">
        <f t="shared" si="101"/>
        <v>0</v>
      </c>
      <c r="I273" s="214">
        <f t="shared" si="101"/>
        <v>0</v>
      </c>
      <c r="J273" s="215">
        <f t="shared" si="101"/>
        <v>0</v>
      </c>
      <c r="K273" s="214">
        <f t="shared" si="101"/>
        <v>0</v>
      </c>
      <c r="L273" s="215">
        <f t="shared" si="101"/>
        <v>0</v>
      </c>
      <c r="M273" s="214">
        <f t="shared" si="101"/>
        <v>0</v>
      </c>
      <c r="N273" s="215">
        <f t="shared" si="86"/>
        <v>0</v>
      </c>
      <c r="O273" s="214">
        <f t="shared" si="86"/>
        <v>0</v>
      </c>
      <c r="Y273" s="201">
        <f t="shared" si="94"/>
        <v>0</v>
      </c>
    </row>
    <row r="274" spans="1:25" ht="26.25" hidden="1" thickTop="1" x14ac:dyDescent="0.25">
      <c r="A274" s="236">
        <f t="shared" si="92"/>
        <v>227</v>
      </c>
      <c r="B274" s="207">
        <v>441000</v>
      </c>
      <c r="C274" s="237" t="s">
        <v>868</v>
      </c>
      <c r="D274" s="215">
        <f>SUM(D275:D283)</f>
        <v>0</v>
      </c>
      <c r="E274" s="214">
        <f t="shared" ref="E274:M274" si="102">SUM(E275:E283)</f>
        <v>0</v>
      </c>
      <c r="F274" s="215">
        <f t="shared" si="102"/>
        <v>0</v>
      </c>
      <c r="G274" s="214">
        <f t="shared" si="102"/>
        <v>0</v>
      </c>
      <c r="H274" s="371">
        <f t="shared" si="102"/>
        <v>0</v>
      </c>
      <c r="I274" s="214">
        <f t="shared" si="102"/>
        <v>0</v>
      </c>
      <c r="J274" s="215">
        <f t="shared" si="102"/>
        <v>0</v>
      </c>
      <c r="K274" s="214">
        <f t="shared" si="102"/>
        <v>0</v>
      </c>
      <c r="L274" s="215">
        <f t="shared" si="102"/>
        <v>0</v>
      </c>
      <c r="M274" s="214">
        <f t="shared" si="102"/>
        <v>0</v>
      </c>
      <c r="N274" s="215">
        <f t="shared" si="86"/>
        <v>0</v>
      </c>
      <c r="O274" s="214">
        <f t="shared" si="86"/>
        <v>0</v>
      </c>
      <c r="Y274" s="201">
        <f t="shared" si="94"/>
        <v>0</v>
      </c>
    </row>
    <row r="275" spans="1:25" ht="26.25" hidden="1" thickTop="1" x14ac:dyDescent="0.25">
      <c r="A275" s="238">
        <f t="shared" si="92"/>
        <v>228</v>
      </c>
      <c r="B275" s="208">
        <v>441100</v>
      </c>
      <c r="C275" s="239" t="s">
        <v>242</v>
      </c>
      <c r="D275" s="218"/>
      <c r="E275" s="217"/>
      <c r="F275" s="218"/>
      <c r="G275" s="217"/>
      <c r="H275" s="369"/>
      <c r="I275" s="229"/>
      <c r="J275" s="218"/>
      <c r="K275" s="217"/>
      <c r="L275" s="218"/>
      <c r="M275" s="217"/>
      <c r="N275" s="287">
        <f t="shared" ref="N275:O338" si="103">SUM(H275,J275,L275)</f>
        <v>0</v>
      </c>
      <c r="O275" s="277">
        <f t="shared" si="103"/>
        <v>0</v>
      </c>
      <c r="Y275" s="201">
        <f t="shared" si="94"/>
        <v>0</v>
      </c>
    </row>
    <row r="276" spans="1:25" ht="26.25" hidden="1" thickTop="1" x14ac:dyDescent="0.25">
      <c r="A276" s="238">
        <f t="shared" si="92"/>
        <v>229</v>
      </c>
      <c r="B276" s="208">
        <v>441200</v>
      </c>
      <c r="C276" s="239" t="s">
        <v>243</v>
      </c>
      <c r="D276" s="218"/>
      <c r="E276" s="217"/>
      <c r="F276" s="218"/>
      <c r="G276" s="217"/>
      <c r="H276" s="369"/>
      <c r="I276" s="229"/>
      <c r="J276" s="218"/>
      <c r="K276" s="217"/>
      <c r="L276" s="218"/>
      <c r="M276" s="217"/>
      <c r="N276" s="287">
        <f t="shared" si="103"/>
        <v>0</v>
      </c>
      <c r="O276" s="277">
        <f t="shared" si="103"/>
        <v>0</v>
      </c>
      <c r="Y276" s="201">
        <f t="shared" si="94"/>
        <v>0</v>
      </c>
    </row>
    <row r="277" spans="1:25" ht="26.25" hidden="1" thickTop="1" x14ac:dyDescent="0.25">
      <c r="A277" s="238">
        <f t="shared" si="92"/>
        <v>230</v>
      </c>
      <c r="B277" s="208">
        <v>441300</v>
      </c>
      <c r="C277" s="239" t="s">
        <v>111</v>
      </c>
      <c r="D277" s="218"/>
      <c r="E277" s="217"/>
      <c r="F277" s="218"/>
      <c r="G277" s="217"/>
      <c r="H277" s="369"/>
      <c r="I277" s="229"/>
      <c r="J277" s="218"/>
      <c r="K277" s="217"/>
      <c r="L277" s="218"/>
      <c r="M277" s="217"/>
      <c r="N277" s="287">
        <f t="shared" si="103"/>
        <v>0</v>
      </c>
      <c r="O277" s="277">
        <f t="shared" si="103"/>
        <v>0</v>
      </c>
      <c r="Y277" s="201">
        <f t="shared" si="94"/>
        <v>0</v>
      </c>
    </row>
    <row r="278" spans="1:25" ht="26.25" hidden="1" thickTop="1" x14ac:dyDescent="0.25">
      <c r="A278" s="238">
        <f t="shared" si="92"/>
        <v>231</v>
      </c>
      <c r="B278" s="208">
        <v>441400</v>
      </c>
      <c r="C278" s="239" t="s">
        <v>112</v>
      </c>
      <c r="D278" s="218"/>
      <c r="E278" s="217"/>
      <c r="F278" s="218"/>
      <c r="G278" s="217"/>
      <c r="H278" s="369"/>
      <c r="I278" s="229"/>
      <c r="J278" s="218"/>
      <c r="K278" s="217"/>
      <c r="L278" s="218"/>
      <c r="M278" s="217"/>
      <c r="N278" s="287">
        <f t="shared" si="103"/>
        <v>0</v>
      </c>
      <c r="O278" s="277">
        <f t="shared" si="103"/>
        <v>0</v>
      </c>
      <c r="Y278" s="201">
        <f t="shared" si="94"/>
        <v>0</v>
      </c>
    </row>
    <row r="279" spans="1:25" ht="26.25" hidden="1" thickTop="1" x14ac:dyDescent="0.25">
      <c r="A279" s="238">
        <f t="shared" si="92"/>
        <v>232</v>
      </c>
      <c r="B279" s="208">
        <v>441500</v>
      </c>
      <c r="C279" s="239" t="s">
        <v>113</v>
      </c>
      <c r="D279" s="218"/>
      <c r="E279" s="217"/>
      <c r="F279" s="218"/>
      <c r="G279" s="217"/>
      <c r="H279" s="369"/>
      <c r="I279" s="229"/>
      <c r="J279" s="218"/>
      <c r="K279" s="217"/>
      <c r="L279" s="218"/>
      <c r="M279" s="217"/>
      <c r="N279" s="287">
        <f t="shared" si="103"/>
        <v>0</v>
      </c>
      <c r="O279" s="277">
        <f t="shared" si="103"/>
        <v>0</v>
      </c>
      <c r="Y279" s="201">
        <f t="shared" si="94"/>
        <v>0</v>
      </c>
    </row>
    <row r="280" spans="1:25" ht="26.25" hidden="1" thickTop="1" x14ac:dyDescent="0.25">
      <c r="A280" s="238">
        <f t="shared" si="92"/>
        <v>233</v>
      </c>
      <c r="B280" s="208">
        <v>441600</v>
      </c>
      <c r="C280" s="239" t="s">
        <v>114</v>
      </c>
      <c r="D280" s="218"/>
      <c r="E280" s="217"/>
      <c r="F280" s="218"/>
      <c r="G280" s="217"/>
      <c r="H280" s="369"/>
      <c r="I280" s="229"/>
      <c r="J280" s="218"/>
      <c r="K280" s="217"/>
      <c r="L280" s="218"/>
      <c r="M280" s="217"/>
      <c r="N280" s="287">
        <f t="shared" si="103"/>
        <v>0</v>
      </c>
      <c r="O280" s="277">
        <f t="shared" si="103"/>
        <v>0</v>
      </c>
      <c r="Y280" s="201">
        <f t="shared" si="94"/>
        <v>0</v>
      </c>
    </row>
    <row r="281" spans="1:25" ht="26.25" hidden="1" thickTop="1" x14ac:dyDescent="0.25">
      <c r="A281" s="238">
        <f t="shared" si="92"/>
        <v>234</v>
      </c>
      <c r="B281" s="208">
        <v>441700</v>
      </c>
      <c r="C281" s="239" t="s">
        <v>115</v>
      </c>
      <c r="D281" s="218"/>
      <c r="E281" s="217"/>
      <c r="F281" s="218"/>
      <c r="G281" s="217"/>
      <c r="H281" s="369"/>
      <c r="I281" s="229"/>
      <c r="J281" s="218"/>
      <c r="K281" s="217"/>
      <c r="L281" s="218"/>
      <c r="M281" s="217"/>
      <c r="N281" s="287">
        <f t="shared" si="103"/>
        <v>0</v>
      </c>
      <c r="O281" s="277">
        <f t="shared" si="103"/>
        <v>0</v>
      </c>
      <c r="Y281" s="201">
        <f t="shared" si="94"/>
        <v>0</v>
      </c>
    </row>
    <row r="282" spans="1:25" ht="26.25" hidden="1" thickTop="1" x14ac:dyDescent="0.25">
      <c r="A282" s="238">
        <f t="shared" si="92"/>
        <v>235</v>
      </c>
      <c r="B282" s="208">
        <v>441800</v>
      </c>
      <c r="C282" s="239" t="s">
        <v>116</v>
      </c>
      <c r="D282" s="218"/>
      <c r="E282" s="217"/>
      <c r="F282" s="218"/>
      <c r="G282" s="217"/>
      <c r="H282" s="369"/>
      <c r="I282" s="229"/>
      <c r="J282" s="218"/>
      <c r="K282" s="217"/>
      <c r="L282" s="218"/>
      <c r="M282" s="217"/>
      <c r="N282" s="287">
        <f t="shared" si="103"/>
        <v>0</v>
      </c>
      <c r="O282" s="277">
        <f t="shared" si="103"/>
        <v>0</v>
      </c>
      <c r="Y282" s="201">
        <f t="shared" si="94"/>
        <v>0</v>
      </c>
    </row>
    <row r="283" spans="1:25" ht="26.25" hidden="1" thickTop="1" x14ac:dyDescent="0.25">
      <c r="A283" s="238">
        <f t="shared" si="92"/>
        <v>236</v>
      </c>
      <c r="B283" s="208">
        <v>441900</v>
      </c>
      <c r="C283" s="239" t="s">
        <v>117</v>
      </c>
      <c r="D283" s="218"/>
      <c r="E283" s="217"/>
      <c r="F283" s="218"/>
      <c r="G283" s="217"/>
      <c r="H283" s="369"/>
      <c r="I283" s="229"/>
      <c r="J283" s="218"/>
      <c r="K283" s="217"/>
      <c r="L283" s="218"/>
      <c r="M283" s="217"/>
      <c r="N283" s="287">
        <f t="shared" si="103"/>
        <v>0</v>
      </c>
      <c r="O283" s="277">
        <f t="shared" si="103"/>
        <v>0</v>
      </c>
      <c r="Y283" s="201">
        <f t="shared" si="94"/>
        <v>0</v>
      </c>
    </row>
    <row r="284" spans="1:25" ht="26.25" hidden="1" thickTop="1" x14ac:dyDescent="0.25">
      <c r="A284" s="236">
        <f t="shared" si="92"/>
        <v>237</v>
      </c>
      <c r="B284" s="207">
        <v>442000</v>
      </c>
      <c r="C284" s="237" t="s">
        <v>869</v>
      </c>
      <c r="D284" s="215">
        <f t="shared" ref="D284:M284" si="104">SUM(D285:D290)</f>
        <v>0</v>
      </c>
      <c r="E284" s="214">
        <f t="shared" si="104"/>
        <v>0</v>
      </c>
      <c r="F284" s="215">
        <f t="shared" si="104"/>
        <v>0</v>
      </c>
      <c r="G284" s="214">
        <f t="shared" si="104"/>
        <v>0</v>
      </c>
      <c r="H284" s="371">
        <f t="shared" si="104"/>
        <v>0</v>
      </c>
      <c r="I284" s="214">
        <f t="shared" si="104"/>
        <v>0</v>
      </c>
      <c r="J284" s="215">
        <f t="shared" si="104"/>
        <v>0</v>
      </c>
      <c r="K284" s="214">
        <f t="shared" si="104"/>
        <v>0</v>
      </c>
      <c r="L284" s="215">
        <f t="shared" si="104"/>
        <v>0</v>
      </c>
      <c r="M284" s="214">
        <f t="shared" si="104"/>
        <v>0</v>
      </c>
      <c r="N284" s="215">
        <f t="shared" si="103"/>
        <v>0</v>
      </c>
      <c r="O284" s="214">
        <f t="shared" si="103"/>
        <v>0</v>
      </c>
      <c r="Y284" s="201">
        <f t="shared" si="94"/>
        <v>0</v>
      </c>
    </row>
    <row r="285" spans="1:25" ht="51.75" hidden="1" thickTop="1" x14ac:dyDescent="0.25">
      <c r="A285" s="238">
        <f t="shared" si="92"/>
        <v>238</v>
      </c>
      <c r="B285" s="208">
        <v>442100</v>
      </c>
      <c r="C285" s="239" t="s">
        <v>118</v>
      </c>
      <c r="D285" s="218"/>
      <c r="E285" s="217"/>
      <c r="F285" s="218"/>
      <c r="G285" s="217"/>
      <c r="H285" s="369"/>
      <c r="I285" s="229"/>
      <c r="J285" s="218"/>
      <c r="K285" s="217"/>
      <c r="L285" s="218"/>
      <c r="M285" s="217"/>
      <c r="N285" s="287">
        <f t="shared" si="103"/>
        <v>0</v>
      </c>
      <c r="O285" s="277">
        <f t="shared" si="103"/>
        <v>0</v>
      </c>
      <c r="Y285" s="201">
        <f t="shared" si="94"/>
        <v>0</v>
      </c>
    </row>
    <row r="286" spans="1:25" ht="16.5" hidden="1" thickTop="1" x14ac:dyDescent="0.25">
      <c r="A286" s="238">
        <f t="shared" si="92"/>
        <v>239</v>
      </c>
      <c r="B286" s="208">
        <v>442200</v>
      </c>
      <c r="C286" s="239" t="s">
        <v>119</v>
      </c>
      <c r="D286" s="218"/>
      <c r="E286" s="217"/>
      <c r="F286" s="218"/>
      <c r="G286" s="217"/>
      <c r="H286" s="369"/>
      <c r="I286" s="229"/>
      <c r="J286" s="218"/>
      <c r="K286" s="217"/>
      <c r="L286" s="218"/>
      <c r="M286" s="217"/>
      <c r="N286" s="287">
        <f t="shared" si="103"/>
        <v>0</v>
      </c>
      <c r="O286" s="277">
        <f t="shared" si="103"/>
        <v>0</v>
      </c>
      <c r="Y286" s="201">
        <f t="shared" si="94"/>
        <v>0</v>
      </c>
    </row>
    <row r="287" spans="1:25" ht="26.25" hidden="1" thickTop="1" x14ac:dyDescent="0.25">
      <c r="A287" s="238">
        <f t="shared" si="92"/>
        <v>240</v>
      </c>
      <c r="B287" s="208">
        <v>442300</v>
      </c>
      <c r="C287" s="239" t="s">
        <v>1605</v>
      </c>
      <c r="D287" s="218"/>
      <c r="E287" s="217"/>
      <c r="F287" s="218"/>
      <c r="G287" s="217"/>
      <c r="H287" s="369"/>
      <c r="I287" s="229"/>
      <c r="J287" s="218"/>
      <c r="K287" s="217"/>
      <c r="L287" s="218"/>
      <c r="M287" s="217"/>
      <c r="N287" s="287">
        <f t="shared" si="103"/>
        <v>0</v>
      </c>
      <c r="O287" s="277">
        <f t="shared" si="103"/>
        <v>0</v>
      </c>
      <c r="Y287" s="201">
        <f t="shared" si="94"/>
        <v>0</v>
      </c>
    </row>
    <row r="288" spans="1:25" ht="26.25" hidden="1" thickTop="1" x14ac:dyDescent="0.25">
      <c r="A288" s="238">
        <f t="shared" si="92"/>
        <v>241</v>
      </c>
      <c r="B288" s="208">
        <v>442400</v>
      </c>
      <c r="C288" s="239" t="s">
        <v>1606</v>
      </c>
      <c r="D288" s="218"/>
      <c r="E288" s="217"/>
      <c r="F288" s="218"/>
      <c r="G288" s="217"/>
      <c r="H288" s="369"/>
      <c r="I288" s="229"/>
      <c r="J288" s="218"/>
      <c r="K288" s="217"/>
      <c r="L288" s="218"/>
      <c r="M288" s="217"/>
      <c r="N288" s="287">
        <f t="shared" si="103"/>
        <v>0</v>
      </c>
      <c r="O288" s="277">
        <f t="shared" si="103"/>
        <v>0</v>
      </c>
      <c r="Y288" s="201">
        <f t="shared" si="94"/>
        <v>0</v>
      </c>
    </row>
    <row r="289" spans="1:25" ht="26.25" hidden="1" thickTop="1" x14ac:dyDescent="0.25">
      <c r="A289" s="238">
        <f t="shared" si="92"/>
        <v>242</v>
      </c>
      <c r="B289" s="208">
        <v>442500</v>
      </c>
      <c r="C289" s="239" t="s">
        <v>1607</v>
      </c>
      <c r="D289" s="218"/>
      <c r="E289" s="217"/>
      <c r="F289" s="218"/>
      <c r="G289" s="217"/>
      <c r="H289" s="369"/>
      <c r="I289" s="229"/>
      <c r="J289" s="218"/>
      <c r="K289" s="217"/>
      <c r="L289" s="218"/>
      <c r="M289" s="217"/>
      <c r="N289" s="287">
        <f t="shared" si="103"/>
        <v>0</v>
      </c>
      <c r="O289" s="277">
        <f t="shared" si="103"/>
        <v>0</v>
      </c>
      <c r="Y289" s="201">
        <f t="shared" si="94"/>
        <v>0</v>
      </c>
    </row>
    <row r="290" spans="1:25" ht="26.25" hidden="1" thickTop="1" x14ac:dyDescent="0.25">
      <c r="A290" s="238">
        <f t="shared" si="92"/>
        <v>243</v>
      </c>
      <c r="B290" s="208">
        <v>442600</v>
      </c>
      <c r="C290" s="239" t="s">
        <v>1608</v>
      </c>
      <c r="D290" s="218"/>
      <c r="E290" s="217"/>
      <c r="F290" s="218"/>
      <c r="G290" s="217"/>
      <c r="H290" s="369"/>
      <c r="I290" s="229"/>
      <c r="J290" s="218"/>
      <c r="K290" s="217"/>
      <c r="L290" s="218"/>
      <c r="M290" s="217"/>
      <c r="N290" s="287">
        <f t="shared" si="103"/>
        <v>0</v>
      </c>
      <c r="O290" s="277">
        <f t="shared" si="103"/>
        <v>0</v>
      </c>
      <c r="Y290" s="201">
        <f t="shared" si="94"/>
        <v>0</v>
      </c>
    </row>
    <row r="291" spans="1:25" ht="26.25" hidden="1" thickTop="1" x14ac:dyDescent="0.25">
      <c r="A291" s="236">
        <f t="shared" si="92"/>
        <v>244</v>
      </c>
      <c r="B291" s="207">
        <v>443000</v>
      </c>
      <c r="C291" s="237" t="s">
        <v>870</v>
      </c>
      <c r="D291" s="215">
        <f>D292</f>
        <v>0</v>
      </c>
      <c r="E291" s="214">
        <f t="shared" ref="E291:M291" si="105">E292</f>
        <v>0</v>
      </c>
      <c r="F291" s="215">
        <f t="shared" si="105"/>
        <v>0</v>
      </c>
      <c r="G291" s="214">
        <f t="shared" si="105"/>
        <v>0</v>
      </c>
      <c r="H291" s="371">
        <f t="shared" si="105"/>
        <v>0</v>
      </c>
      <c r="I291" s="214">
        <f t="shared" si="105"/>
        <v>0</v>
      </c>
      <c r="J291" s="215">
        <f t="shared" si="105"/>
        <v>0</v>
      </c>
      <c r="K291" s="214">
        <f t="shared" si="105"/>
        <v>0</v>
      </c>
      <c r="L291" s="215">
        <f t="shared" si="105"/>
        <v>0</v>
      </c>
      <c r="M291" s="214">
        <f t="shared" si="105"/>
        <v>0</v>
      </c>
      <c r="N291" s="215">
        <f t="shared" si="103"/>
        <v>0</v>
      </c>
      <c r="O291" s="214">
        <f t="shared" si="103"/>
        <v>0</v>
      </c>
      <c r="Y291" s="201">
        <f t="shared" si="94"/>
        <v>0</v>
      </c>
    </row>
    <row r="292" spans="1:25" ht="16.5" hidden="1" thickTop="1" x14ac:dyDescent="0.25">
      <c r="A292" s="238">
        <f t="shared" si="92"/>
        <v>245</v>
      </c>
      <c r="B292" s="208">
        <v>443100</v>
      </c>
      <c r="C292" s="239" t="s">
        <v>794</v>
      </c>
      <c r="D292" s="218"/>
      <c r="E292" s="217"/>
      <c r="F292" s="218"/>
      <c r="G292" s="217"/>
      <c r="H292" s="369"/>
      <c r="I292" s="229"/>
      <c r="J292" s="218"/>
      <c r="K292" s="217"/>
      <c r="L292" s="218"/>
      <c r="M292" s="217"/>
      <c r="N292" s="287">
        <f t="shared" si="103"/>
        <v>0</v>
      </c>
      <c r="O292" s="277">
        <f t="shared" si="103"/>
        <v>0</v>
      </c>
      <c r="Y292" s="201">
        <f t="shared" si="94"/>
        <v>0</v>
      </c>
    </row>
    <row r="293" spans="1:25" ht="26.25" hidden="1" thickTop="1" x14ac:dyDescent="0.25">
      <c r="A293" s="236">
        <f t="shared" si="92"/>
        <v>246</v>
      </c>
      <c r="B293" s="207">
        <v>444000</v>
      </c>
      <c r="C293" s="237" t="s">
        <v>871</v>
      </c>
      <c r="D293" s="215">
        <f t="shared" ref="D293:M293" si="106">SUM(D294:D296)</f>
        <v>0</v>
      </c>
      <c r="E293" s="214">
        <f t="shared" si="106"/>
        <v>0</v>
      </c>
      <c r="F293" s="215">
        <f t="shared" si="106"/>
        <v>0</v>
      </c>
      <c r="G293" s="214">
        <f t="shared" si="106"/>
        <v>0</v>
      </c>
      <c r="H293" s="371">
        <f t="shared" si="106"/>
        <v>0</v>
      </c>
      <c r="I293" s="214">
        <f t="shared" si="106"/>
        <v>0</v>
      </c>
      <c r="J293" s="215">
        <f t="shared" si="106"/>
        <v>0</v>
      </c>
      <c r="K293" s="214">
        <f t="shared" si="106"/>
        <v>0</v>
      </c>
      <c r="L293" s="215">
        <f t="shared" si="106"/>
        <v>0</v>
      </c>
      <c r="M293" s="214">
        <f t="shared" si="106"/>
        <v>0</v>
      </c>
      <c r="N293" s="215">
        <f t="shared" si="103"/>
        <v>0</v>
      </c>
      <c r="O293" s="214">
        <f t="shared" si="103"/>
        <v>0</v>
      </c>
      <c r="Y293" s="201">
        <f t="shared" si="94"/>
        <v>0</v>
      </c>
    </row>
    <row r="294" spans="1:25" ht="16.5" hidden="1" thickTop="1" x14ac:dyDescent="0.25">
      <c r="A294" s="238">
        <f t="shared" si="92"/>
        <v>247</v>
      </c>
      <c r="B294" s="208">
        <v>444100</v>
      </c>
      <c r="C294" s="239" t="s">
        <v>1609</v>
      </c>
      <c r="D294" s="218"/>
      <c r="E294" s="217"/>
      <c r="F294" s="218"/>
      <c r="G294" s="217"/>
      <c r="H294" s="369"/>
      <c r="I294" s="229"/>
      <c r="J294" s="218"/>
      <c r="K294" s="217"/>
      <c r="L294" s="218"/>
      <c r="M294" s="217"/>
      <c r="N294" s="287">
        <f t="shared" si="103"/>
        <v>0</v>
      </c>
      <c r="O294" s="277">
        <f t="shared" si="103"/>
        <v>0</v>
      </c>
      <c r="Y294" s="201">
        <f t="shared" si="94"/>
        <v>0</v>
      </c>
    </row>
    <row r="295" spans="1:25" ht="16.5" hidden="1" thickTop="1" x14ac:dyDescent="0.25">
      <c r="A295" s="238">
        <f t="shared" si="92"/>
        <v>248</v>
      </c>
      <c r="B295" s="208">
        <v>444200</v>
      </c>
      <c r="C295" s="239" t="s">
        <v>1610</v>
      </c>
      <c r="D295" s="218"/>
      <c r="E295" s="217"/>
      <c r="F295" s="218"/>
      <c r="G295" s="217"/>
      <c r="H295" s="369"/>
      <c r="I295" s="229"/>
      <c r="J295" s="218"/>
      <c r="K295" s="217"/>
      <c r="L295" s="218"/>
      <c r="M295" s="217"/>
      <c r="N295" s="287">
        <f t="shared" si="103"/>
        <v>0</v>
      </c>
      <c r="O295" s="277">
        <f t="shared" si="103"/>
        <v>0</v>
      </c>
      <c r="Y295" s="201">
        <f t="shared" si="94"/>
        <v>0</v>
      </c>
    </row>
    <row r="296" spans="1:25" ht="26.25" hidden="1" thickTop="1" x14ac:dyDescent="0.25">
      <c r="A296" s="238">
        <f t="shared" si="92"/>
        <v>249</v>
      </c>
      <c r="B296" s="208">
        <v>444300</v>
      </c>
      <c r="C296" s="239" t="s">
        <v>120</v>
      </c>
      <c r="D296" s="218"/>
      <c r="E296" s="217"/>
      <c r="F296" s="218"/>
      <c r="G296" s="217"/>
      <c r="H296" s="369"/>
      <c r="I296" s="229"/>
      <c r="J296" s="218"/>
      <c r="K296" s="217"/>
      <c r="L296" s="218"/>
      <c r="M296" s="217"/>
      <c r="N296" s="287">
        <f t="shared" si="103"/>
        <v>0</v>
      </c>
      <c r="O296" s="277">
        <f t="shared" si="103"/>
        <v>0</v>
      </c>
      <c r="Y296" s="201">
        <f t="shared" si="94"/>
        <v>0</v>
      </c>
    </row>
    <row r="297" spans="1:25" ht="26.25" hidden="1" thickTop="1" x14ac:dyDescent="0.25">
      <c r="A297" s="236">
        <f t="shared" si="92"/>
        <v>250</v>
      </c>
      <c r="B297" s="207">
        <v>450000</v>
      </c>
      <c r="C297" s="237" t="s">
        <v>872</v>
      </c>
      <c r="D297" s="215">
        <f t="shared" ref="D297:M297" si="107">D298+D301+D304+D307</f>
        <v>0</v>
      </c>
      <c r="E297" s="214">
        <f t="shared" si="107"/>
        <v>0</v>
      </c>
      <c r="F297" s="215">
        <f t="shared" si="107"/>
        <v>0</v>
      </c>
      <c r="G297" s="214">
        <f t="shared" si="107"/>
        <v>0</v>
      </c>
      <c r="H297" s="371">
        <f t="shared" si="107"/>
        <v>0</v>
      </c>
      <c r="I297" s="214">
        <f t="shared" si="107"/>
        <v>0</v>
      </c>
      <c r="J297" s="215">
        <f t="shared" si="107"/>
        <v>0</v>
      </c>
      <c r="K297" s="214">
        <f t="shared" si="107"/>
        <v>0</v>
      </c>
      <c r="L297" s="215">
        <f t="shared" si="107"/>
        <v>0</v>
      </c>
      <c r="M297" s="214">
        <f t="shared" si="107"/>
        <v>0</v>
      </c>
      <c r="N297" s="215">
        <f t="shared" si="103"/>
        <v>0</v>
      </c>
      <c r="O297" s="214">
        <f t="shared" si="103"/>
        <v>0</v>
      </c>
      <c r="Y297" s="201">
        <f t="shared" si="94"/>
        <v>0</v>
      </c>
    </row>
    <row r="298" spans="1:25" ht="39" hidden="1" thickTop="1" x14ac:dyDescent="0.25">
      <c r="A298" s="236">
        <f t="shared" si="92"/>
        <v>251</v>
      </c>
      <c r="B298" s="207">
        <v>451000</v>
      </c>
      <c r="C298" s="237" t="s">
        <v>873</v>
      </c>
      <c r="D298" s="215">
        <f t="shared" ref="D298:M298" si="108">SUM(D299:D300)</f>
        <v>0</v>
      </c>
      <c r="E298" s="214">
        <f t="shared" si="108"/>
        <v>0</v>
      </c>
      <c r="F298" s="215">
        <f t="shared" si="108"/>
        <v>0</v>
      </c>
      <c r="G298" s="214">
        <f t="shared" si="108"/>
        <v>0</v>
      </c>
      <c r="H298" s="371">
        <f t="shared" si="108"/>
        <v>0</v>
      </c>
      <c r="I298" s="214">
        <f t="shared" si="108"/>
        <v>0</v>
      </c>
      <c r="J298" s="215">
        <f t="shared" si="108"/>
        <v>0</v>
      </c>
      <c r="K298" s="214">
        <f t="shared" si="108"/>
        <v>0</v>
      </c>
      <c r="L298" s="215">
        <f t="shared" si="108"/>
        <v>0</v>
      </c>
      <c r="M298" s="214">
        <f t="shared" si="108"/>
        <v>0</v>
      </c>
      <c r="N298" s="215">
        <f t="shared" si="103"/>
        <v>0</v>
      </c>
      <c r="O298" s="214">
        <f t="shared" si="103"/>
        <v>0</v>
      </c>
      <c r="Y298" s="201">
        <f t="shared" si="94"/>
        <v>0</v>
      </c>
    </row>
    <row r="299" spans="1:25" ht="39" hidden="1" thickTop="1" x14ac:dyDescent="0.25">
      <c r="A299" s="238">
        <f t="shared" si="92"/>
        <v>252</v>
      </c>
      <c r="B299" s="208">
        <v>451100</v>
      </c>
      <c r="C299" s="239" t="s">
        <v>1259</v>
      </c>
      <c r="D299" s="218"/>
      <c r="E299" s="217"/>
      <c r="F299" s="218"/>
      <c r="G299" s="217"/>
      <c r="H299" s="369"/>
      <c r="I299" s="229"/>
      <c r="J299" s="218"/>
      <c r="K299" s="217"/>
      <c r="L299" s="218"/>
      <c r="M299" s="217"/>
      <c r="N299" s="287">
        <f t="shared" si="103"/>
        <v>0</v>
      </c>
      <c r="O299" s="277">
        <f t="shared" si="103"/>
        <v>0</v>
      </c>
      <c r="Y299" s="201">
        <f t="shared" si="94"/>
        <v>0</v>
      </c>
    </row>
    <row r="300" spans="1:25" ht="39" hidden="1" thickTop="1" x14ac:dyDescent="0.25">
      <c r="A300" s="238">
        <f t="shared" si="92"/>
        <v>253</v>
      </c>
      <c r="B300" s="208">
        <v>451200</v>
      </c>
      <c r="C300" s="239" t="s">
        <v>1137</v>
      </c>
      <c r="D300" s="218"/>
      <c r="E300" s="217"/>
      <c r="F300" s="218"/>
      <c r="G300" s="217"/>
      <c r="H300" s="369"/>
      <c r="I300" s="229"/>
      <c r="J300" s="218"/>
      <c r="K300" s="217"/>
      <c r="L300" s="218"/>
      <c r="M300" s="217"/>
      <c r="N300" s="287">
        <f t="shared" si="103"/>
        <v>0</v>
      </c>
      <c r="O300" s="277">
        <f t="shared" si="103"/>
        <v>0</v>
      </c>
      <c r="Y300" s="201">
        <f t="shared" si="94"/>
        <v>0</v>
      </c>
    </row>
    <row r="301" spans="1:25" ht="39" hidden="1" thickTop="1" x14ac:dyDescent="0.25">
      <c r="A301" s="236">
        <f t="shared" si="92"/>
        <v>254</v>
      </c>
      <c r="B301" s="207">
        <v>452000</v>
      </c>
      <c r="C301" s="237" t="s">
        <v>874</v>
      </c>
      <c r="D301" s="215">
        <f t="shared" ref="D301:M301" si="109">SUM(D302:D303)</f>
        <v>0</v>
      </c>
      <c r="E301" s="214">
        <f t="shared" si="109"/>
        <v>0</v>
      </c>
      <c r="F301" s="215">
        <f t="shared" si="109"/>
        <v>0</v>
      </c>
      <c r="G301" s="214">
        <f t="shared" si="109"/>
        <v>0</v>
      </c>
      <c r="H301" s="371">
        <f t="shared" si="109"/>
        <v>0</v>
      </c>
      <c r="I301" s="214">
        <f t="shared" si="109"/>
        <v>0</v>
      </c>
      <c r="J301" s="215">
        <f t="shared" si="109"/>
        <v>0</v>
      </c>
      <c r="K301" s="214">
        <f t="shared" si="109"/>
        <v>0</v>
      </c>
      <c r="L301" s="215">
        <f t="shared" si="109"/>
        <v>0</v>
      </c>
      <c r="M301" s="214">
        <f t="shared" si="109"/>
        <v>0</v>
      </c>
      <c r="N301" s="215">
        <f t="shared" si="103"/>
        <v>0</v>
      </c>
      <c r="O301" s="214">
        <f t="shared" si="103"/>
        <v>0</v>
      </c>
      <c r="Y301" s="201">
        <f t="shared" si="94"/>
        <v>0</v>
      </c>
    </row>
    <row r="302" spans="1:25" ht="26.25" hidden="1" thickTop="1" x14ac:dyDescent="0.25">
      <c r="A302" s="238">
        <f t="shared" si="92"/>
        <v>255</v>
      </c>
      <c r="B302" s="208">
        <v>452100</v>
      </c>
      <c r="C302" s="239" t="s">
        <v>1611</v>
      </c>
      <c r="D302" s="218"/>
      <c r="E302" s="217"/>
      <c r="F302" s="218"/>
      <c r="G302" s="217"/>
      <c r="H302" s="369"/>
      <c r="I302" s="229"/>
      <c r="J302" s="218"/>
      <c r="K302" s="217"/>
      <c r="L302" s="218"/>
      <c r="M302" s="217"/>
      <c r="N302" s="287">
        <f t="shared" si="103"/>
        <v>0</v>
      </c>
      <c r="O302" s="277">
        <f t="shared" si="103"/>
        <v>0</v>
      </c>
      <c r="Y302" s="201">
        <f t="shared" si="94"/>
        <v>0</v>
      </c>
    </row>
    <row r="303" spans="1:25" ht="26.25" hidden="1" thickTop="1" x14ac:dyDescent="0.25">
      <c r="A303" s="238">
        <f t="shared" si="92"/>
        <v>256</v>
      </c>
      <c r="B303" s="208">
        <v>452200</v>
      </c>
      <c r="C303" s="239" t="s">
        <v>1612</v>
      </c>
      <c r="D303" s="218"/>
      <c r="E303" s="217"/>
      <c r="F303" s="218"/>
      <c r="G303" s="217"/>
      <c r="H303" s="369"/>
      <c r="I303" s="229"/>
      <c r="J303" s="218"/>
      <c r="K303" s="217"/>
      <c r="L303" s="218"/>
      <c r="M303" s="217"/>
      <c r="N303" s="287">
        <f t="shared" si="103"/>
        <v>0</v>
      </c>
      <c r="O303" s="277">
        <f t="shared" si="103"/>
        <v>0</v>
      </c>
      <c r="Y303" s="201">
        <f t="shared" si="94"/>
        <v>0</v>
      </c>
    </row>
    <row r="304" spans="1:25" ht="39" hidden="1" thickTop="1" x14ac:dyDescent="0.25">
      <c r="A304" s="236">
        <f t="shared" si="92"/>
        <v>257</v>
      </c>
      <c r="B304" s="207">
        <v>453000</v>
      </c>
      <c r="C304" s="237" t="s">
        <v>875</v>
      </c>
      <c r="D304" s="215">
        <f t="shared" ref="D304:M304" si="110">SUM(D305:D306)</f>
        <v>0</v>
      </c>
      <c r="E304" s="214">
        <f t="shared" si="110"/>
        <v>0</v>
      </c>
      <c r="F304" s="215">
        <f t="shared" si="110"/>
        <v>0</v>
      </c>
      <c r="G304" s="214">
        <f t="shared" si="110"/>
        <v>0</v>
      </c>
      <c r="H304" s="371">
        <f t="shared" si="110"/>
        <v>0</v>
      </c>
      <c r="I304" s="214">
        <f t="shared" si="110"/>
        <v>0</v>
      </c>
      <c r="J304" s="215">
        <f t="shared" si="110"/>
        <v>0</v>
      </c>
      <c r="K304" s="214">
        <f t="shared" si="110"/>
        <v>0</v>
      </c>
      <c r="L304" s="215">
        <f t="shared" si="110"/>
        <v>0</v>
      </c>
      <c r="M304" s="214">
        <f t="shared" si="110"/>
        <v>0</v>
      </c>
      <c r="N304" s="215">
        <f t="shared" si="103"/>
        <v>0</v>
      </c>
      <c r="O304" s="214">
        <f t="shared" si="103"/>
        <v>0</v>
      </c>
      <c r="Y304" s="201">
        <f t="shared" si="94"/>
        <v>0</v>
      </c>
    </row>
    <row r="305" spans="1:25" ht="26.25" hidden="1" thickTop="1" x14ac:dyDescent="0.25">
      <c r="A305" s="238">
        <f t="shared" si="92"/>
        <v>258</v>
      </c>
      <c r="B305" s="208">
        <v>453100</v>
      </c>
      <c r="C305" s="239" t="s">
        <v>1613</v>
      </c>
      <c r="D305" s="218"/>
      <c r="E305" s="217"/>
      <c r="F305" s="218"/>
      <c r="G305" s="217"/>
      <c r="H305" s="369"/>
      <c r="I305" s="229"/>
      <c r="J305" s="218"/>
      <c r="K305" s="217"/>
      <c r="L305" s="218"/>
      <c r="M305" s="217"/>
      <c r="N305" s="287">
        <f t="shared" si="103"/>
        <v>0</v>
      </c>
      <c r="O305" s="277">
        <f t="shared" si="103"/>
        <v>0</v>
      </c>
      <c r="Y305" s="201">
        <f t="shared" si="94"/>
        <v>0</v>
      </c>
    </row>
    <row r="306" spans="1:25" ht="26.25" hidden="1" thickTop="1" x14ac:dyDescent="0.25">
      <c r="A306" s="238">
        <f t="shared" si="92"/>
        <v>259</v>
      </c>
      <c r="B306" s="208">
        <v>453200</v>
      </c>
      <c r="C306" s="239" t="s">
        <v>1614</v>
      </c>
      <c r="D306" s="218"/>
      <c r="E306" s="217"/>
      <c r="F306" s="218"/>
      <c r="G306" s="217"/>
      <c r="H306" s="369"/>
      <c r="I306" s="229"/>
      <c r="J306" s="218"/>
      <c r="K306" s="217"/>
      <c r="L306" s="218"/>
      <c r="M306" s="217"/>
      <c r="N306" s="287">
        <f t="shared" si="103"/>
        <v>0</v>
      </c>
      <c r="O306" s="277">
        <f t="shared" si="103"/>
        <v>0</v>
      </c>
      <c r="Y306" s="201">
        <f t="shared" si="94"/>
        <v>0</v>
      </c>
    </row>
    <row r="307" spans="1:25" ht="26.25" hidden="1" thickTop="1" x14ac:dyDescent="0.25">
      <c r="A307" s="236">
        <f t="shared" si="92"/>
        <v>260</v>
      </c>
      <c r="B307" s="207">
        <v>454000</v>
      </c>
      <c r="C307" s="237" t="s">
        <v>876</v>
      </c>
      <c r="D307" s="215">
        <f t="shared" ref="D307:M307" si="111">SUM(D308:D309)</f>
        <v>0</v>
      </c>
      <c r="E307" s="214">
        <f t="shared" si="111"/>
        <v>0</v>
      </c>
      <c r="F307" s="215">
        <f t="shared" si="111"/>
        <v>0</v>
      </c>
      <c r="G307" s="214">
        <f t="shared" si="111"/>
        <v>0</v>
      </c>
      <c r="H307" s="371">
        <f t="shared" si="111"/>
        <v>0</v>
      </c>
      <c r="I307" s="214">
        <f t="shared" si="111"/>
        <v>0</v>
      </c>
      <c r="J307" s="215">
        <f t="shared" si="111"/>
        <v>0</v>
      </c>
      <c r="K307" s="214">
        <f t="shared" si="111"/>
        <v>0</v>
      </c>
      <c r="L307" s="215">
        <f t="shared" si="111"/>
        <v>0</v>
      </c>
      <c r="M307" s="214">
        <f t="shared" si="111"/>
        <v>0</v>
      </c>
      <c r="N307" s="215">
        <f t="shared" si="103"/>
        <v>0</v>
      </c>
      <c r="O307" s="214">
        <f t="shared" si="103"/>
        <v>0</v>
      </c>
      <c r="Y307" s="201">
        <f t="shared" si="94"/>
        <v>0</v>
      </c>
    </row>
    <row r="308" spans="1:25" ht="26.25" hidden="1" thickTop="1" x14ac:dyDescent="0.25">
      <c r="A308" s="238">
        <f t="shared" si="92"/>
        <v>261</v>
      </c>
      <c r="B308" s="208">
        <v>454100</v>
      </c>
      <c r="C308" s="239" t="s">
        <v>1615</v>
      </c>
      <c r="D308" s="218"/>
      <c r="E308" s="217"/>
      <c r="F308" s="218"/>
      <c r="G308" s="217"/>
      <c r="H308" s="369"/>
      <c r="I308" s="229"/>
      <c r="J308" s="218"/>
      <c r="K308" s="217"/>
      <c r="L308" s="218"/>
      <c r="M308" s="217"/>
      <c r="N308" s="287">
        <f t="shared" si="103"/>
        <v>0</v>
      </c>
      <c r="O308" s="277">
        <f t="shared" si="103"/>
        <v>0</v>
      </c>
      <c r="Y308" s="201">
        <f t="shared" si="94"/>
        <v>0</v>
      </c>
    </row>
    <row r="309" spans="1:25" ht="26.25" hidden="1" thickTop="1" x14ac:dyDescent="0.25">
      <c r="A309" s="238">
        <f t="shared" si="92"/>
        <v>262</v>
      </c>
      <c r="B309" s="208">
        <v>454200</v>
      </c>
      <c r="C309" s="239" t="s">
        <v>1616</v>
      </c>
      <c r="D309" s="218"/>
      <c r="E309" s="217"/>
      <c r="F309" s="218"/>
      <c r="G309" s="217"/>
      <c r="H309" s="369"/>
      <c r="I309" s="229"/>
      <c r="J309" s="218"/>
      <c r="K309" s="217"/>
      <c r="L309" s="218"/>
      <c r="M309" s="217"/>
      <c r="N309" s="287">
        <f t="shared" si="103"/>
        <v>0</v>
      </c>
      <c r="O309" s="277">
        <f t="shared" si="103"/>
        <v>0</v>
      </c>
      <c r="Y309" s="201">
        <f t="shared" si="94"/>
        <v>0</v>
      </c>
    </row>
    <row r="310" spans="1:25" ht="39" hidden="1" thickTop="1" x14ac:dyDescent="0.25">
      <c r="A310" s="236">
        <f t="shared" si="92"/>
        <v>263</v>
      </c>
      <c r="B310" s="207">
        <v>460000</v>
      </c>
      <c r="C310" s="237" t="s">
        <v>877</v>
      </c>
      <c r="D310" s="215">
        <f>D311+D314+D317+D320+D323</f>
        <v>0</v>
      </c>
      <c r="E310" s="214">
        <f t="shared" ref="E310:M310" si="112">E311+E314+E317+E320+E323</f>
        <v>0</v>
      </c>
      <c r="F310" s="215">
        <f t="shared" si="112"/>
        <v>0</v>
      </c>
      <c r="G310" s="214">
        <f t="shared" si="112"/>
        <v>0</v>
      </c>
      <c r="H310" s="371">
        <f t="shared" si="112"/>
        <v>0</v>
      </c>
      <c r="I310" s="214">
        <f t="shared" si="112"/>
        <v>0</v>
      </c>
      <c r="J310" s="215">
        <f t="shared" si="112"/>
        <v>0</v>
      </c>
      <c r="K310" s="214">
        <f t="shared" si="112"/>
        <v>0</v>
      </c>
      <c r="L310" s="215">
        <f t="shared" si="112"/>
        <v>0</v>
      </c>
      <c r="M310" s="214">
        <f t="shared" si="112"/>
        <v>0</v>
      </c>
      <c r="N310" s="215">
        <f t="shared" si="103"/>
        <v>0</v>
      </c>
      <c r="O310" s="214">
        <f t="shared" si="103"/>
        <v>0</v>
      </c>
      <c r="Y310" s="201">
        <f t="shared" si="94"/>
        <v>0</v>
      </c>
    </row>
    <row r="311" spans="1:25" ht="26.25" hidden="1" thickTop="1" x14ac:dyDescent="0.25">
      <c r="A311" s="236">
        <f t="shared" si="92"/>
        <v>264</v>
      </c>
      <c r="B311" s="207">
        <v>461000</v>
      </c>
      <c r="C311" s="237" t="s">
        <v>878</v>
      </c>
      <c r="D311" s="215">
        <f t="shared" ref="D311:M311" si="113">SUM(D312:D313)</f>
        <v>0</v>
      </c>
      <c r="E311" s="214">
        <f t="shared" si="113"/>
        <v>0</v>
      </c>
      <c r="F311" s="215">
        <f t="shared" si="113"/>
        <v>0</v>
      </c>
      <c r="G311" s="214">
        <f t="shared" si="113"/>
        <v>0</v>
      </c>
      <c r="H311" s="371">
        <f t="shared" si="113"/>
        <v>0</v>
      </c>
      <c r="I311" s="214">
        <f t="shared" si="113"/>
        <v>0</v>
      </c>
      <c r="J311" s="215">
        <f t="shared" si="113"/>
        <v>0</v>
      </c>
      <c r="K311" s="214">
        <f t="shared" si="113"/>
        <v>0</v>
      </c>
      <c r="L311" s="215">
        <f t="shared" si="113"/>
        <v>0</v>
      </c>
      <c r="M311" s="214">
        <f t="shared" si="113"/>
        <v>0</v>
      </c>
      <c r="N311" s="215">
        <f t="shared" si="103"/>
        <v>0</v>
      </c>
      <c r="O311" s="214">
        <f t="shared" si="103"/>
        <v>0</v>
      </c>
      <c r="Y311" s="201">
        <f t="shared" si="94"/>
        <v>0</v>
      </c>
    </row>
    <row r="312" spans="1:25" ht="16.5" hidden="1" thickTop="1" x14ac:dyDescent="0.25">
      <c r="A312" s="238">
        <f t="shared" ref="A312:A375" si="114">A311+1</f>
        <v>265</v>
      </c>
      <c r="B312" s="208">
        <v>461100</v>
      </c>
      <c r="C312" s="239" t="s">
        <v>1617</v>
      </c>
      <c r="D312" s="218"/>
      <c r="E312" s="217"/>
      <c r="F312" s="218"/>
      <c r="G312" s="217"/>
      <c r="H312" s="369"/>
      <c r="I312" s="229"/>
      <c r="J312" s="218"/>
      <c r="K312" s="217"/>
      <c r="L312" s="218"/>
      <c r="M312" s="217"/>
      <c r="N312" s="287">
        <f t="shared" si="103"/>
        <v>0</v>
      </c>
      <c r="O312" s="277">
        <f t="shared" si="103"/>
        <v>0</v>
      </c>
      <c r="Y312" s="201">
        <f t="shared" ref="Y312:Y375" si="115">SUM(D312:O312)</f>
        <v>0</v>
      </c>
    </row>
    <row r="313" spans="1:25" ht="26.25" hidden="1" thickTop="1" x14ac:dyDescent="0.25">
      <c r="A313" s="238">
        <f t="shared" si="114"/>
        <v>266</v>
      </c>
      <c r="B313" s="208">
        <v>461200</v>
      </c>
      <c r="C313" s="239" t="s">
        <v>1618</v>
      </c>
      <c r="D313" s="218"/>
      <c r="E313" s="217"/>
      <c r="F313" s="218"/>
      <c r="G313" s="217"/>
      <c r="H313" s="369"/>
      <c r="I313" s="229"/>
      <c r="J313" s="218"/>
      <c r="K313" s="217"/>
      <c r="L313" s="218"/>
      <c r="M313" s="217"/>
      <c r="N313" s="287">
        <f t="shared" si="103"/>
        <v>0</v>
      </c>
      <c r="O313" s="277">
        <f t="shared" si="103"/>
        <v>0</v>
      </c>
      <c r="Y313" s="201">
        <f t="shared" si="115"/>
        <v>0</v>
      </c>
    </row>
    <row r="314" spans="1:25" ht="26.25" hidden="1" thickTop="1" x14ac:dyDescent="0.25">
      <c r="A314" s="236">
        <f t="shared" si="114"/>
        <v>267</v>
      </c>
      <c r="B314" s="207">
        <v>462000</v>
      </c>
      <c r="C314" s="237" t="s">
        <v>879</v>
      </c>
      <c r="D314" s="215">
        <f t="shared" ref="D314:M314" si="116">SUM(D315:D316)</f>
        <v>0</v>
      </c>
      <c r="E314" s="214">
        <f t="shared" si="116"/>
        <v>0</v>
      </c>
      <c r="F314" s="215">
        <f t="shared" si="116"/>
        <v>0</v>
      </c>
      <c r="G314" s="214">
        <f t="shared" si="116"/>
        <v>0</v>
      </c>
      <c r="H314" s="371">
        <f t="shared" si="116"/>
        <v>0</v>
      </c>
      <c r="I314" s="214">
        <f t="shared" si="116"/>
        <v>0</v>
      </c>
      <c r="J314" s="215">
        <f t="shared" si="116"/>
        <v>0</v>
      </c>
      <c r="K314" s="214">
        <f t="shared" si="116"/>
        <v>0</v>
      </c>
      <c r="L314" s="215">
        <f t="shared" si="116"/>
        <v>0</v>
      </c>
      <c r="M314" s="214">
        <f t="shared" si="116"/>
        <v>0</v>
      </c>
      <c r="N314" s="215">
        <f t="shared" si="103"/>
        <v>0</v>
      </c>
      <c r="O314" s="214">
        <f t="shared" si="103"/>
        <v>0</v>
      </c>
      <c r="Y314" s="201">
        <f t="shared" si="115"/>
        <v>0</v>
      </c>
    </row>
    <row r="315" spans="1:25" ht="26.25" hidden="1" thickTop="1" x14ac:dyDescent="0.25">
      <c r="A315" s="238">
        <f t="shared" si="114"/>
        <v>268</v>
      </c>
      <c r="B315" s="208">
        <v>462100</v>
      </c>
      <c r="C315" s="239" t="s">
        <v>1619</v>
      </c>
      <c r="D315" s="218"/>
      <c r="E315" s="217"/>
      <c r="F315" s="218"/>
      <c r="G315" s="217"/>
      <c r="H315" s="369"/>
      <c r="I315" s="229"/>
      <c r="J315" s="218"/>
      <c r="K315" s="217"/>
      <c r="L315" s="218"/>
      <c r="M315" s="217"/>
      <c r="N315" s="287">
        <f t="shared" si="103"/>
        <v>0</v>
      </c>
      <c r="O315" s="277">
        <f t="shared" si="103"/>
        <v>0</v>
      </c>
      <c r="Y315" s="201">
        <f t="shared" si="115"/>
        <v>0</v>
      </c>
    </row>
    <row r="316" spans="1:25" ht="26.25" hidden="1" thickTop="1" x14ac:dyDescent="0.25">
      <c r="A316" s="238">
        <f t="shared" si="114"/>
        <v>269</v>
      </c>
      <c r="B316" s="208">
        <v>462200</v>
      </c>
      <c r="C316" s="239" t="s">
        <v>1620</v>
      </c>
      <c r="D316" s="218"/>
      <c r="E316" s="217"/>
      <c r="F316" s="218"/>
      <c r="G316" s="217"/>
      <c r="H316" s="369"/>
      <c r="I316" s="229"/>
      <c r="J316" s="218"/>
      <c r="K316" s="217"/>
      <c r="L316" s="218"/>
      <c r="M316" s="217"/>
      <c r="N316" s="287">
        <f t="shared" si="103"/>
        <v>0</v>
      </c>
      <c r="O316" s="277">
        <f t="shared" si="103"/>
        <v>0</v>
      </c>
      <c r="Y316" s="201">
        <f t="shared" si="115"/>
        <v>0</v>
      </c>
    </row>
    <row r="317" spans="1:25" ht="26.25" hidden="1" thickTop="1" x14ac:dyDescent="0.25">
      <c r="A317" s="236">
        <f t="shared" si="114"/>
        <v>270</v>
      </c>
      <c r="B317" s="207">
        <v>463000</v>
      </c>
      <c r="C317" s="237" t="s">
        <v>880</v>
      </c>
      <c r="D317" s="215">
        <f>SUM(D318:D319)</f>
        <v>0</v>
      </c>
      <c r="E317" s="214">
        <f t="shared" ref="E317:M317" si="117">SUM(E318:E319)</f>
        <v>0</v>
      </c>
      <c r="F317" s="215">
        <f t="shared" si="117"/>
        <v>0</v>
      </c>
      <c r="G317" s="214">
        <f t="shared" si="117"/>
        <v>0</v>
      </c>
      <c r="H317" s="371">
        <f t="shared" si="117"/>
        <v>0</v>
      </c>
      <c r="I317" s="214">
        <f t="shared" si="117"/>
        <v>0</v>
      </c>
      <c r="J317" s="215">
        <f t="shared" si="117"/>
        <v>0</v>
      </c>
      <c r="K317" s="214">
        <f t="shared" si="117"/>
        <v>0</v>
      </c>
      <c r="L317" s="215">
        <f t="shared" si="117"/>
        <v>0</v>
      </c>
      <c r="M317" s="214">
        <f t="shared" si="117"/>
        <v>0</v>
      </c>
      <c r="N317" s="215">
        <f t="shared" si="103"/>
        <v>0</v>
      </c>
      <c r="O317" s="214">
        <f t="shared" si="103"/>
        <v>0</v>
      </c>
      <c r="Y317" s="201">
        <f t="shared" si="115"/>
        <v>0</v>
      </c>
    </row>
    <row r="318" spans="1:25" ht="26.25" hidden="1" thickTop="1" x14ac:dyDescent="0.25">
      <c r="A318" s="238">
        <f t="shared" si="114"/>
        <v>271</v>
      </c>
      <c r="B318" s="208">
        <v>463100</v>
      </c>
      <c r="C318" s="239" t="s">
        <v>798</v>
      </c>
      <c r="D318" s="218"/>
      <c r="E318" s="217"/>
      <c r="F318" s="218"/>
      <c r="G318" s="217"/>
      <c r="H318" s="369"/>
      <c r="I318" s="229"/>
      <c r="J318" s="218"/>
      <c r="K318" s="217"/>
      <c r="L318" s="218"/>
      <c r="M318" s="217"/>
      <c r="N318" s="287">
        <f t="shared" si="103"/>
        <v>0</v>
      </c>
      <c r="O318" s="277">
        <f t="shared" si="103"/>
        <v>0</v>
      </c>
      <c r="Y318" s="201">
        <f t="shared" si="115"/>
        <v>0</v>
      </c>
    </row>
    <row r="319" spans="1:25" ht="26.25" hidden="1" thickTop="1" x14ac:dyDescent="0.25">
      <c r="A319" s="238">
        <f t="shared" si="114"/>
        <v>272</v>
      </c>
      <c r="B319" s="208">
        <v>463200</v>
      </c>
      <c r="C319" s="239" t="s">
        <v>799</v>
      </c>
      <c r="D319" s="218"/>
      <c r="E319" s="217"/>
      <c r="F319" s="218"/>
      <c r="G319" s="217"/>
      <c r="H319" s="369"/>
      <c r="I319" s="229"/>
      <c r="J319" s="218"/>
      <c r="K319" s="217"/>
      <c r="L319" s="218"/>
      <c r="M319" s="217"/>
      <c r="N319" s="287">
        <f t="shared" si="103"/>
        <v>0</v>
      </c>
      <c r="O319" s="277">
        <f t="shared" si="103"/>
        <v>0</v>
      </c>
      <c r="Y319" s="201">
        <f t="shared" si="115"/>
        <v>0</v>
      </c>
    </row>
    <row r="320" spans="1:25" ht="39" hidden="1" thickTop="1" x14ac:dyDescent="0.25">
      <c r="A320" s="236">
        <f t="shared" si="114"/>
        <v>273</v>
      </c>
      <c r="B320" s="207">
        <v>464000</v>
      </c>
      <c r="C320" s="237" t="s">
        <v>881</v>
      </c>
      <c r="D320" s="221">
        <f t="shared" ref="D320:M320" si="118">SUM(D321:D322)</f>
        <v>0</v>
      </c>
      <c r="E320" s="220">
        <f t="shared" si="118"/>
        <v>0</v>
      </c>
      <c r="F320" s="221">
        <f t="shared" si="118"/>
        <v>0</v>
      </c>
      <c r="G320" s="220">
        <f t="shared" si="118"/>
        <v>0</v>
      </c>
      <c r="H320" s="376">
        <f t="shared" si="118"/>
        <v>0</v>
      </c>
      <c r="I320" s="220">
        <f t="shared" si="118"/>
        <v>0</v>
      </c>
      <c r="J320" s="221">
        <f t="shared" si="118"/>
        <v>0</v>
      </c>
      <c r="K320" s="220">
        <f t="shared" si="118"/>
        <v>0</v>
      </c>
      <c r="L320" s="221">
        <f t="shared" si="118"/>
        <v>0</v>
      </c>
      <c r="M320" s="220">
        <f t="shared" si="118"/>
        <v>0</v>
      </c>
      <c r="N320" s="221">
        <f t="shared" si="103"/>
        <v>0</v>
      </c>
      <c r="O320" s="220">
        <f t="shared" si="103"/>
        <v>0</v>
      </c>
      <c r="Y320" s="201">
        <f t="shared" si="115"/>
        <v>0</v>
      </c>
    </row>
    <row r="321" spans="1:25" ht="26.25" hidden="1" thickTop="1" x14ac:dyDescent="0.25">
      <c r="A321" s="238">
        <f t="shared" si="114"/>
        <v>274</v>
      </c>
      <c r="B321" s="208">
        <v>464100</v>
      </c>
      <c r="C321" s="239" t="s">
        <v>1365</v>
      </c>
      <c r="D321" s="218"/>
      <c r="E321" s="217"/>
      <c r="F321" s="218"/>
      <c r="G321" s="217"/>
      <c r="H321" s="369"/>
      <c r="I321" s="229"/>
      <c r="J321" s="218"/>
      <c r="K321" s="217"/>
      <c r="L321" s="218"/>
      <c r="M321" s="217"/>
      <c r="N321" s="287">
        <f t="shared" si="103"/>
        <v>0</v>
      </c>
      <c r="O321" s="277">
        <f t="shared" si="103"/>
        <v>0</v>
      </c>
      <c r="Y321" s="201">
        <f t="shared" si="115"/>
        <v>0</v>
      </c>
    </row>
    <row r="322" spans="1:25" ht="39" hidden="1" thickTop="1" x14ac:dyDescent="0.25">
      <c r="A322" s="238">
        <f t="shared" si="114"/>
        <v>275</v>
      </c>
      <c r="B322" s="208">
        <v>464200</v>
      </c>
      <c r="C322" s="239" t="s">
        <v>1366</v>
      </c>
      <c r="D322" s="218"/>
      <c r="E322" s="217"/>
      <c r="F322" s="218"/>
      <c r="G322" s="217"/>
      <c r="H322" s="369"/>
      <c r="I322" s="229"/>
      <c r="J322" s="218"/>
      <c r="K322" s="217"/>
      <c r="L322" s="218"/>
      <c r="M322" s="217"/>
      <c r="N322" s="287">
        <f t="shared" si="103"/>
        <v>0</v>
      </c>
      <c r="O322" s="277">
        <f t="shared" si="103"/>
        <v>0</v>
      </c>
      <c r="Y322" s="201">
        <f t="shared" si="115"/>
        <v>0</v>
      </c>
    </row>
    <row r="323" spans="1:25" ht="26.25" hidden="1" thickTop="1" x14ac:dyDescent="0.25">
      <c r="A323" s="236">
        <f t="shared" si="114"/>
        <v>276</v>
      </c>
      <c r="B323" s="207">
        <v>465000</v>
      </c>
      <c r="C323" s="237" t="s">
        <v>882</v>
      </c>
      <c r="D323" s="221">
        <f t="shared" ref="D323:M323" si="119">SUM(D324:D325)</f>
        <v>0</v>
      </c>
      <c r="E323" s="220">
        <f t="shared" si="119"/>
        <v>0</v>
      </c>
      <c r="F323" s="221">
        <f t="shared" si="119"/>
        <v>0</v>
      </c>
      <c r="G323" s="220">
        <f t="shared" si="119"/>
        <v>0</v>
      </c>
      <c r="H323" s="376">
        <f t="shared" si="119"/>
        <v>0</v>
      </c>
      <c r="I323" s="220">
        <f t="shared" si="119"/>
        <v>0</v>
      </c>
      <c r="J323" s="221">
        <f t="shared" si="119"/>
        <v>0</v>
      </c>
      <c r="K323" s="220">
        <f t="shared" si="119"/>
        <v>0</v>
      </c>
      <c r="L323" s="221">
        <f t="shared" si="119"/>
        <v>0</v>
      </c>
      <c r="M323" s="220">
        <f t="shared" si="119"/>
        <v>0</v>
      </c>
      <c r="N323" s="221">
        <f t="shared" si="103"/>
        <v>0</v>
      </c>
      <c r="O323" s="220">
        <f t="shared" si="103"/>
        <v>0</v>
      </c>
      <c r="Y323" s="201">
        <f t="shared" si="115"/>
        <v>0</v>
      </c>
    </row>
    <row r="324" spans="1:25" ht="26.25" hidden="1" thickTop="1" x14ac:dyDescent="0.25">
      <c r="A324" s="238">
        <f t="shared" si="114"/>
        <v>277</v>
      </c>
      <c r="B324" s="208">
        <v>465100</v>
      </c>
      <c r="C324" s="239" t="s">
        <v>1621</v>
      </c>
      <c r="D324" s="218"/>
      <c r="E324" s="217"/>
      <c r="F324" s="218"/>
      <c r="G324" s="217"/>
      <c r="H324" s="369"/>
      <c r="I324" s="229"/>
      <c r="J324" s="218"/>
      <c r="K324" s="217"/>
      <c r="L324" s="218"/>
      <c r="M324" s="217"/>
      <c r="N324" s="287">
        <f t="shared" si="103"/>
        <v>0</v>
      </c>
      <c r="O324" s="277">
        <f t="shared" si="103"/>
        <v>0</v>
      </c>
      <c r="Y324" s="201">
        <f t="shared" si="115"/>
        <v>0</v>
      </c>
    </row>
    <row r="325" spans="1:25" ht="26.25" hidden="1" thickTop="1" x14ac:dyDescent="0.25">
      <c r="A325" s="238">
        <f t="shared" si="114"/>
        <v>278</v>
      </c>
      <c r="B325" s="208">
        <v>465200</v>
      </c>
      <c r="C325" s="239" t="s">
        <v>1622</v>
      </c>
      <c r="D325" s="218"/>
      <c r="E325" s="217"/>
      <c r="F325" s="218"/>
      <c r="G325" s="217"/>
      <c r="H325" s="369"/>
      <c r="I325" s="229"/>
      <c r="J325" s="218"/>
      <c r="K325" s="217"/>
      <c r="L325" s="218"/>
      <c r="M325" s="217"/>
      <c r="N325" s="287">
        <f t="shared" si="103"/>
        <v>0</v>
      </c>
      <c r="O325" s="277">
        <f t="shared" si="103"/>
        <v>0</v>
      </c>
      <c r="Y325" s="201">
        <f t="shared" si="115"/>
        <v>0</v>
      </c>
    </row>
    <row r="326" spans="1:25" ht="26.25" hidden="1" thickTop="1" x14ac:dyDescent="0.25">
      <c r="A326" s="236">
        <f t="shared" si="114"/>
        <v>279</v>
      </c>
      <c r="B326" s="207">
        <v>470000</v>
      </c>
      <c r="C326" s="237" t="s">
        <v>883</v>
      </c>
      <c r="D326" s="215">
        <f t="shared" ref="D326:M326" si="120">D327+D331</f>
        <v>0</v>
      </c>
      <c r="E326" s="214">
        <f t="shared" si="120"/>
        <v>0</v>
      </c>
      <c r="F326" s="215">
        <f t="shared" si="120"/>
        <v>0</v>
      </c>
      <c r="G326" s="214">
        <f t="shared" si="120"/>
        <v>0</v>
      </c>
      <c r="H326" s="371">
        <f t="shared" si="120"/>
        <v>0</v>
      </c>
      <c r="I326" s="214">
        <f t="shared" si="120"/>
        <v>0</v>
      </c>
      <c r="J326" s="215">
        <f t="shared" si="120"/>
        <v>0</v>
      </c>
      <c r="K326" s="214">
        <f t="shared" si="120"/>
        <v>0</v>
      </c>
      <c r="L326" s="215">
        <f t="shared" si="120"/>
        <v>0</v>
      </c>
      <c r="M326" s="214">
        <f t="shared" si="120"/>
        <v>0</v>
      </c>
      <c r="N326" s="215">
        <f t="shared" si="103"/>
        <v>0</v>
      </c>
      <c r="O326" s="214">
        <f t="shared" si="103"/>
        <v>0</v>
      </c>
      <c r="Y326" s="201">
        <f t="shared" si="115"/>
        <v>0</v>
      </c>
    </row>
    <row r="327" spans="1:25" ht="51.75" hidden="1" thickTop="1" x14ac:dyDescent="0.25">
      <c r="A327" s="236">
        <f t="shared" si="114"/>
        <v>280</v>
      </c>
      <c r="B327" s="207">
        <v>471000</v>
      </c>
      <c r="C327" s="237" t="s">
        <v>542</v>
      </c>
      <c r="D327" s="215">
        <f t="shared" ref="D327:M327" si="121">SUM(D328:D330)</f>
        <v>0</v>
      </c>
      <c r="E327" s="214">
        <f t="shared" si="121"/>
        <v>0</v>
      </c>
      <c r="F327" s="215">
        <f t="shared" si="121"/>
        <v>0</v>
      </c>
      <c r="G327" s="214">
        <f t="shared" si="121"/>
        <v>0</v>
      </c>
      <c r="H327" s="371">
        <f t="shared" si="121"/>
        <v>0</v>
      </c>
      <c r="I327" s="214">
        <f t="shared" si="121"/>
        <v>0</v>
      </c>
      <c r="J327" s="215">
        <f t="shared" si="121"/>
        <v>0</v>
      </c>
      <c r="K327" s="214">
        <f t="shared" si="121"/>
        <v>0</v>
      </c>
      <c r="L327" s="215">
        <f t="shared" si="121"/>
        <v>0</v>
      </c>
      <c r="M327" s="214">
        <f t="shared" si="121"/>
        <v>0</v>
      </c>
      <c r="N327" s="215">
        <f t="shared" si="103"/>
        <v>0</v>
      </c>
      <c r="O327" s="214">
        <f t="shared" si="103"/>
        <v>0</v>
      </c>
      <c r="Y327" s="201">
        <f t="shared" si="115"/>
        <v>0</v>
      </c>
    </row>
    <row r="328" spans="1:25" ht="39" hidden="1" thickTop="1" x14ac:dyDescent="0.25">
      <c r="A328" s="238">
        <f t="shared" si="114"/>
        <v>281</v>
      </c>
      <c r="B328" s="208">
        <v>471100</v>
      </c>
      <c r="C328" s="239" t="s">
        <v>1623</v>
      </c>
      <c r="D328" s="218"/>
      <c r="E328" s="217"/>
      <c r="F328" s="218"/>
      <c r="G328" s="217"/>
      <c r="H328" s="369"/>
      <c r="I328" s="229"/>
      <c r="J328" s="218"/>
      <c r="K328" s="217"/>
      <c r="L328" s="218"/>
      <c r="M328" s="217"/>
      <c r="N328" s="287">
        <f t="shared" si="103"/>
        <v>0</v>
      </c>
      <c r="O328" s="277">
        <f t="shared" si="103"/>
        <v>0</v>
      </c>
      <c r="Y328" s="201">
        <f t="shared" si="115"/>
        <v>0</v>
      </c>
    </row>
    <row r="329" spans="1:25" ht="39" hidden="1" thickTop="1" x14ac:dyDescent="0.25">
      <c r="A329" s="238">
        <f t="shared" si="114"/>
        <v>282</v>
      </c>
      <c r="B329" s="208">
        <v>471200</v>
      </c>
      <c r="C329" s="239" t="s">
        <v>1624</v>
      </c>
      <c r="D329" s="218"/>
      <c r="E329" s="217"/>
      <c r="F329" s="218"/>
      <c r="G329" s="217"/>
      <c r="H329" s="369"/>
      <c r="I329" s="229"/>
      <c r="J329" s="218"/>
      <c r="K329" s="217"/>
      <c r="L329" s="218"/>
      <c r="M329" s="217"/>
      <c r="N329" s="287">
        <f t="shared" si="103"/>
        <v>0</v>
      </c>
      <c r="O329" s="277">
        <f t="shared" si="103"/>
        <v>0</v>
      </c>
      <c r="Y329" s="201">
        <f t="shared" si="115"/>
        <v>0</v>
      </c>
    </row>
    <row r="330" spans="1:25" ht="51.75" hidden="1" thickTop="1" x14ac:dyDescent="0.25">
      <c r="A330" s="238">
        <f t="shared" si="114"/>
        <v>283</v>
      </c>
      <c r="B330" s="208">
        <v>471900</v>
      </c>
      <c r="C330" s="239" t="s">
        <v>1367</v>
      </c>
      <c r="D330" s="218"/>
      <c r="E330" s="217"/>
      <c r="F330" s="218"/>
      <c r="G330" s="217"/>
      <c r="H330" s="369"/>
      <c r="I330" s="229"/>
      <c r="J330" s="218"/>
      <c r="K330" s="217"/>
      <c r="L330" s="218"/>
      <c r="M330" s="217"/>
      <c r="N330" s="287">
        <f t="shared" si="103"/>
        <v>0</v>
      </c>
      <c r="O330" s="277">
        <f t="shared" si="103"/>
        <v>0</v>
      </c>
      <c r="Y330" s="201">
        <f t="shared" si="115"/>
        <v>0</v>
      </c>
    </row>
    <row r="331" spans="1:25" ht="26.25" hidden="1" thickTop="1" x14ac:dyDescent="0.25">
      <c r="A331" s="236">
        <f t="shared" si="114"/>
        <v>284</v>
      </c>
      <c r="B331" s="207">
        <v>472000</v>
      </c>
      <c r="C331" s="237" t="s">
        <v>543</v>
      </c>
      <c r="D331" s="215">
        <f t="shared" ref="D331:M331" si="122">SUM(D332:D340)</f>
        <v>0</v>
      </c>
      <c r="E331" s="214">
        <f t="shared" si="122"/>
        <v>0</v>
      </c>
      <c r="F331" s="215">
        <f t="shared" si="122"/>
        <v>0</v>
      </c>
      <c r="G331" s="214">
        <f t="shared" si="122"/>
        <v>0</v>
      </c>
      <c r="H331" s="371">
        <f t="shared" si="122"/>
        <v>0</v>
      </c>
      <c r="I331" s="214">
        <f t="shared" si="122"/>
        <v>0</v>
      </c>
      <c r="J331" s="215">
        <f t="shared" si="122"/>
        <v>0</v>
      </c>
      <c r="K331" s="214">
        <f t="shared" si="122"/>
        <v>0</v>
      </c>
      <c r="L331" s="215">
        <f t="shared" si="122"/>
        <v>0</v>
      </c>
      <c r="M331" s="214">
        <f t="shared" si="122"/>
        <v>0</v>
      </c>
      <c r="N331" s="215">
        <f t="shared" si="103"/>
        <v>0</v>
      </c>
      <c r="O331" s="214">
        <f t="shared" si="103"/>
        <v>0</v>
      </c>
      <c r="Y331" s="201">
        <f t="shared" si="115"/>
        <v>0</v>
      </c>
    </row>
    <row r="332" spans="1:25" ht="26.25" hidden="1" thickTop="1" x14ac:dyDescent="0.25">
      <c r="A332" s="238">
        <f t="shared" si="114"/>
        <v>285</v>
      </c>
      <c r="B332" s="208">
        <v>472100</v>
      </c>
      <c r="C332" s="239" t="s">
        <v>951</v>
      </c>
      <c r="D332" s="218"/>
      <c r="E332" s="217"/>
      <c r="F332" s="218"/>
      <c r="G332" s="217"/>
      <c r="H332" s="369"/>
      <c r="I332" s="229"/>
      <c r="J332" s="218"/>
      <c r="K332" s="217"/>
      <c r="L332" s="218"/>
      <c r="M332" s="217"/>
      <c r="N332" s="287">
        <f t="shared" si="103"/>
        <v>0</v>
      </c>
      <c r="O332" s="277">
        <f t="shared" si="103"/>
        <v>0</v>
      </c>
      <c r="Y332" s="201">
        <f t="shared" si="115"/>
        <v>0</v>
      </c>
    </row>
    <row r="333" spans="1:25" ht="26.25" hidden="1" thickTop="1" x14ac:dyDescent="0.25">
      <c r="A333" s="238">
        <f t="shared" si="114"/>
        <v>286</v>
      </c>
      <c r="B333" s="208">
        <v>472200</v>
      </c>
      <c r="C333" s="239" t="s">
        <v>1032</v>
      </c>
      <c r="D333" s="218"/>
      <c r="E333" s="217"/>
      <c r="F333" s="218"/>
      <c r="G333" s="217"/>
      <c r="H333" s="369"/>
      <c r="I333" s="229"/>
      <c r="J333" s="218"/>
      <c r="K333" s="217"/>
      <c r="L333" s="218"/>
      <c r="M333" s="217"/>
      <c r="N333" s="287">
        <f t="shared" si="103"/>
        <v>0</v>
      </c>
      <c r="O333" s="277">
        <f t="shared" si="103"/>
        <v>0</v>
      </c>
      <c r="Y333" s="201">
        <f t="shared" si="115"/>
        <v>0</v>
      </c>
    </row>
    <row r="334" spans="1:25" ht="26.25" hidden="1" thickTop="1" x14ac:dyDescent="0.25">
      <c r="A334" s="238">
        <f t="shared" si="114"/>
        <v>287</v>
      </c>
      <c r="B334" s="208">
        <v>472300</v>
      </c>
      <c r="C334" s="239" t="s">
        <v>1033</v>
      </c>
      <c r="D334" s="218"/>
      <c r="E334" s="217"/>
      <c r="F334" s="218"/>
      <c r="G334" s="217"/>
      <c r="H334" s="369"/>
      <c r="I334" s="229"/>
      <c r="J334" s="218"/>
      <c r="K334" s="217"/>
      <c r="L334" s="218"/>
      <c r="M334" s="217"/>
      <c r="N334" s="287">
        <f t="shared" si="103"/>
        <v>0</v>
      </c>
      <c r="O334" s="277">
        <f t="shared" si="103"/>
        <v>0</v>
      </c>
      <c r="Y334" s="201">
        <f t="shared" si="115"/>
        <v>0</v>
      </c>
    </row>
    <row r="335" spans="1:25" ht="26.25" hidden="1" thickTop="1" x14ac:dyDescent="0.25">
      <c r="A335" s="238">
        <f t="shared" si="114"/>
        <v>288</v>
      </c>
      <c r="B335" s="208">
        <v>472400</v>
      </c>
      <c r="C335" s="239" t="s">
        <v>1437</v>
      </c>
      <c r="D335" s="218"/>
      <c r="E335" s="217"/>
      <c r="F335" s="218"/>
      <c r="G335" s="217"/>
      <c r="H335" s="369"/>
      <c r="I335" s="229"/>
      <c r="J335" s="218"/>
      <c r="K335" s="217"/>
      <c r="L335" s="218"/>
      <c r="M335" s="217"/>
      <c r="N335" s="287">
        <f t="shared" si="103"/>
        <v>0</v>
      </c>
      <c r="O335" s="277">
        <f t="shared" si="103"/>
        <v>0</v>
      </c>
      <c r="Y335" s="201">
        <f t="shared" si="115"/>
        <v>0</v>
      </c>
    </row>
    <row r="336" spans="1:25" ht="26.25" hidden="1" thickTop="1" x14ac:dyDescent="0.25">
      <c r="A336" s="238">
        <f t="shared" si="114"/>
        <v>289</v>
      </c>
      <c r="B336" s="208">
        <v>472500</v>
      </c>
      <c r="C336" s="239" t="s">
        <v>1438</v>
      </c>
      <c r="D336" s="218"/>
      <c r="E336" s="217"/>
      <c r="F336" s="218"/>
      <c r="G336" s="217"/>
      <c r="H336" s="369"/>
      <c r="I336" s="229"/>
      <c r="J336" s="218"/>
      <c r="K336" s="217"/>
      <c r="L336" s="218"/>
      <c r="M336" s="217"/>
      <c r="N336" s="287">
        <f t="shared" si="103"/>
        <v>0</v>
      </c>
      <c r="O336" s="277">
        <f t="shared" si="103"/>
        <v>0</v>
      </c>
      <c r="Y336" s="201">
        <f t="shared" si="115"/>
        <v>0</v>
      </c>
    </row>
    <row r="337" spans="1:25" ht="16.5" hidden="1" thickTop="1" x14ac:dyDescent="0.25">
      <c r="A337" s="238">
        <f t="shared" si="114"/>
        <v>290</v>
      </c>
      <c r="B337" s="208">
        <v>472600</v>
      </c>
      <c r="C337" s="239" t="s">
        <v>1439</v>
      </c>
      <c r="D337" s="218"/>
      <c r="E337" s="217"/>
      <c r="F337" s="218"/>
      <c r="G337" s="217"/>
      <c r="H337" s="369"/>
      <c r="I337" s="229"/>
      <c r="J337" s="218"/>
      <c r="K337" s="217"/>
      <c r="L337" s="218"/>
      <c r="M337" s="217"/>
      <c r="N337" s="287">
        <f t="shared" si="103"/>
        <v>0</v>
      </c>
      <c r="O337" s="277">
        <f t="shared" si="103"/>
        <v>0</v>
      </c>
      <c r="Y337" s="201">
        <f t="shared" si="115"/>
        <v>0</v>
      </c>
    </row>
    <row r="338" spans="1:25" ht="26.25" hidden="1" thickTop="1" x14ac:dyDescent="0.25">
      <c r="A338" s="238">
        <f t="shared" si="114"/>
        <v>291</v>
      </c>
      <c r="B338" s="208">
        <v>472700</v>
      </c>
      <c r="C338" s="239" t="s">
        <v>1440</v>
      </c>
      <c r="D338" s="218"/>
      <c r="E338" s="217"/>
      <c r="F338" s="218"/>
      <c r="G338" s="217"/>
      <c r="H338" s="369"/>
      <c r="I338" s="229"/>
      <c r="J338" s="218"/>
      <c r="K338" s="217"/>
      <c r="L338" s="218"/>
      <c r="M338" s="217"/>
      <c r="N338" s="287">
        <f t="shared" si="103"/>
        <v>0</v>
      </c>
      <c r="O338" s="277">
        <f t="shared" si="103"/>
        <v>0</v>
      </c>
      <c r="Y338" s="201">
        <f t="shared" si="115"/>
        <v>0</v>
      </c>
    </row>
    <row r="339" spans="1:25" ht="26.25" hidden="1" thickTop="1" x14ac:dyDescent="0.25">
      <c r="A339" s="238">
        <f t="shared" si="114"/>
        <v>292</v>
      </c>
      <c r="B339" s="208">
        <v>472800</v>
      </c>
      <c r="C339" s="239" t="s">
        <v>1441</v>
      </c>
      <c r="D339" s="218"/>
      <c r="E339" s="217"/>
      <c r="F339" s="218"/>
      <c r="G339" s="217"/>
      <c r="H339" s="369"/>
      <c r="I339" s="229"/>
      <c r="J339" s="218"/>
      <c r="K339" s="217"/>
      <c r="L339" s="218"/>
      <c r="M339" s="217"/>
      <c r="N339" s="287">
        <f t="shared" ref="N339:O402" si="123">SUM(H339,J339,L339)</f>
        <v>0</v>
      </c>
      <c r="O339" s="277">
        <f t="shared" si="123"/>
        <v>0</v>
      </c>
      <c r="Y339" s="201">
        <f t="shared" si="115"/>
        <v>0</v>
      </c>
    </row>
    <row r="340" spans="1:25" ht="16.5" hidden="1" thickTop="1" x14ac:dyDescent="0.25">
      <c r="A340" s="238">
        <f t="shared" si="114"/>
        <v>293</v>
      </c>
      <c r="B340" s="208">
        <v>472900</v>
      </c>
      <c r="C340" s="239" t="s">
        <v>1442</v>
      </c>
      <c r="D340" s="218"/>
      <c r="E340" s="217"/>
      <c r="F340" s="218"/>
      <c r="G340" s="217"/>
      <c r="H340" s="369"/>
      <c r="I340" s="229"/>
      <c r="J340" s="218"/>
      <c r="K340" s="217"/>
      <c r="L340" s="218"/>
      <c r="M340" s="217"/>
      <c r="N340" s="287">
        <f t="shared" si="123"/>
        <v>0</v>
      </c>
      <c r="O340" s="277">
        <f t="shared" si="123"/>
        <v>0</v>
      </c>
      <c r="Y340" s="201">
        <f t="shared" si="115"/>
        <v>0</v>
      </c>
    </row>
    <row r="341" spans="1:25" ht="26.25" hidden="1" thickTop="1" x14ac:dyDescent="0.25">
      <c r="A341" s="236">
        <f t="shared" si="114"/>
        <v>294</v>
      </c>
      <c r="B341" s="207">
        <v>480000</v>
      </c>
      <c r="C341" s="237" t="s">
        <v>544</v>
      </c>
      <c r="D341" s="215">
        <f>D342+D345+D349+D351+D354+D356</f>
        <v>0</v>
      </c>
      <c r="E341" s="214">
        <f t="shared" ref="E341:M341" si="124">E342+E345+E349+E351+E354+E356</f>
        <v>0</v>
      </c>
      <c r="F341" s="215">
        <f t="shared" si="124"/>
        <v>0</v>
      </c>
      <c r="G341" s="214">
        <f t="shared" si="124"/>
        <v>0</v>
      </c>
      <c r="H341" s="371">
        <f t="shared" si="124"/>
        <v>0</v>
      </c>
      <c r="I341" s="214">
        <f t="shared" si="124"/>
        <v>0</v>
      </c>
      <c r="J341" s="215">
        <f t="shared" si="124"/>
        <v>0</v>
      </c>
      <c r="K341" s="214">
        <f t="shared" si="124"/>
        <v>0</v>
      </c>
      <c r="L341" s="215">
        <f t="shared" si="124"/>
        <v>0</v>
      </c>
      <c r="M341" s="214">
        <f t="shared" si="124"/>
        <v>0</v>
      </c>
      <c r="N341" s="215">
        <f t="shared" si="123"/>
        <v>0</v>
      </c>
      <c r="O341" s="214">
        <f t="shared" si="123"/>
        <v>0</v>
      </c>
      <c r="Y341" s="201">
        <f t="shared" si="115"/>
        <v>0</v>
      </c>
    </row>
    <row r="342" spans="1:25" ht="26.25" hidden="1" thickTop="1" x14ac:dyDescent="0.25">
      <c r="A342" s="236">
        <f t="shared" si="114"/>
        <v>295</v>
      </c>
      <c r="B342" s="207">
        <v>481000</v>
      </c>
      <c r="C342" s="237" t="s">
        <v>545</v>
      </c>
      <c r="D342" s="215">
        <f t="shared" ref="D342:M342" si="125">SUM(D343:D344)</f>
        <v>0</v>
      </c>
      <c r="E342" s="214">
        <f t="shared" si="125"/>
        <v>0</v>
      </c>
      <c r="F342" s="215">
        <f t="shared" si="125"/>
        <v>0</v>
      </c>
      <c r="G342" s="214">
        <f t="shared" si="125"/>
        <v>0</v>
      </c>
      <c r="H342" s="371">
        <f t="shared" si="125"/>
        <v>0</v>
      </c>
      <c r="I342" s="214">
        <f t="shared" si="125"/>
        <v>0</v>
      </c>
      <c r="J342" s="215">
        <f t="shared" si="125"/>
        <v>0</v>
      </c>
      <c r="K342" s="214">
        <f t="shared" si="125"/>
        <v>0</v>
      </c>
      <c r="L342" s="215">
        <f t="shared" si="125"/>
        <v>0</v>
      </c>
      <c r="M342" s="214">
        <f t="shared" si="125"/>
        <v>0</v>
      </c>
      <c r="N342" s="215">
        <f t="shared" si="123"/>
        <v>0</v>
      </c>
      <c r="O342" s="214">
        <f t="shared" si="123"/>
        <v>0</v>
      </c>
      <c r="Y342" s="201">
        <f t="shared" si="115"/>
        <v>0</v>
      </c>
    </row>
    <row r="343" spans="1:25" ht="39" hidden="1" thickTop="1" x14ac:dyDescent="0.25">
      <c r="A343" s="238">
        <f t="shared" si="114"/>
        <v>296</v>
      </c>
      <c r="B343" s="208">
        <v>481100</v>
      </c>
      <c r="C343" s="239" t="s">
        <v>1443</v>
      </c>
      <c r="D343" s="218"/>
      <c r="E343" s="217"/>
      <c r="F343" s="218"/>
      <c r="G343" s="217"/>
      <c r="H343" s="369"/>
      <c r="I343" s="229"/>
      <c r="J343" s="218"/>
      <c r="K343" s="217"/>
      <c r="L343" s="218"/>
      <c r="M343" s="217"/>
      <c r="N343" s="287">
        <f t="shared" si="123"/>
        <v>0</v>
      </c>
      <c r="O343" s="277">
        <f t="shared" si="123"/>
        <v>0</v>
      </c>
      <c r="Y343" s="201">
        <f t="shared" si="115"/>
        <v>0</v>
      </c>
    </row>
    <row r="344" spans="1:25" ht="26.25" hidden="1" thickTop="1" x14ac:dyDescent="0.25">
      <c r="A344" s="238">
        <f t="shared" si="114"/>
        <v>297</v>
      </c>
      <c r="B344" s="208">
        <v>481900</v>
      </c>
      <c r="C344" s="239" t="s">
        <v>1050</v>
      </c>
      <c r="D344" s="218"/>
      <c r="E344" s="217"/>
      <c r="F344" s="218"/>
      <c r="G344" s="217"/>
      <c r="H344" s="369"/>
      <c r="I344" s="229"/>
      <c r="J344" s="218"/>
      <c r="K344" s="217"/>
      <c r="L344" s="218"/>
      <c r="M344" s="217"/>
      <c r="N344" s="287">
        <f t="shared" si="123"/>
        <v>0</v>
      </c>
      <c r="O344" s="277">
        <f t="shared" si="123"/>
        <v>0</v>
      </c>
      <c r="Y344" s="201">
        <f t="shared" si="115"/>
        <v>0</v>
      </c>
    </row>
    <row r="345" spans="1:25" ht="26.25" hidden="1" thickTop="1" x14ac:dyDescent="0.25">
      <c r="A345" s="236">
        <f t="shared" si="114"/>
        <v>298</v>
      </c>
      <c r="B345" s="207">
        <v>482000</v>
      </c>
      <c r="C345" s="237" t="s">
        <v>546</v>
      </c>
      <c r="D345" s="215">
        <f>SUM(D346:D348)</f>
        <v>0</v>
      </c>
      <c r="E345" s="214">
        <f t="shared" ref="E345:M345" si="126">SUM(E346:E348)</f>
        <v>0</v>
      </c>
      <c r="F345" s="215">
        <f t="shared" si="126"/>
        <v>0</v>
      </c>
      <c r="G345" s="214">
        <f t="shared" si="126"/>
        <v>0</v>
      </c>
      <c r="H345" s="371">
        <f t="shared" si="126"/>
        <v>0</v>
      </c>
      <c r="I345" s="214">
        <f t="shared" si="126"/>
        <v>0</v>
      </c>
      <c r="J345" s="215">
        <f t="shared" si="126"/>
        <v>0</v>
      </c>
      <c r="K345" s="214">
        <f t="shared" si="126"/>
        <v>0</v>
      </c>
      <c r="L345" s="215">
        <f t="shared" si="126"/>
        <v>0</v>
      </c>
      <c r="M345" s="214">
        <f t="shared" si="126"/>
        <v>0</v>
      </c>
      <c r="N345" s="215">
        <f t="shared" si="123"/>
        <v>0</v>
      </c>
      <c r="O345" s="214">
        <f t="shared" si="123"/>
        <v>0</v>
      </c>
      <c r="Y345" s="201">
        <f t="shared" si="115"/>
        <v>0</v>
      </c>
    </row>
    <row r="346" spans="1:25" ht="16.5" hidden="1" thickTop="1" x14ac:dyDescent="0.25">
      <c r="A346" s="238">
        <f t="shared" si="114"/>
        <v>299</v>
      </c>
      <c r="B346" s="208">
        <v>482100</v>
      </c>
      <c r="C346" s="239" t="s">
        <v>1051</v>
      </c>
      <c r="D346" s="218"/>
      <c r="E346" s="217"/>
      <c r="F346" s="218"/>
      <c r="G346" s="217"/>
      <c r="H346" s="369"/>
      <c r="I346" s="229"/>
      <c r="J346" s="218"/>
      <c r="K346" s="217"/>
      <c r="L346" s="218"/>
      <c r="M346" s="217"/>
      <c r="N346" s="287">
        <f t="shared" si="123"/>
        <v>0</v>
      </c>
      <c r="O346" s="277">
        <f t="shared" si="123"/>
        <v>0</v>
      </c>
      <c r="Y346" s="201">
        <f t="shared" si="115"/>
        <v>0</v>
      </c>
    </row>
    <row r="347" spans="1:25" ht="16.5" hidden="1" thickTop="1" x14ac:dyDescent="0.25">
      <c r="A347" s="238">
        <f t="shared" si="114"/>
        <v>300</v>
      </c>
      <c r="B347" s="208">
        <v>482200</v>
      </c>
      <c r="C347" s="239" t="s">
        <v>1052</v>
      </c>
      <c r="D347" s="218"/>
      <c r="E347" s="217"/>
      <c r="F347" s="218"/>
      <c r="G347" s="217"/>
      <c r="H347" s="369"/>
      <c r="I347" s="229"/>
      <c r="J347" s="218"/>
      <c r="K347" s="217"/>
      <c r="L347" s="218"/>
      <c r="M347" s="217"/>
      <c r="N347" s="287">
        <f t="shared" si="123"/>
        <v>0</v>
      </c>
      <c r="O347" s="277">
        <f t="shared" si="123"/>
        <v>0</v>
      </c>
      <c r="Y347" s="201">
        <f t="shared" si="115"/>
        <v>0</v>
      </c>
    </row>
    <row r="348" spans="1:25" ht="16.5" hidden="1" thickTop="1" x14ac:dyDescent="0.25">
      <c r="A348" s="238">
        <f t="shared" si="114"/>
        <v>301</v>
      </c>
      <c r="B348" s="208">
        <v>482300</v>
      </c>
      <c r="C348" s="239" t="s">
        <v>1053</v>
      </c>
      <c r="D348" s="218"/>
      <c r="E348" s="217"/>
      <c r="F348" s="218"/>
      <c r="G348" s="217"/>
      <c r="H348" s="369"/>
      <c r="I348" s="229"/>
      <c r="J348" s="218"/>
      <c r="K348" s="217"/>
      <c r="L348" s="218"/>
      <c r="M348" s="217"/>
      <c r="N348" s="287">
        <f t="shared" si="123"/>
        <v>0</v>
      </c>
      <c r="O348" s="277">
        <f t="shared" si="123"/>
        <v>0</v>
      </c>
      <c r="Y348" s="201">
        <f t="shared" si="115"/>
        <v>0</v>
      </c>
    </row>
    <row r="349" spans="1:25" ht="26.25" hidden="1" thickTop="1" x14ac:dyDescent="0.25">
      <c r="A349" s="236">
        <f t="shared" si="114"/>
        <v>302</v>
      </c>
      <c r="B349" s="207">
        <v>483000</v>
      </c>
      <c r="C349" s="237" t="s">
        <v>547</v>
      </c>
      <c r="D349" s="215">
        <f t="shared" ref="D349:M349" si="127">D350</f>
        <v>0</v>
      </c>
      <c r="E349" s="214">
        <f t="shared" si="127"/>
        <v>0</v>
      </c>
      <c r="F349" s="215">
        <f t="shared" si="127"/>
        <v>0</v>
      </c>
      <c r="G349" s="214">
        <f t="shared" si="127"/>
        <v>0</v>
      </c>
      <c r="H349" s="371">
        <f t="shared" si="127"/>
        <v>0</v>
      </c>
      <c r="I349" s="214">
        <f t="shared" si="127"/>
        <v>0</v>
      </c>
      <c r="J349" s="215">
        <f t="shared" si="127"/>
        <v>0</v>
      </c>
      <c r="K349" s="214">
        <f t="shared" si="127"/>
        <v>0</v>
      </c>
      <c r="L349" s="215">
        <f t="shared" si="127"/>
        <v>0</v>
      </c>
      <c r="M349" s="214">
        <f t="shared" si="127"/>
        <v>0</v>
      </c>
      <c r="N349" s="215">
        <f t="shared" si="123"/>
        <v>0</v>
      </c>
      <c r="O349" s="214">
        <f t="shared" si="123"/>
        <v>0</v>
      </c>
      <c r="Y349" s="201">
        <f t="shared" si="115"/>
        <v>0</v>
      </c>
    </row>
    <row r="350" spans="1:25" ht="26.25" hidden="1" thickTop="1" x14ac:dyDescent="0.25">
      <c r="A350" s="238">
        <f t="shared" si="114"/>
        <v>303</v>
      </c>
      <c r="B350" s="208">
        <v>483100</v>
      </c>
      <c r="C350" s="239" t="s">
        <v>1181</v>
      </c>
      <c r="D350" s="218"/>
      <c r="E350" s="217"/>
      <c r="F350" s="218"/>
      <c r="G350" s="217"/>
      <c r="H350" s="369"/>
      <c r="I350" s="229"/>
      <c r="J350" s="218"/>
      <c r="K350" s="217"/>
      <c r="L350" s="218"/>
      <c r="M350" s="217"/>
      <c r="N350" s="287">
        <f t="shared" si="123"/>
        <v>0</v>
      </c>
      <c r="O350" s="277">
        <f t="shared" si="123"/>
        <v>0</v>
      </c>
      <c r="Y350" s="201">
        <f t="shared" si="115"/>
        <v>0</v>
      </c>
    </row>
    <row r="351" spans="1:25" ht="64.5" hidden="1" thickTop="1" x14ac:dyDescent="0.25">
      <c r="A351" s="236">
        <f t="shared" si="114"/>
        <v>304</v>
      </c>
      <c r="B351" s="207">
        <v>484000</v>
      </c>
      <c r="C351" s="237" t="s">
        <v>548</v>
      </c>
      <c r="D351" s="215">
        <f t="shared" ref="D351:M351" si="128">SUM(D352:D353)</f>
        <v>0</v>
      </c>
      <c r="E351" s="214">
        <f t="shared" si="128"/>
        <v>0</v>
      </c>
      <c r="F351" s="215">
        <f t="shared" si="128"/>
        <v>0</v>
      </c>
      <c r="G351" s="214">
        <f t="shared" si="128"/>
        <v>0</v>
      </c>
      <c r="H351" s="371">
        <f t="shared" si="128"/>
        <v>0</v>
      </c>
      <c r="I351" s="214">
        <f t="shared" si="128"/>
        <v>0</v>
      </c>
      <c r="J351" s="215">
        <f t="shared" si="128"/>
        <v>0</v>
      </c>
      <c r="K351" s="214">
        <f t="shared" si="128"/>
        <v>0</v>
      </c>
      <c r="L351" s="215">
        <f t="shared" si="128"/>
        <v>0</v>
      </c>
      <c r="M351" s="214">
        <f t="shared" si="128"/>
        <v>0</v>
      </c>
      <c r="N351" s="215">
        <f t="shared" si="123"/>
        <v>0</v>
      </c>
      <c r="O351" s="214">
        <f t="shared" si="123"/>
        <v>0</v>
      </c>
      <c r="Y351" s="201">
        <f t="shared" si="115"/>
        <v>0</v>
      </c>
    </row>
    <row r="352" spans="1:25" ht="39" hidden="1" thickTop="1" x14ac:dyDescent="0.25">
      <c r="A352" s="238">
        <f t="shared" si="114"/>
        <v>305</v>
      </c>
      <c r="B352" s="208">
        <v>484100</v>
      </c>
      <c r="C352" s="239" t="s">
        <v>1054</v>
      </c>
      <c r="D352" s="218"/>
      <c r="E352" s="217"/>
      <c r="F352" s="218"/>
      <c r="G352" s="217"/>
      <c r="H352" s="369"/>
      <c r="I352" s="229"/>
      <c r="J352" s="218"/>
      <c r="K352" s="217"/>
      <c r="L352" s="218"/>
      <c r="M352" s="217"/>
      <c r="N352" s="287">
        <f t="shared" si="123"/>
        <v>0</v>
      </c>
      <c r="O352" s="277">
        <f t="shared" si="123"/>
        <v>0</v>
      </c>
      <c r="Y352" s="201">
        <f t="shared" si="115"/>
        <v>0</v>
      </c>
    </row>
    <row r="353" spans="1:25" ht="16.5" hidden="1" thickTop="1" x14ac:dyDescent="0.25">
      <c r="A353" s="238">
        <f t="shared" si="114"/>
        <v>306</v>
      </c>
      <c r="B353" s="208">
        <v>484200</v>
      </c>
      <c r="C353" s="239" t="s">
        <v>1055</v>
      </c>
      <c r="D353" s="218"/>
      <c r="E353" s="217"/>
      <c r="F353" s="218"/>
      <c r="G353" s="217"/>
      <c r="H353" s="369"/>
      <c r="I353" s="229"/>
      <c r="J353" s="218"/>
      <c r="K353" s="217"/>
      <c r="L353" s="218"/>
      <c r="M353" s="217"/>
      <c r="N353" s="287">
        <f t="shared" si="123"/>
        <v>0</v>
      </c>
      <c r="O353" s="277">
        <f t="shared" si="123"/>
        <v>0</v>
      </c>
      <c r="Y353" s="201">
        <f t="shared" si="115"/>
        <v>0</v>
      </c>
    </row>
    <row r="354" spans="1:25" ht="39" hidden="1" thickTop="1" x14ac:dyDescent="0.25">
      <c r="A354" s="236">
        <f t="shared" si="114"/>
        <v>307</v>
      </c>
      <c r="B354" s="207">
        <v>485000</v>
      </c>
      <c r="C354" s="237" t="s">
        <v>549</v>
      </c>
      <c r="D354" s="215">
        <f t="shared" ref="D354:M356" si="129">D355</f>
        <v>0</v>
      </c>
      <c r="E354" s="214">
        <f t="shared" si="129"/>
        <v>0</v>
      </c>
      <c r="F354" s="215">
        <f t="shared" si="129"/>
        <v>0</v>
      </c>
      <c r="G354" s="214">
        <f t="shared" si="129"/>
        <v>0</v>
      </c>
      <c r="H354" s="371">
        <f t="shared" si="129"/>
        <v>0</v>
      </c>
      <c r="I354" s="214">
        <f t="shared" si="129"/>
        <v>0</v>
      </c>
      <c r="J354" s="215">
        <f t="shared" si="129"/>
        <v>0</v>
      </c>
      <c r="K354" s="214">
        <f t="shared" si="129"/>
        <v>0</v>
      </c>
      <c r="L354" s="215">
        <f t="shared" si="129"/>
        <v>0</v>
      </c>
      <c r="M354" s="214">
        <f t="shared" si="129"/>
        <v>0</v>
      </c>
      <c r="N354" s="215">
        <f t="shared" si="123"/>
        <v>0</v>
      </c>
      <c r="O354" s="214">
        <f t="shared" si="123"/>
        <v>0</v>
      </c>
      <c r="Y354" s="201">
        <f t="shared" si="115"/>
        <v>0</v>
      </c>
    </row>
    <row r="355" spans="1:25" ht="39" hidden="1" thickTop="1" x14ac:dyDescent="0.25">
      <c r="A355" s="238">
        <f t="shared" si="114"/>
        <v>308</v>
      </c>
      <c r="B355" s="208">
        <v>485100</v>
      </c>
      <c r="C355" s="239" t="s">
        <v>1183</v>
      </c>
      <c r="D355" s="218"/>
      <c r="E355" s="217"/>
      <c r="F355" s="218"/>
      <c r="G355" s="217"/>
      <c r="H355" s="369"/>
      <c r="I355" s="229"/>
      <c r="J355" s="218"/>
      <c r="K355" s="217"/>
      <c r="L355" s="218"/>
      <c r="M355" s="217"/>
      <c r="N355" s="287">
        <f t="shared" si="123"/>
        <v>0</v>
      </c>
      <c r="O355" s="277">
        <f t="shared" si="123"/>
        <v>0</v>
      </c>
      <c r="Y355" s="201">
        <f t="shared" si="115"/>
        <v>0</v>
      </c>
    </row>
    <row r="356" spans="1:25" ht="51.75" hidden="1" thickTop="1" x14ac:dyDescent="0.25">
      <c r="A356" s="236">
        <f t="shared" si="114"/>
        <v>309</v>
      </c>
      <c r="B356" s="207">
        <v>489000</v>
      </c>
      <c r="C356" s="237" t="s">
        <v>1265</v>
      </c>
      <c r="D356" s="215">
        <f t="shared" si="129"/>
        <v>0</v>
      </c>
      <c r="E356" s="214">
        <f t="shared" si="129"/>
        <v>0</v>
      </c>
      <c r="F356" s="215">
        <f t="shared" si="129"/>
        <v>0</v>
      </c>
      <c r="G356" s="214">
        <f t="shared" si="129"/>
        <v>0</v>
      </c>
      <c r="H356" s="371">
        <f t="shared" si="129"/>
        <v>0</v>
      </c>
      <c r="I356" s="214">
        <f t="shared" si="129"/>
        <v>0</v>
      </c>
      <c r="J356" s="215">
        <f t="shared" si="129"/>
        <v>0</v>
      </c>
      <c r="K356" s="214">
        <f t="shared" si="129"/>
        <v>0</v>
      </c>
      <c r="L356" s="215">
        <f t="shared" si="129"/>
        <v>0</v>
      </c>
      <c r="M356" s="214">
        <f t="shared" si="129"/>
        <v>0</v>
      </c>
      <c r="N356" s="215">
        <f t="shared" si="123"/>
        <v>0</v>
      </c>
      <c r="O356" s="214">
        <f t="shared" si="123"/>
        <v>0</v>
      </c>
      <c r="Y356" s="201">
        <f t="shared" si="115"/>
        <v>0</v>
      </c>
    </row>
    <row r="357" spans="1:25" ht="51.75" hidden="1" thickTop="1" x14ac:dyDescent="0.25">
      <c r="A357" s="238">
        <f t="shared" si="114"/>
        <v>310</v>
      </c>
      <c r="B357" s="208">
        <v>489100</v>
      </c>
      <c r="C357" s="239" t="s">
        <v>803</v>
      </c>
      <c r="D357" s="218"/>
      <c r="E357" s="217"/>
      <c r="F357" s="218"/>
      <c r="G357" s="217"/>
      <c r="H357" s="369"/>
      <c r="I357" s="229"/>
      <c r="J357" s="218"/>
      <c r="K357" s="217"/>
      <c r="L357" s="218"/>
      <c r="M357" s="217"/>
      <c r="N357" s="287">
        <f t="shared" si="123"/>
        <v>0</v>
      </c>
      <c r="O357" s="277">
        <f t="shared" si="123"/>
        <v>0</v>
      </c>
      <c r="Y357" s="201">
        <f t="shared" si="115"/>
        <v>0</v>
      </c>
    </row>
    <row r="358" spans="1:25" ht="39" thickTop="1" x14ac:dyDescent="0.25">
      <c r="A358" s="234">
        <f t="shared" si="114"/>
        <v>311</v>
      </c>
      <c r="B358" s="206">
        <v>500000</v>
      </c>
      <c r="C358" s="235" t="s">
        <v>1266</v>
      </c>
      <c r="D358" s="223">
        <f>D359+D381+D390+D393+D401</f>
        <v>51465000</v>
      </c>
      <c r="E358" s="222">
        <f t="shared" ref="E358:M358" si="130">E359+E381+E390+E393+E401</f>
        <v>0</v>
      </c>
      <c r="F358" s="223">
        <f t="shared" si="130"/>
        <v>0</v>
      </c>
      <c r="G358" s="222">
        <f t="shared" si="130"/>
        <v>53295000</v>
      </c>
      <c r="H358" s="375">
        <f t="shared" si="130"/>
        <v>80750000</v>
      </c>
      <c r="I358" s="222">
        <f t="shared" si="130"/>
        <v>0</v>
      </c>
      <c r="J358" s="223">
        <f t="shared" si="130"/>
        <v>0</v>
      </c>
      <c r="K358" s="222">
        <f t="shared" si="130"/>
        <v>0</v>
      </c>
      <c r="L358" s="223">
        <f t="shared" si="130"/>
        <v>0</v>
      </c>
      <c r="M358" s="222">
        <f t="shared" si="130"/>
        <v>0</v>
      </c>
      <c r="N358" s="223">
        <f>SUM(H358,J358,L358)+D358</f>
        <v>132215000</v>
      </c>
      <c r="O358" s="222">
        <f t="shared" si="123"/>
        <v>0</v>
      </c>
      <c r="Y358" s="201">
        <f t="shared" si="115"/>
        <v>317725000</v>
      </c>
    </row>
    <row r="359" spans="1:25" ht="25.5" x14ac:dyDescent="0.25">
      <c r="A359" s="236">
        <f t="shared" si="114"/>
        <v>312</v>
      </c>
      <c r="B359" s="207">
        <v>510000</v>
      </c>
      <c r="C359" s="237" t="s">
        <v>1267</v>
      </c>
      <c r="D359" s="215">
        <f>D360+D365+D375+D377+D379</f>
        <v>51465000</v>
      </c>
      <c r="E359" s="214">
        <f t="shared" ref="E359:M359" si="131">E360+E365+E375+E377+E379</f>
        <v>0</v>
      </c>
      <c r="F359" s="215">
        <f t="shared" si="131"/>
        <v>0</v>
      </c>
      <c r="G359" s="214">
        <f t="shared" si="131"/>
        <v>53295000</v>
      </c>
      <c r="H359" s="371">
        <f t="shared" si="131"/>
        <v>80750000</v>
      </c>
      <c r="I359" s="214">
        <f t="shared" si="131"/>
        <v>0</v>
      </c>
      <c r="J359" s="215">
        <f t="shared" si="131"/>
        <v>0</v>
      </c>
      <c r="K359" s="214">
        <f t="shared" si="131"/>
        <v>0</v>
      </c>
      <c r="L359" s="215">
        <f t="shared" si="131"/>
        <v>0</v>
      </c>
      <c r="M359" s="214">
        <f t="shared" si="131"/>
        <v>0</v>
      </c>
      <c r="N359" s="215">
        <f>SUM(H359,J359,L359)+D359</f>
        <v>132215000</v>
      </c>
      <c r="O359" s="214">
        <f t="shared" si="123"/>
        <v>0</v>
      </c>
      <c r="Y359" s="201">
        <f t="shared" si="115"/>
        <v>317725000</v>
      </c>
    </row>
    <row r="360" spans="1:25" ht="25.5" x14ac:dyDescent="0.25">
      <c r="A360" s="236">
        <f t="shared" si="114"/>
        <v>313</v>
      </c>
      <c r="B360" s="207">
        <v>511000</v>
      </c>
      <c r="C360" s="237" t="s">
        <v>1268</v>
      </c>
      <c r="D360" s="215">
        <f t="shared" ref="D360:M360" si="132">SUM(D361:D364)</f>
        <v>51465000</v>
      </c>
      <c r="E360" s="214">
        <f t="shared" si="132"/>
        <v>0</v>
      </c>
      <c r="F360" s="215">
        <f t="shared" si="132"/>
        <v>0</v>
      </c>
      <c r="G360" s="214">
        <f t="shared" si="132"/>
        <v>500000</v>
      </c>
      <c r="H360" s="371">
        <f t="shared" si="132"/>
        <v>80750000</v>
      </c>
      <c r="I360" s="214">
        <f t="shared" si="132"/>
        <v>0</v>
      </c>
      <c r="J360" s="215">
        <f t="shared" si="132"/>
        <v>0</v>
      </c>
      <c r="K360" s="214">
        <f t="shared" si="132"/>
        <v>0</v>
      </c>
      <c r="L360" s="215">
        <f t="shared" si="132"/>
        <v>0</v>
      </c>
      <c r="M360" s="214">
        <f t="shared" si="132"/>
        <v>0</v>
      </c>
      <c r="N360" s="215">
        <f>SUM(H360,J360,L360)+D360</f>
        <v>132215000</v>
      </c>
      <c r="O360" s="214">
        <f t="shared" si="123"/>
        <v>0</v>
      </c>
      <c r="Y360" s="201">
        <f t="shared" si="115"/>
        <v>264930000</v>
      </c>
    </row>
    <row r="361" spans="1:25" ht="15.75" hidden="1" x14ac:dyDescent="0.25">
      <c r="A361" s="238">
        <f t="shared" si="114"/>
        <v>314</v>
      </c>
      <c r="B361" s="208">
        <v>511100</v>
      </c>
      <c r="C361" s="239" t="s">
        <v>1056</v>
      </c>
      <c r="D361" s="218"/>
      <c r="E361" s="217"/>
      <c r="F361" s="218"/>
      <c r="G361" s="217"/>
      <c r="H361" s="369"/>
      <c r="I361" s="229"/>
      <c r="J361" s="218"/>
      <c r="K361" s="217"/>
      <c r="L361" s="218"/>
      <c r="M361" s="217"/>
      <c r="N361" s="287">
        <f t="shared" si="123"/>
        <v>0</v>
      </c>
      <c r="O361" s="277">
        <f t="shared" si="123"/>
        <v>0</v>
      </c>
      <c r="Y361" s="201">
        <f t="shared" si="115"/>
        <v>0</v>
      </c>
    </row>
    <row r="362" spans="1:25" ht="15.75" hidden="1" x14ac:dyDescent="0.25">
      <c r="A362" s="238">
        <f t="shared" si="114"/>
        <v>315</v>
      </c>
      <c r="B362" s="208">
        <v>511200</v>
      </c>
      <c r="C362" s="239" t="s">
        <v>1057</v>
      </c>
      <c r="D362" s="218"/>
      <c r="E362" s="217"/>
      <c r="F362" s="218"/>
      <c r="G362" s="217"/>
      <c r="H362" s="369"/>
      <c r="I362" s="229"/>
      <c r="J362" s="218"/>
      <c r="K362" s="217"/>
      <c r="L362" s="218"/>
      <c r="M362" s="217"/>
      <c r="N362" s="287">
        <f t="shared" si="123"/>
        <v>0</v>
      </c>
      <c r="O362" s="277">
        <f t="shared" si="123"/>
        <v>0</v>
      </c>
      <c r="Y362" s="201">
        <f t="shared" si="115"/>
        <v>0</v>
      </c>
    </row>
    <row r="363" spans="1:25" ht="25.5" hidden="1" x14ac:dyDescent="0.25">
      <c r="A363" s="238">
        <f t="shared" si="114"/>
        <v>316</v>
      </c>
      <c r="B363" s="208">
        <v>511323</v>
      </c>
      <c r="C363" s="416" t="s">
        <v>1733</v>
      </c>
      <c r="D363" s="218">
        <v>51465000</v>
      </c>
      <c r="E363" s="217"/>
      <c r="F363" s="218"/>
      <c r="G363" s="217"/>
      <c r="H363" s="369">
        <f>55000000+25000000</f>
        <v>80000000</v>
      </c>
      <c r="I363" s="229"/>
      <c r="J363" s="218">
        <v>0</v>
      </c>
      <c r="K363" s="217"/>
      <c r="L363" s="218">
        <v>0</v>
      </c>
      <c r="M363" s="217"/>
      <c r="N363" s="287">
        <f>SUM(H363,J363,L363)+D363</f>
        <v>131465000</v>
      </c>
      <c r="O363" s="277">
        <f t="shared" si="123"/>
        <v>0</v>
      </c>
      <c r="Y363" s="201">
        <f t="shared" si="115"/>
        <v>262930000</v>
      </c>
    </row>
    <row r="364" spans="1:25" ht="15.75" hidden="1" x14ac:dyDescent="0.25">
      <c r="A364" s="238">
        <f t="shared" si="114"/>
        <v>317</v>
      </c>
      <c r="B364" s="208">
        <v>511441</v>
      </c>
      <c r="C364" s="239" t="s">
        <v>1774</v>
      </c>
      <c r="D364" s="218">
        <v>0</v>
      </c>
      <c r="E364" s="217"/>
      <c r="F364" s="218"/>
      <c r="G364" s="217">
        <v>500000</v>
      </c>
      <c r="H364" s="369">
        <v>750000</v>
      </c>
      <c r="I364" s="229"/>
      <c r="J364" s="218"/>
      <c r="K364" s="217"/>
      <c r="L364" s="218"/>
      <c r="M364" s="217"/>
      <c r="N364" s="287">
        <f t="shared" si="123"/>
        <v>750000</v>
      </c>
      <c r="O364" s="277">
        <f t="shared" si="123"/>
        <v>0</v>
      </c>
      <c r="Y364" s="201">
        <f t="shared" si="115"/>
        <v>2000000</v>
      </c>
    </row>
    <row r="365" spans="1:25" ht="26.25" thickBot="1" x14ac:dyDescent="0.3">
      <c r="A365" s="236">
        <f t="shared" si="114"/>
        <v>318</v>
      </c>
      <c r="B365" s="207">
        <v>512000</v>
      </c>
      <c r="C365" s="237" t="s">
        <v>1269</v>
      </c>
      <c r="D365" s="215">
        <f t="shared" ref="D365:M365" si="133">SUM(D366:D374)</f>
        <v>0</v>
      </c>
      <c r="E365" s="214">
        <f t="shared" si="133"/>
        <v>0</v>
      </c>
      <c r="F365" s="215">
        <f t="shared" si="133"/>
        <v>0</v>
      </c>
      <c r="G365" s="214">
        <f t="shared" si="133"/>
        <v>52795000</v>
      </c>
      <c r="H365" s="371">
        <f t="shared" si="133"/>
        <v>0</v>
      </c>
      <c r="I365" s="214">
        <f t="shared" si="133"/>
        <v>0</v>
      </c>
      <c r="J365" s="215">
        <f t="shared" si="133"/>
        <v>0</v>
      </c>
      <c r="K365" s="214">
        <f t="shared" si="133"/>
        <v>0</v>
      </c>
      <c r="L365" s="215">
        <f t="shared" si="133"/>
        <v>0</v>
      </c>
      <c r="M365" s="214">
        <f t="shared" si="133"/>
        <v>0</v>
      </c>
      <c r="N365" s="215">
        <f t="shared" si="123"/>
        <v>0</v>
      </c>
      <c r="O365" s="214">
        <f t="shared" si="123"/>
        <v>0</v>
      </c>
      <c r="Y365" s="201">
        <f t="shared" si="115"/>
        <v>52795000</v>
      </c>
    </row>
    <row r="366" spans="1:25" ht="15.75" hidden="1" x14ac:dyDescent="0.25">
      <c r="A366" s="238">
        <f t="shared" si="114"/>
        <v>319</v>
      </c>
      <c r="B366" s="208">
        <v>512100</v>
      </c>
      <c r="C366" s="239" t="s">
        <v>676</v>
      </c>
      <c r="D366" s="218"/>
      <c r="E366" s="217"/>
      <c r="F366" s="218"/>
      <c r="G366" s="217"/>
      <c r="H366" s="369"/>
      <c r="I366" s="229"/>
      <c r="J366" s="218"/>
      <c r="K366" s="217"/>
      <c r="L366" s="218"/>
      <c r="M366" s="217"/>
      <c r="N366" s="287">
        <f t="shared" si="123"/>
        <v>0</v>
      </c>
      <c r="O366" s="277">
        <f t="shared" si="123"/>
        <v>0</v>
      </c>
      <c r="Y366" s="201">
        <f t="shared" si="115"/>
        <v>0</v>
      </c>
    </row>
    <row r="367" spans="1:25" ht="16.5" hidden="1" thickBot="1" x14ac:dyDescent="0.3">
      <c r="A367" s="238">
        <f t="shared" si="114"/>
        <v>320</v>
      </c>
      <c r="B367" s="208">
        <v>512251</v>
      </c>
      <c r="C367" s="239" t="s">
        <v>1736</v>
      </c>
      <c r="D367" s="218">
        <v>0</v>
      </c>
      <c r="E367" s="217"/>
      <c r="F367" s="218"/>
      <c r="G367" s="217">
        <v>52795000</v>
      </c>
      <c r="H367" s="369"/>
      <c r="I367" s="229"/>
      <c r="J367" s="218"/>
      <c r="K367" s="217"/>
      <c r="L367" s="218"/>
      <c r="M367" s="217"/>
      <c r="N367" s="287">
        <f t="shared" si="123"/>
        <v>0</v>
      </c>
      <c r="O367" s="277">
        <f t="shared" si="123"/>
        <v>0</v>
      </c>
      <c r="Y367" s="201">
        <f t="shared" si="115"/>
        <v>52795000</v>
      </c>
    </row>
    <row r="368" spans="1:25" ht="15.75" hidden="1" x14ac:dyDescent="0.25">
      <c r="A368" s="238">
        <f t="shared" si="114"/>
        <v>321</v>
      </c>
      <c r="B368" s="208">
        <v>512300</v>
      </c>
      <c r="C368" s="239" t="s">
        <v>678</v>
      </c>
      <c r="D368" s="218"/>
      <c r="E368" s="217"/>
      <c r="F368" s="218"/>
      <c r="G368" s="217"/>
      <c r="H368" s="369"/>
      <c r="I368" s="229"/>
      <c r="J368" s="218"/>
      <c r="K368" s="217"/>
      <c r="L368" s="218"/>
      <c r="M368" s="217"/>
      <c r="N368" s="287">
        <f t="shared" si="123"/>
        <v>0</v>
      </c>
      <c r="O368" s="277">
        <f t="shared" si="123"/>
        <v>0</v>
      </c>
      <c r="Y368" s="201">
        <f t="shared" si="115"/>
        <v>0</v>
      </c>
    </row>
    <row r="369" spans="1:25" ht="25.5" hidden="1" x14ac:dyDescent="0.25">
      <c r="A369" s="238">
        <f t="shared" si="114"/>
        <v>322</v>
      </c>
      <c r="B369" s="208">
        <v>512400</v>
      </c>
      <c r="C369" s="239" t="s">
        <v>679</v>
      </c>
      <c r="D369" s="218"/>
      <c r="E369" s="217"/>
      <c r="F369" s="218"/>
      <c r="G369" s="217"/>
      <c r="H369" s="369"/>
      <c r="I369" s="229"/>
      <c r="J369" s="218"/>
      <c r="K369" s="217"/>
      <c r="L369" s="218"/>
      <c r="M369" s="217"/>
      <c r="N369" s="287">
        <f t="shared" si="123"/>
        <v>0</v>
      </c>
      <c r="O369" s="277">
        <f t="shared" si="123"/>
        <v>0</v>
      </c>
      <c r="Y369" s="201">
        <f t="shared" si="115"/>
        <v>0</v>
      </c>
    </row>
    <row r="370" spans="1:25" ht="25.5" hidden="1" x14ac:dyDescent="0.25">
      <c r="A370" s="238">
        <f t="shared" si="114"/>
        <v>323</v>
      </c>
      <c r="B370" s="208">
        <v>512500</v>
      </c>
      <c r="C370" s="239" t="s">
        <v>680</v>
      </c>
      <c r="D370" s="218"/>
      <c r="E370" s="217"/>
      <c r="F370" s="218"/>
      <c r="G370" s="217"/>
      <c r="H370" s="369"/>
      <c r="I370" s="229"/>
      <c r="J370" s="218"/>
      <c r="K370" s="217"/>
      <c r="L370" s="218"/>
      <c r="M370" s="217"/>
      <c r="N370" s="287">
        <f t="shared" si="123"/>
        <v>0</v>
      </c>
      <c r="O370" s="277">
        <f t="shared" si="123"/>
        <v>0</v>
      </c>
      <c r="Y370" s="201">
        <f t="shared" si="115"/>
        <v>0</v>
      </c>
    </row>
    <row r="371" spans="1:25" ht="25.5" hidden="1" x14ac:dyDescent="0.25">
      <c r="A371" s="238">
        <f t="shared" si="114"/>
        <v>324</v>
      </c>
      <c r="B371" s="208">
        <v>512600</v>
      </c>
      <c r="C371" s="239" t="s">
        <v>1368</v>
      </c>
      <c r="D371" s="218"/>
      <c r="E371" s="217"/>
      <c r="F371" s="218"/>
      <c r="G371" s="217"/>
      <c r="H371" s="369"/>
      <c r="I371" s="229"/>
      <c r="J371" s="218"/>
      <c r="K371" s="217"/>
      <c r="L371" s="218"/>
      <c r="M371" s="217"/>
      <c r="N371" s="287">
        <f t="shared" si="123"/>
        <v>0</v>
      </c>
      <c r="O371" s="277">
        <f t="shared" si="123"/>
        <v>0</v>
      </c>
      <c r="Y371" s="201">
        <f t="shared" si="115"/>
        <v>0</v>
      </c>
    </row>
    <row r="372" spans="1:25" ht="15.75" hidden="1" x14ac:dyDescent="0.25">
      <c r="A372" s="238">
        <f t="shared" si="114"/>
        <v>325</v>
      </c>
      <c r="B372" s="208">
        <v>512700</v>
      </c>
      <c r="C372" s="239" t="s">
        <v>681</v>
      </c>
      <c r="D372" s="218"/>
      <c r="E372" s="217"/>
      <c r="F372" s="218"/>
      <c r="G372" s="217"/>
      <c r="H372" s="369"/>
      <c r="I372" s="229"/>
      <c r="J372" s="218"/>
      <c r="K372" s="217"/>
      <c r="L372" s="218"/>
      <c r="M372" s="217"/>
      <c r="N372" s="287">
        <f t="shared" si="123"/>
        <v>0</v>
      </c>
      <c r="O372" s="277">
        <f t="shared" si="123"/>
        <v>0</v>
      </c>
      <c r="Y372" s="201">
        <f t="shared" si="115"/>
        <v>0</v>
      </c>
    </row>
    <row r="373" spans="1:25" ht="15.75" hidden="1" x14ac:dyDescent="0.25">
      <c r="A373" s="238">
        <f t="shared" si="114"/>
        <v>326</v>
      </c>
      <c r="B373" s="208">
        <v>512800</v>
      </c>
      <c r="C373" s="239" t="s">
        <v>682</v>
      </c>
      <c r="D373" s="218"/>
      <c r="E373" s="217"/>
      <c r="F373" s="218"/>
      <c r="G373" s="217"/>
      <c r="H373" s="369"/>
      <c r="I373" s="229"/>
      <c r="J373" s="218"/>
      <c r="K373" s="217"/>
      <c r="L373" s="218"/>
      <c r="M373" s="217"/>
      <c r="N373" s="287">
        <f t="shared" si="123"/>
        <v>0</v>
      </c>
      <c r="O373" s="277">
        <f t="shared" si="123"/>
        <v>0</v>
      </c>
      <c r="Y373" s="201">
        <f t="shared" si="115"/>
        <v>0</v>
      </c>
    </row>
    <row r="374" spans="1:25" ht="25.5" hidden="1" x14ac:dyDescent="0.25">
      <c r="A374" s="238">
        <f t="shared" si="114"/>
        <v>327</v>
      </c>
      <c r="B374" s="208">
        <v>512900</v>
      </c>
      <c r="C374" s="239" t="s">
        <v>683</v>
      </c>
      <c r="D374" s="218"/>
      <c r="E374" s="217"/>
      <c r="F374" s="218"/>
      <c r="G374" s="217"/>
      <c r="H374" s="369"/>
      <c r="I374" s="229"/>
      <c r="J374" s="218"/>
      <c r="K374" s="217"/>
      <c r="L374" s="218"/>
      <c r="M374" s="217"/>
      <c r="N374" s="287">
        <f t="shared" si="123"/>
        <v>0</v>
      </c>
      <c r="O374" s="277">
        <f t="shared" si="123"/>
        <v>0</v>
      </c>
      <c r="Y374" s="201">
        <f t="shared" si="115"/>
        <v>0</v>
      </c>
    </row>
    <row r="375" spans="1:25" ht="25.5" hidden="1" x14ac:dyDescent="0.25">
      <c r="A375" s="236">
        <f t="shared" si="114"/>
        <v>328</v>
      </c>
      <c r="B375" s="207">
        <v>513000</v>
      </c>
      <c r="C375" s="237" t="s">
        <v>1270</v>
      </c>
      <c r="D375" s="215">
        <f>D376</f>
        <v>0</v>
      </c>
      <c r="E375" s="214">
        <f t="shared" ref="E375:M375" si="134">E376</f>
        <v>0</v>
      </c>
      <c r="F375" s="215">
        <f t="shared" si="134"/>
        <v>0</v>
      </c>
      <c r="G375" s="214">
        <f t="shared" si="134"/>
        <v>0</v>
      </c>
      <c r="H375" s="371">
        <f t="shared" si="134"/>
        <v>0</v>
      </c>
      <c r="I375" s="214">
        <f t="shared" si="134"/>
        <v>0</v>
      </c>
      <c r="J375" s="215">
        <f t="shared" si="134"/>
        <v>0</v>
      </c>
      <c r="K375" s="214">
        <f t="shared" si="134"/>
        <v>0</v>
      </c>
      <c r="L375" s="215">
        <f t="shared" si="134"/>
        <v>0</v>
      </c>
      <c r="M375" s="214">
        <f t="shared" si="134"/>
        <v>0</v>
      </c>
      <c r="N375" s="215">
        <f t="shared" si="123"/>
        <v>0</v>
      </c>
      <c r="O375" s="214">
        <f t="shared" si="123"/>
        <v>0</v>
      </c>
      <c r="Y375" s="201">
        <f t="shared" si="115"/>
        <v>0</v>
      </c>
    </row>
    <row r="376" spans="1:25" ht="15.75" hidden="1" x14ac:dyDescent="0.25">
      <c r="A376" s="238">
        <f t="shared" ref="A376:A439" si="135">A375+1</f>
        <v>329</v>
      </c>
      <c r="B376" s="208">
        <v>513100</v>
      </c>
      <c r="C376" s="239" t="s">
        <v>1199</v>
      </c>
      <c r="D376" s="218"/>
      <c r="E376" s="217"/>
      <c r="F376" s="218"/>
      <c r="G376" s="217"/>
      <c r="H376" s="369"/>
      <c r="I376" s="229"/>
      <c r="J376" s="218"/>
      <c r="K376" s="217"/>
      <c r="L376" s="218"/>
      <c r="M376" s="217"/>
      <c r="N376" s="287">
        <f t="shared" si="123"/>
        <v>0</v>
      </c>
      <c r="O376" s="277">
        <f t="shared" si="123"/>
        <v>0</v>
      </c>
      <c r="Y376" s="201">
        <f t="shared" ref="Y376:Y439" si="136">SUM(D376:O376)</f>
        <v>0</v>
      </c>
    </row>
    <row r="377" spans="1:25" ht="15.75" hidden="1" x14ac:dyDescent="0.25">
      <c r="A377" s="236">
        <f t="shared" si="135"/>
        <v>330</v>
      </c>
      <c r="B377" s="207">
        <v>514000</v>
      </c>
      <c r="C377" s="237" t="s">
        <v>1271</v>
      </c>
      <c r="D377" s="215">
        <f>D378</f>
        <v>0</v>
      </c>
      <c r="E377" s="214">
        <f t="shared" ref="E377:M377" si="137">E378</f>
        <v>0</v>
      </c>
      <c r="F377" s="215">
        <f t="shared" si="137"/>
        <v>0</v>
      </c>
      <c r="G377" s="214">
        <f t="shared" si="137"/>
        <v>0</v>
      </c>
      <c r="H377" s="371">
        <f t="shared" si="137"/>
        <v>0</v>
      </c>
      <c r="I377" s="214">
        <f t="shared" si="137"/>
        <v>0</v>
      </c>
      <c r="J377" s="215">
        <f t="shared" si="137"/>
        <v>0</v>
      </c>
      <c r="K377" s="214">
        <f t="shared" si="137"/>
        <v>0</v>
      </c>
      <c r="L377" s="215">
        <f t="shared" si="137"/>
        <v>0</v>
      </c>
      <c r="M377" s="214">
        <f t="shared" si="137"/>
        <v>0</v>
      </c>
      <c r="N377" s="215">
        <f t="shared" si="123"/>
        <v>0</v>
      </c>
      <c r="O377" s="214">
        <f t="shared" si="123"/>
        <v>0</v>
      </c>
      <c r="Y377" s="201">
        <f t="shared" si="136"/>
        <v>0</v>
      </c>
    </row>
    <row r="378" spans="1:25" ht="15.75" hidden="1" x14ac:dyDescent="0.25">
      <c r="A378" s="238">
        <f t="shared" si="135"/>
        <v>331</v>
      </c>
      <c r="B378" s="208">
        <v>514100</v>
      </c>
      <c r="C378" s="239" t="s">
        <v>1200</v>
      </c>
      <c r="D378" s="218"/>
      <c r="E378" s="217"/>
      <c r="F378" s="218"/>
      <c r="G378" s="217"/>
      <c r="H378" s="369"/>
      <c r="I378" s="229"/>
      <c r="J378" s="218"/>
      <c r="K378" s="217"/>
      <c r="L378" s="218"/>
      <c r="M378" s="217"/>
      <c r="N378" s="287">
        <f t="shared" si="123"/>
        <v>0</v>
      </c>
      <c r="O378" s="277">
        <f t="shared" si="123"/>
        <v>0</v>
      </c>
      <c r="Y378" s="201">
        <f t="shared" si="136"/>
        <v>0</v>
      </c>
    </row>
    <row r="379" spans="1:25" ht="15.75" hidden="1" x14ac:dyDescent="0.25">
      <c r="A379" s="236">
        <f t="shared" si="135"/>
        <v>332</v>
      </c>
      <c r="B379" s="207">
        <v>515000</v>
      </c>
      <c r="C379" s="237" t="s">
        <v>1272</v>
      </c>
      <c r="D379" s="215">
        <f>D380</f>
        <v>0</v>
      </c>
      <c r="E379" s="214">
        <f t="shared" ref="E379:M379" si="138">E380</f>
        <v>0</v>
      </c>
      <c r="F379" s="215">
        <f t="shared" si="138"/>
        <v>0</v>
      </c>
      <c r="G379" s="214">
        <f t="shared" si="138"/>
        <v>0</v>
      </c>
      <c r="H379" s="371">
        <f t="shared" si="138"/>
        <v>0</v>
      </c>
      <c r="I379" s="214">
        <f t="shared" si="138"/>
        <v>0</v>
      </c>
      <c r="J379" s="215">
        <f t="shared" si="138"/>
        <v>0</v>
      </c>
      <c r="K379" s="214">
        <f t="shared" si="138"/>
        <v>0</v>
      </c>
      <c r="L379" s="215">
        <f t="shared" si="138"/>
        <v>0</v>
      </c>
      <c r="M379" s="214">
        <f t="shared" si="138"/>
        <v>0</v>
      </c>
      <c r="N379" s="215">
        <f t="shared" si="123"/>
        <v>0</v>
      </c>
      <c r="O379" s="214">
        <f t="shared" si="123"/>
        <v>0</v>
      </c>
      <c r="Y379" s="201">
        <f t="shared" si="136"/>
        <v>0</v>
      </c>
    </row>
    <row r="380" spans="1:25" ht="15.75" hidden="1" x14ac:dyDescent="0.25">
      <c r="A380" s="238">
        <f t="shared" si="135"/>
        <v>333</v>
      </c>
      <c r="B380" s="208">
        <v>515100</v>
      </c>
      <c r="C380" s="239" t="s">
        <v>808</v>
      </c>
      <c r="D380" s="218"/>
      <c r="E380" s="217"/>
      <c r="F380" s="218"/>
      <c r="G380" s="217"/>
      <c r="H380" s="369"/>
      <c r="I380" s="229"/>
      <c r="J380" s="218"/>
      <c r="K380" s="217"/>
      <c r="L380" s="218"/>
      <c r="M380" s="217"/>
      <c r="N380" s="287">
        <f t="shared" si="123"/>
        <v>0</v>
      </c>
      <c r="O380" s="277">
        <f t="shared" si="123"/>
        <v>0</v>
      </c>
      <c r="Y380" s="201">
        <f t="shared" si="136"/>
        <v>0</v>
      </c>
    </row>
    <row r="381" spans="1:25" ht="15.75" hidden="1" x14ac:dyDescent="0.25">
      <c r="A381" s="236">
        <f t="shared" si="135"/>
        <v>334</v>
      </c>
      <c r="B381" s="207">
        <v>520000</v>
      </c>
      <c r="C381" s="237" t="s">
        <v>1273</v>
      </c>
      <c r="D381" s="215">
        <f t="shared" ref="D381:M381" si="139">D382+D384+D388</f>
        <v>0</v>
      </c>
      <c r="E381" s="214">
        <f t="shared" si="139"/>
        <v>0</v>
      </c>
      <c r="F381" s="215">
        <f t="shared" si="139"/>
        <v>0</v>
      </c>
      <c r="G381" s="214">
        <f t="shared" si="139"/>
        <v>0</v>
      </c>
      <c r="H381" s="371">
        <f t="shared" si="139"/>
        <v>0</v>
      </c>
      <c r="I381" s="214">
        <f t="shared" si="139"/>
        <v>0</v>
      </c>
      <c r="J381" s="215">
        <f t="shared" si="139"/>
        <v>0</v>
      </c>
      <c r="K381" s="214">
        <f t="shared" si="139"/>
        <v>0</v>
      </c>
      <c r="L381" s="215">
        <f t="shared" si="139"/>
        <v>0</v>
      </c>
      <c r="M381" s="214">
        <f t="shared" si="139"/>
        <v>0</v>
      </c>
      <c r="N381" s="215">
        <f t="shared" si="123"/>
        <v>0</v>
      </c>
      <c r="O381" s="214">
        <f t="shared" si="123"/>
        <v>0</v>
      </c>
      <c r="Y381" s="201">
        <f t="shared" si="136"/>
        <v>0</v>
      </c>
    </row>
    <row r="382" spans="1:25" ht="15.75" hidden="1" x14ac:dyDescent="0.25">
      <c r="A382" s="236">
        <f t="shared" si="135"/>
        <v>335</v>
      </c>
      <c r="B382" s="207">
        <v>521000</v>
      </c>
      <c r="C382" s="237" t="s">
        <v>1274</v>
      </c>
      <c r="D382" s="215">
        <f t="shared" ref="D382:M382" si="140">D383</f>
        <v>0</v>
      </c>
      <c r="E382" s="214">
        <f t="shared" si="140"/>
        <v>0</v>
      </c>
      <c r="F382" s="215">
        <f t="shared" si="140"/>
        <v>0</v>
      </c>
      <c r="G382" s="214">
        <f t="shared" si="140"/>
        <v>0</v>
      </c>
      <c r="H382" s="371">
        <f t="shared" si="140"/>
        <v>0</v>
      </c>
      <c r="I382" s="214">
        <f t="shared" si="140"/>
        <v>0</v>
      </c>
      <c r="J382" s="215">
        <f t="shared" si="140"/>
        <v>0</v>
      </c>
      <c r="K382" s="214">
        <f t="shared" si="140"/>
        <v>0</v>
      </c>
      <c r="L382" s="215">
        <f t="shared" si="140"/>
        <v>0</v>
      </c>
      <c r="M382" s="214">
        <f t="shared" si="140"/>
        <v>0</v>
      </c>
      <c r="N382" s="215">
        <f t="shared" si="123"/>
        <v>0</v>
      </c>
      <c r="O382" s="214">
        <f t="shared" si="123"/>
        <v>0</v>
      </c>
      <c r="Y382" s="201">
        <f t="shared" si="136"/>
        <v>0</v>
      </c>
    </row>
    <row r="383" spans="1:25" ht="15.75" hidden="1" x14ac:dyDescent="0.25">
      <c r="A383" s="238">
        <f t="shared" si="135"/>
        <v>336</v>
      </c>
      <c r="B383" s="208">
        <v>521100</v>
      </c>
      <c r="C383" s="239" t="s">
        <v>1201</v>
      </c>
      <c r="D383" s="218"/>
      <c r="E383" s="217"/>
      <c r="F383" s="218"/>
      <c r="G383" s="217"/>
      <c r="H383" s="369"/>
      <c r="I383" s="229"/>
      <c r="J383" s="218"/>
      <c r="K383" s="217"/>
      <c r="L383" s="218"/>
      <c r="M383" s="217"/>
      <c r="N383" s="287">
        <f t="shared" si="123"/>
        <v>0</v>
      </c>
      <c r="O383" s="277">
        <f t="shared" si="123"/>
        <v>0</v>
      </c>
      <c r="Y383" s="201">
        <f t="shared" si="136"/>
        <v>0</v>
      </c>
    </row>
    <row r="384" spans="1:25" ht="25.5" hidden="1" x14ac:dyDescent="0.25">
      <c r="A384" s="236">
        <f t="shared" si="135"/>
        <v>337</v>
      </c>
      <c r="B384" s="207">
        <v>522000</v>
      </c>
      <c r="C384" s="237" t="s">
        <v>1275</v>
      </c>
      <c r="D384" s="215">
        <f t="shared" ref="D384:M384" si="141">SUM(D385:D387)</f>
        <v>0</v>
      </c>
      <c r="E384" s="214">
        <f t="shared" si="141"/>
        <v>0</v>
      </c>
      <c r="F384" s="215">
        <f t="shared" si="141"/>
        <v>0</v>
      </c>
      <c r="G384" s="214">
        <f t="shared" si="141"/>
        <v>0</v>
      </c>
      <c r="H384" s="371">
        <f t="shared" si="141"/>
        <v>0</v>
      </c>
      <c r="I384" s="214">
        <f t="shared" si="141"/>
        <v>0</v>
      </c>
      <c r="J384" s="215">
        <f t="shared" si="141"/>
        <v>0</v>
      </c>
      <c r="K384" s="214">
        <f t="shared" si="141"/>
        <v>0</v>
      </c>
      <c r="L384" s="215">
        <f t="shared" si="141"/>
        <v>0</v>
      </c>
      <c r="M384" s="214">
        <f t="shared" si="141"/>
        <v>0</v>
      </c>
      <c r="N384" s="215">
        <f t="shared" si="123"/>
        <v>0</v>
      </c>
      <c r="O384" s="214">
        <f t="shared" si="123"/>
        <v>0</v>
      </c>
      <c r="Y384" s="201">
        <f t="shared" si="136"/>
        <v>0</v>
      </c>
    </row>
    <row r="385" spans="1:25" ht="15.75" hidden="1" x14ac:dyDescent="0.25">
      <c r="A385" s="238">
        <f t="shared" si="135"/>
        <v>338</v>
      </c>
      <c r="B385" s="208">
        <v>522100</v>
      </c>
      <c r="C385" s="239" t="s">
        <v>684</v>
      </c>
      <c r="D385" s="218"/>
      <c r="E385" s="217"/>
      <c r="F385" s="218"/>
      <c r="G385" s="217"/>
      <c r="H385" s="369"/>
      <c r="I385" s="229"/>
      <c r="J385" s="218"/>
      <c r="K385" s="217"/>
      <c r="L385" s="218"/>
      <c r="M385" s="217"/>
      <c r="N385" s="287">
        <f t="shared" si="123"/>
        <v>0</v>
      </c>
      <c r="O385" s="277">
        <f t="shared" si="123"/>
        <v>0</v>
      </c>
      <c r="Y385" s="201">
        <f t="shared" si="136"/>
        <v>0</v>
      </c>
    </row>
    <row r="386" spans="1:25" ht="15.75" hidden="1" x14ac:dyDescent="0.25">
      <c r="A386" s="238">
        <f t="shared" si="135"/>
        <v>339</v>
      </c>
      <c r="B386" s="208">
        <v>522200</v>
      </c>
      <c r="C386" s="239" t="s">
        <v>685</v>
      </c>
      <c r="D386" s="218"/>
      <c r="E386" s="217"/>
      <c r="F386" s="218"/>
      <c r="G386" s="217"/>
      <c r="H386" s="369"/>
      <c r="I386" s="229"/>
      <c r="J386" s="218"/>
      <c r="K386" s="217"/>
      <c r="L386" s="218"/>
      <c r="M386" s="217"/>
      <c r="N386" s="287">
        <f t="shared" si="123"/>
        <v>0</v>
      </c>
      <c r="O386" s="277">
        <f t="shared" si="123"/>
        <v>0</v>
      </c>
      <c r="Y386" s="201">
        <f t="shared" si="136"/>
        <v>0</v>
      </c>
    </row>
    <row r="387" spans="1:25" ht="15.75" hidden="1" x14ac:dyDescent="0.25">
      <c r="A387" s="238">
        <f t="shared" si="135"/>
        <v>340</v>
      </c>
      <c r="B387" s="208">
        <v>522300</v>
      </c>
      <c r="C387" s="239" t="s">
        <v>686</v>
      </c>
      <c r="D387" s="218"/>
      <c r="E387" s="217"/>
      <c r="F387" s="218"/>
      <c r="G387" s="217"/>
      <c r="H387" s="369"/>
      <c r="I387" s="229"/>
      <c r="J387" s="218"/>
      <c r="K387" s="217"/>
      <c r="L387" s="218"/>
      <c r="M387" s="217"/>
      <c r="N387" s="287">
        <f t="shared" si="123"/>
        <v>0</v>
      </c>
      <c r="O387" s="277">
        <f t="shared" si="123"/>
        <v>0</v>
      </c>
      <c r="Y387" s="201">
        <f t="shared" si="136"/>
        <v>0</v>
      </c>
    </row>
    <row r="388" spans="1:25" ht="25.5" hidden="1" x14ac:dyDescent="0.25">
      <c r="A388" s="236">
        <f t="shared" si="135"/>
        <v>341</v>
      </c>
      <c r="B388" s="207">
        <v>523000</v>
      </c>
      <c r="C388" s="237" t="s">
        <v>1276</v>
      </c>
      <c r="D388" s="215">
        <f t="shared" ref="D388:M388" si="142">D389</f>
        <v>0</v>
      </c>
      <c r="E388" s="214">
        <f t="shared" si="142"/>
        <v>0</v>
      </c>
      <c r="F388" s="215">
        <f t="shared" si="142"/>
        <v>0</v>
      </c>
      <c r="G388" s="214">
        <f t="shared" si="142"/>
        <v>0</v>
      </c>
      <c r="H388" s="371">
        <f t="shared" si="142"/>
        <v>0</v>
      </c>
      <c r="I388" s="214">
        <f t="shared" si="142"/>
        <v>0</v>
      </c>
      <c r="J388" s="215">
        <f t="shared" si="142"/>
        <v>0</v>
      </c>
      <c r="K388" s="214">
        <f t="shared" si="142"/>
        <v>0</v>
      </c>
      <c r="L388" s="215">
        <f t="shared" si="142"/>
        <v>0</v>
      </c>
      <c r="M388" s="214">
        <f t="shared" si="142"/>
        <v>0</v>
      </c>
      <c r="N388" s="215">
        <f t="shared" si="123"/>
        <v>0</v>
      </c>
      <c r="O388" s="214">
        <f t="shared" si="123"/>
        <v>0</v>
      </c>
      <c r="Y388" s="201">
        <f t="shared" si="136"/>
        <v>0</v>
      </c>
    </row>
    <row r="389" spans="1:25" ht="15.75" hidden="1" x14ac:dyDescent="0.25">
      <c r="A389" s="238">
        <f t="shared" si="135"/>
        <v>342</v>
      </c>
      <c r="B389" s="208">
        <v>523100</v>
      </c>
      <c r="C389" s="239" t="s">
        <v>809</v>
      </c>
      <c r="D389" s="218"/>
      <c r="E389" s="217"/>
      <c r="F389" s="218"/>
      <c r="G389" s="217"/>
      <c r="H389" s="369"/>
      <c r="I389" s="229"/>
      <c r="J389" s="218"/>
      <c r="K389" s="217"/>
      <c r="L389" s="218"/>
      <c r="M389" s="217"/>
      <c r="N389" s="287">
        <f t="shared" si="123"/>
        <v>0</v>
      </c>
      <c r="O389" s="277">
        <f t="shared" si="123"/>
        <v>0</v>
      </c>
      <c r="Y389" s="201">
        <f t="shared" si="136"/>
        <v>0</v>
      </c>
    </row>
    <row r="390" spans="1:25" ht="15.75" hidden="1" x14ac:dyDescent="0.25">
      <c r="A390" s="236">
        <f t="shared" si="135"/>
        <v>343</v>
      </c>
      <c r="B390" s="207">
        <v>530000</v>
      </c>
      <c r="C390" s="237" t="s">
        <v>1277</v>
      </c>
      <c r="D390" s="215">
        <f t="shared" ref="D390:M391" si="143">D391</f>
        <v>0</v>
      </c>
      <c r="E390" s="214">
        <f t="shared" si="143"/>
        <v>0</v>
      </c>
      <c r="F390" s="215">
        <f t="shared" si="143"/>
        <v>0</v>
      </c>
      <c r="G390" s="214">
        <f t="shared" si="143"/>
        <v>0</v>
      </c>
      <c r="H390" s="371">
        <f t="shared" si="143"/>
        <v>0</v>
      </c>
      <c r="I390" s="214">
        <f t="shared" si="143"/>
        <v>0</v>
      </c>
      <c r="J390" s="215">
        <f t="shared" si="143"/>
        <v>0</v>
      </c>
      <c r="K390" s="214">
        <f t="shared" si="143"/>
        <v>0</v>
      </c>
      <c r="L390" s="215">
        <f t="shared" si="143"/>
        <v>0</v>
      </c>
      <c r="M390" s="214">
        <f t="shared" si="143"/>
        <v>0</v>
      </c>
      <c r="N390" s="215">
        <f t="shared" si="123"/>
        <v>0</v>
      </c>
      <c r="O390" s="214">
        <f t="shared" si="123"/>
        <v>0</v>
      </c>
      <c r="Y390" s="201">
        <f t="shared" si="136"/>
        <v>0</v>
      </c>
    </row>
    <row r="391" spans="1:25" ht="15.75" hidden="1" x14ac:dyDescent="0.25">
      <c r="A391" s="236">
        <f t="shared" si="135"/>
        <v>344</v>
      </c>
      <c r="B391" s="207">
        <v>531000</v>
      </c>
      <c r="C391" s="237" t="s">
        <v>1278</v>
      </c>
      <c r="D391" s="215">
        <f t="shared" si="143"/>
        <v>0</v>
      </c>
      <c r="E391" s="214">
        <f t="shared" si="143"/>
        <v>0</v>
      </c>
      <c r="F391" s="215">
        <f t="shared" si="143"/>
        <v>0</v>
      </c>
      <c r="G391" s="214">
        <f t="shared" si="143"/>
        <v>0</v>
      </c>
      <c r="H391" s="371">
        <f t="shared" si="143"/>
        <v>0</v>
      </c>
      <c r="I391" s="214">
        <f t="shared" si="143"/>
        <v>0</v>
      </c>
      <c r="J391" s="215">
        <f t="shared" si="143"/>
        <v>0</v>
      </c>
      <c r="K391" s="214">
        <f t="shared" si="143"/>
        <v>0</v>
      </c>
      <c r="L391" s="215">
        <f t="shared" si="143"/>
        <v>0</v>
      </c>
      <c r="M391" s="214">
        <f t="shared" si="143"/>
        <v>0</v>
      </c>
      <c r="N391" s="215">
        <f t="shared" si="123"/>
        <v>0</v>
      </c>
      <c r="O391" s="214">
        <f t="shared" si="123"/>
        <v>0</v>
      </c>
      <c r="Y391" s="201">
        <f t="shared" si="136"/>
        <v>0</v>
      </c>
    </row>
    <row r="392" spans="1:25" ht="15.75" hidden="1" x14ac:dyDescent="0.25">
      <c r="A392" s="238">
        <f t="shared" si="135"/>
        <v>345</v>
      </c>
      <c r="B392" s="208">
        <v>531100</v>
      </c>
      <c r="C392" s="239" t="s">
        <v>810</v>
      </c>
      <c r="D392" s="218"/>
      <c r="E392" s="217"/>
      <c r="F392" s="218"/>
      <c r="G392" s="217"/>
      <c r="H392" s="369"/>
      <c r="I392" s="229"/>
      <c r="J392" s="218"/>
      <c r="K392" s="217"/>
      <c r="L392" s="218"/>
      <c r="M392" s="217"/>
      <c r="N392" s="287">
        <f t="shared" si="123"/>
        <v>0</v>
      </c>
      <c r="O392" s="277">
        <f t="shared" si="123"/>
        <v>0</v>
      </c>
      <c r="Y392" s="201">
        <f t="shared" si="136"/>
        <v>0</v>
      </c>
    </row>
    <row r="393" spans="1:25" ht="25.5" hidden="1" x14ac:dyDescent="0.25">
      <c r="A393" s="236">
        <f t="shared" si="135"/>
        <v>346</v>
      </c>
      <c r="B393" s="207">
        <v>540000</v>
      </c>
      <c r="C393" s="237" t="s">
        <v>1279</v>
      </c>
      <c r="D393" s="215">
        <f t="shared" ref="D393:M393" si="144">D394+D396+D398</f>
        <v>0</v>
      </c>
      <c r="E393" s="214">
        <f t="shared" si="144"/>
        <v>0</v>
      </c>
      <c r="F393" s="215">
        <f t="shared" si="144"/>
        <v>0</v>
      </c>
      <c r="G393" s="214">
        <f t="shared" si="144"/>
        <v>0</v>
      </c>
      <c r="H393" s="371">
        <f t="shared" si="144"/>
        <v>0</v>
      </c>
      <c r="I393" s="214">
        <f t="shared" si="144"/>
        <v>0</v>
      </c>
      <c r="J393" s="215">
        <f t="shared" si="144"/>
        <v>0</v>
      </c>
      <c r="K393" s="214">
        <f t="shared" si="144"/>
        <v>0</v>
      </c>
      <c r="L393" s="215">
        <f t="shared" si="144"/>
        <v>0</v>
      </c>
      <c r="M393" s="214">
        <f t="shared" si="144"/>
        <v>0</v>
      </c>
      <c r="N393" s="215">
        <f t="shared" si="123"/>
        <v>0</v>
      </c>
      <c r="O393" s="214">
        <f t="shared" si="123"/>
        <v>0</v>
      </c>
      <c r="Y393" s="201">
        <f t="shared" si="136"/>
        <v>0</v>
      </c>
    </row>
    <row r="394" spans="1:25" ht="15.75" hidden="1" x14ac:dyDescent="0.25">
      <c r="A394" s="236">
        <f t="shared" si="135"/>
        <v>347</v>
      </c>
      <c r="B394" s="207">
        <v>541000</v>
      </c>
      <c r="C394" s="237" t="s">
        <v>1280</v>
      </c>
      <c r="D394" s="215">
        <f t="shared" ref="D394:M394" si="145">D395</f>
        <v>0</v>
      </c>
      <c r="E394" s="214">
        <f t="shared" si="145"/>
        <v>0</v>
      </c>
      <c r="F394" s="215">
        <f t="shared" si="145"/>
        <v>0</v>
      </c>
      <c r="G394" s="214">
        <f t="shared" si="145"/>
        <v>0</v>
      </c>
      <c r="H394" s="371">
        <f t="shared" si="145"/>
        <v>0</v>
      </c>
      <c r="I394" s="214">
        <f t="shared" si="145"/>
        <v>0</v>
      </c>
      <c r="J394" s="215">
        <f t="shared" si="145"/>
        <v>0</v>
      </c>
      <c r="K394" s="214">
        <f t="shared" si="145"/>
        <v>0</v>
      </c>
      <c r="L394" s="215">
        <f t="shared" si="145"/>
        <v>0</v>
      </c>
      <c r="M394" s="214">
        <f t="shared" si="145"/>
        <v>0</v>
      </c>
      <c r="N394" s="215">
        <f t="shared" si="123"/>
        <v>0</v>
      </c>
      <c r="O394" s="214">
        <f t="shared" si="123"/>
        <v>0</v>
      </c>
      <c r="Y394" s="201">
        <f t="shared" si="136"/>
        <v>0</v>
      </c>
    </row>
    <row r="395" spans="1:25" ht="15.75" hidden="1" x14ac:dyDescent="0.25">
      <c r="A395" s="238">
        <f t="shared" si="135"/>
        <v>348</v>
      </c>
      <c r="B395" s="208">
        <v>541100</v>
      </c>
      <c r="C395" s="239" t="s">
        <v>1203</v>
      </c>
      <c r="D395" s="218"/>
      <c r="E395" s="217"/>
      <c r="F395" s="218"/>
      <c r="G395" s="217"/>
      <c r="H395" s="369"/>
      <c r="I395" s="229"/>
      <c r="J395" s="218"/>
      <c r="K395" s="217"/>
      <c r="L395" s="218"/>
      <c r="M395" s="217"/>
      <c r="N395" s="287">
        <f t="shared" si="123"/>
        <v>0</v>
      </c>
      <c r="O395" s="277">
        <f t="shared" si="123"/>
        <v>0</v>
      </c>
      <c r="Y395" s="201">
        <f t="shared" si="136"/>
        <v>0</v>
      </c>
    </row>
    <row r="396" spans="1:25" ht="15.75" hidden="1" x14ac:dyDescent="0.25">
      <c r="A396" s="236">
        <f t="shared" si="135"/>
        <v>349</v>
      </c>
      <c r="B396" s="207">
        <v>542000</v>
      </c>
      <c r="C396" s="237" t="s">
        <v>1281</v>
      </c>
      <c r="D396" s="215">
        <f t="shared" ref="D396:M396" si="146">D397</f>
        <v>0</v>
      </c>
      <c r="E396" s="214">
        <f t="shared" si="146"/>
        <v>0</v>
      </c>
      <c r="F396" s="215">
        <f t="shared" si="146"/>
        <v>0</v>
      </c>
      <c r="G396" s="214">
        <f t="shared" si="146"/>
        <v>0</v>
      </c>
      <c r="H396" s="371">
        <f t="shared" si="146"/>
        <v>0</v>
      </c>
      <c r="I396" s="214">
        <f t="shared" si="146"/>
        <v>0</v>
      </c>
      <c r="J396" s="215">
        <f t="shared" si="146"/>
        <v>0</v>
      </c>
      <c r="K396" s="214">
        <f t="shared" si="146"/>
        <v>0</v>
      </c>
      <c r="L396" s="215">
        <f t="shared" si="146"/>
        <v>0</v>
      </c>
      <c r="M396" s="214">
        <f t="shared" si="146"/>
        <v>0</v>
      </c>
      <c r="N396" s="215">
        <f t="shared" si="123"/>
        <v>0</v>
      </c>
      <c r="O396" s="214">
        <f t="shared" si="123"/>
        <v>0</v>
      </c>
      <c r="Y396" s="201">
        <f t="shared" si="136"/>
        <v>0</v>
      </c>
    </row>
    <row r="397" spans="1:25" ht="15.75" hidden="1" x14ac:dyDescent="0.25">
      <c r="A397" s="238">
        <f t="shared" si="135"/>
        <v>350</v>
      </c>
      <c r="B397" s="208">
        <v>542100</v>
      </c>
      <c r="C397" s="239" t="s">
        <v>687</v>
      </c>
      <c r="D397" s="218"/>
      <c r="E397" s="217"/>
      <c r="F397" s="218"/>
      <c r="G397" s="217"/>
      <c r="H397" s="369"/>
      <c r="I397" s="229"/>
      <c r="J397" s="218"/>
      <c r="K397" s="217"/>
      <c r="L397" s="218"/>
      <c r="M397" s="217"/>
      <c r="N397" s="287">
        <f t="shared" si="123"/>
        <v>0</v>
      </c>
      <c r="O397" s="277">
        <f t="shared" si="123"/>
        <v>0</v>
      </c>
      <c r="Y397" s="201">
        <f t="shared" si="136"/>
        <v>0</v>
      </c>
    </row>
    <row r="398" spans="1:25" ht="15.75" hidden="1" x14ac:dyDescent="0.25">
      <c r="A398" s="236">
        <f t="shared" si="135"/>
        <v>351</v>
      </c>
      <c r="B398" s="207">
        <v>543000</v>
      </c>
      <c r="C398" s="237" t="s">
        <v>1282</v>
      </c>
      <c r="D398" s="215">
        <f t="shared" ref="D398:M398" si="147">SUM(D399:D400)</f>
        <v>0</v>
      </c>
      <c r="E398" s="214">
        <f t="shared" si="147"/>
        <v>0</v>
      </c>
      <c r="F398" s="215">
        <f t="shared" si="147"/>
        <v>0</v>
      </c>
      <c r="G398" s="214">
        <f t="shared" si="147"/>
        <v>0</v>
      </c>
      <c r="H398" s="371">
        <f t="shared" si="147"/>
        <v>0</v>
      </c>
      <c r="I398" s="214">
        <f t="shared" si="147"/>
        <v>0</v>
      </c>
      <c r="J398" s="215">
        <f t="shared" si="147"/>
        <v>0</v>
      </c>
      <c r="K398" s="214">
        <f t="shared" si="147"/>
        <v>0</v>
      </c>
      <c r="L398" s="215">
        <f t="shared" si="147"/>
        <v>0</v>
      </c>
      <c r="M398" s="214">
        <f t="shared" si="147"/>
        <v>0</v>
      </c>
      <c r="N398" s="215">
        <f t="shared" si="123"/>
        <v>0</v>
      </c>
      <c r="O398" s="214">
        <f t="shared" si="123"/>
        <v>0</v>
      </c>
      <c r="Y398" s="201">
        <f t="shared" si="136"/>
        <v>0</v>
      </c>
    </row>
    <row r="399" spans="1:25" ht="15.75" hidden="1" x14ac:dyDescent="0.25">
      <c r="A399" s="238">
        <f t="shared" si="135"/>
        <v>352</v>
      </c>
      <c r="B399" s="208">
        <v>543100</v>
      </c>
      <c r="C399" s="239" t="s">
        <v>688</v>
      </c>
      <c r="D399" s="218"/>
      <c r="E399" s="217"/>
      <c r="F399" s="218"/>
      <c r="G399" s="217"/>
      <c r="H399" s="369"/>
      <c r="I399" s="229"/>
      <c r="J399" s="218"/>
      <c r="K399" s="217"/>
      <c r="L399" s="218"/>
      <c r="M399" s="217"/>
      <c r="N399" s="287">
        <f t="shared" si="123"/>
        <v>0</v>
      </c>
      <c r="O399" s="277">
        <f t="shared" si="123"/>
        <v>0</v>
      </c>
      <c r="Y399" s="201">
        <f t="shared" si="136"/>
        <v>0</v>
      </c>
    </row>
    <row r="400" spans="1:25" ht="15.75" hidden="1" x14ac:dyDescent="0.25">
      <c r="A400" s="238">
        <f t="shared" si="135"/>
        <v>353</v>
      </c>
      <c r="B400" s="208">
        <v>543200</v>
      </c>
      <c r="C400" s="239" t="s">
        <v>689</v>
      </c>
      <c r="D400" s="218"/>
      <c r="E400" s="217"/>
      <c r="F400" s="218"/>
      <c r="G400" s="217"/>
      <c r="H400" s="369"/>
      <c r="I400" s="229"/>
      <c r="J400" s="218"/>
      <c r="K400" s="217"/>
      <c r="L400" s="218"/>
      <c r="M400" s="217"/>
      <c r="N400" s="287">
        <f t="shared" si="123"/>
        <v>0</v>
      </c>
      <c r="O400" s="277">
        <f t="shared" si="123"/>
        <v>0</v>
      </c>
      <c r="Y400" s="201">
        <f t="shared" si="136"/>
        <v>0</v>
      </c>
    </row>
    <row r="401" spans="1:25" ht="51" hidden="1" x14ac:dyDescent="0.25">
      <c r="A401" s="236">
        <f t="shared" si="135"/>
        <v>354</v>
      </c>
      <c r="B401" s="207">
        <v>550000</v>
      </c>
      <c r="C401" s="237" t="s">
        <v>1283</v>
      </c>
      <c r="D401" s="215">
        <f t="shared" ref="D401:M402" si="148">D402</f>
        <v>0</v>
      </c>
      <c r="E401" s="214">
        <f t="shared" si="148"/>
        <v>0</v>
      </c>
      <c r="F401" s="215">
        <f t="shared" si="148"/>
        <v>0</v>
      </c>
      <c r="G401" s="214">
        <f t="shared" si="148"/>
        <v>0</v>
      </c>
      <c r="H401" s="371">
        <f t="shared" si="148"/>
        <v>0</v>
      </c>
      <c r="I401" s="214">
        <f t="shared" si="148"/>
        <v>0</v>
      </c>
      <c r="J401" s="215">
        <f t="shared" si="148"/>
        <v>0</v>
      </c>
      <c r="K401" s="214">
        <f t="shared" si="148"/>
        <v>0</v>
      </c>
      <c r="L401" s="215">
        <f t="shared" si="148"/>
        <v>0</v>
      </c>
      <c r="M401" s="214">
        <f t="shared" si="148"/>
        <v>0</v>
      </c>
      <c r="N401" s="215">
        <f t="shared" si="123"/>
        <v>0</v>
      </c>
      <c r="O401" s="214">
        <f t="shared" si="123"/>
        <v>0</v>
      </c>
      <c r="Y401" s="201">
        <f t="shared" si="136"/>
        <v>0</v>
      </c>
    </row>
    <row r="402" spans="1:25" ht="51" hidden="1" x14ac:dyDescent="0.25">
      <c r="A402" s="236">
        <f t="shared" si="135"/>
        <v>355</v>
      </c>
      <c r="B402" s="207">
        <v>551000</v>
      </c>
      <c r="C402" s="237" t="s">
        <v>1284</v>
      </c>
      <c r="D402" s="215">
        <f t="shared" si="148"/>
        <v>0</v>
      </c>
      <c r="E402" s="214">
        <f t="shared" si="148"/>
        <v>0</v>
      </c>
      <c r="F402" s="215">
        <f t="shared" si="148"/>
        <v>0</v>
      </c>
      <c r="G402" s="214">
        <f t="shared" si="148"/>
        <v>0</v>
      </c>
      <c r="H402" s="371">
        <f t="shared" si="148"/>
        <v>0</v>
      </c>
      <c r="I402" s="214">
        <f t="shared" si="148"/>
        <v>0</v>
      </c>
      <c r="J402" s="215">
        <f t="shared" si="148"/>
        <v>0</v>
      </c>
      <c r="K402" s="214">
        <f t="shared" si="148"/>
        <v>0</v>
      </c>
      <c r="L402" s="215">
        <f t="shared" si="148"/>
        <v>0</v>
      </c>
      <c r="M402" s="214">
        <f t="shared" si="148"/>
        <v>0</v>
      </c>
      <c r="N402" s="215">
        <f t="shared" si="123"/>
        <v>0</v>
      </c>
      <c r="O402" s="214">
        <f t="shared" si="123"/>
        <v>0</v>
      </c>
      <c r="Y402" s="201">
        <f t="shared" si="136"/>
        <v>0</v>
      </c>
    </row>
    <row r="403" spans="1:25" ht="51" hidden="1" x14ac:dyDescent="0.25">
      <c r="A403" s="238">
        <f t="shared" si="135"/>
        <v>356</v>
      </c>
      <c r="B403" s="208">
        <v>551100</v>
      </c>
      <c r="C403" s="239" t="s">
        <v>812</v>
      </c>
      <c r="D403" s="218"/>
      <c r="E403" s="217"/>
      <c r="F403" s="218"/>
      <c r="G403" s="217"/>
      <c r="H403" s="369"/>
      <c r="I403" s="229"/>
      <c r="J403" s="218"/>
      <c r="K403" s="217"/>
      <c r="L403" s="218"/>
      <c r="M403" s="217"/>
      <c r="N403" s="287">
        <f t="shared" ref="N403:O451" si="149">SUM(H403,J403,L403)</f>
        <v>0</v>
      </c>
      <c r="O403" s="277">
        <f t="shared" si="149"/>
        <v>0</v>
      </c>
      <c r="Y403" s="201">
        <f t="shared" si="136"/>
        <v>0</v>
      </c>
    </row>
    <row r="404" spans="1:25" ht="38.25" hidden="1" x14ac:dyDescent="0.25">
      <c r="A404" s="234">
        <f t="shared" si="135"/>
        <v>357</v>
      </c>
      <c r="B404" s="206">
        <v>600000</v>
      </c>
      <c r="C404" s="235" t="s">
        <v>1285</v>
      </c>
      <c r="D404" s="223">
        <f>D405+D430</f>
        <v>0</v>
      </c>
      <c r="E404" s="222">
        <f t="shared" ref="E404:M404" si="150">E405+E430</f>
        <v>0</v>
      </c>
      <c r="F404" s="223">
        <f t="shared" si="150"/>
        <v>0</v>
      </c>
      <c r="G404" s="222">
        <f t="shared" si="150"/>
        <v>0</v>
      </c>
      <c r="H404" s="375">
        <f t="shared" si="150"/>
        <v>0</v>
      </c>
      <c r="I404" s="222">
        <f t="shared" si="150"/>
        <v>0</v>
      </c>
      <c r="J404" s="223">
        <f t="shared" si="150"/>
        <v>0</v>
      </c>
      <c r="K404" s="222">
        <f t="shared" si="150"/>
        <v>0</v>
      </c>
      <c r="L404" s="223">
        <f t="shared" si="150"/>
        <v>0</v>
      </c>
      <c r="M404" s="222">
        <f t="shared" si="150"/>
        <v>0</v>
      </c>
      <c r="N404" s="223">
        <f t="shared" si="149"/>
        <v>0</v>
      </c>
      <c r="O404" s="222">
        <f t="shared" si="149"/>
        <v>0</v>
      </c>
      <c r="Y404" s="201">
        <f t="shared" si="136"/>
        <v>0</v>
      </c>
    </row>
    <row r="405" spans="1:25" ht="25.5" hidden="1" x14ac:dyDescent="0.25">
      <c r="A405" s="236">
        <f t="shared" si="135"/>
        <v>358</v>
      </c>
      <c r="B405" s="207">
        <v>610000</v>
      </c>
      <c r="C405" s="237" t="s">
        <v>1286</v>
      </c>
      <c r="D405" s="215">
        <f>D406+D416+D424+D426+D428</f>
        <v>0</v>
      </c>
      <c r="E405" s="214">
        <f t="shared" ref="E405:M405" si="151">E406+E416+E424+E426+E428</f>
        <v>0</v>
      </c>
      <c r="F405" s="215">
        <f t="shared" si="151"/>
        <v>0</v>
      </c>
      <c r="G405" s="214">
        <f t="shared" si="151"/>
        <v>0</v>
      </c>
      <c r="H405" s="371">
        <f t="shared" si="151"/>
        <v>0</v>
      </c>
      <c r="I405" s="214">
        <f t="shared" si="151"/>
        <v>0</v>
      </c>
      <c r="J405" s="215">
        <f t="shared" si="151"/>
        <v>0</v>
      </c>
      <c r="K405" s="214">
        <f t="shared" si="151"/>
        <v>0</v>
      </c>
      <c r="L405" s="215">
        <f t="shared" si="151"/>
        <v>0</v>
      </c>
      <c r="M405" s="214">
        <f t="shared" si="151"/>
        <v>0</v>
      </c>
      <c r="N405" s="215">
        <f t="shared" si="149"/>
        <v>0</v>
      </c>
      <c r="O405" s="214">
        <f t="shared" si="149"/>
        <v>0</v>
      </c>
      <c r="Y405" s="201">
        <f t="shared" si="136"/>
        <v>0</v>
      </c>
    </row>
    <row r="406" spans="1:25" ht="25.5" hidden="1" x14ac:dyDescent="0.25">
      <c r="A406" s="236">
        <f t="shared" si="135"/>
        <v>359</v>
      </c>
      <c r="B406" s="207">
        <v>611000</v>
      </c>
      <c r="C406" s="237" t="s">
        <v>1287</v>
      </c>
      <c r="D406" s="215">
        <f t="shared" ref="D406:M406" si="152">SUM(D407:D415)</f>
        <v>0</v>
      </c>
      <c r="E406" s="214">
        <f t="shared" si="152"/>
        <v>0</v>
      </c>
      <c r="F406" s="215">
        <f t="shared" si="152"/>
        <v>0</v>
      </c>
      <c r="G406" s="214">
        <f t="shared" si="152"/>
        <v>0</v>
      </c>
      <c r="H406" s="371">
        <f t="shared" si="152"/>
        <v>0</v>
      </c>
      <c r="I406" s="214">
        <f t="shared" si="152"/>
        <v>0</v>
      </c>
      <c r="J406" s="215">
        <f t="shared" si="152"/>
        <v>0</v>
      </c>
      <c r="K406" s="214">
        <f t="shared" si="152"/>
        <v>0</v>
      </c>
      <c r="L406" s="215">
        <f t="shared" si="152"/>
        <v>0</v>
      </c>
      <c r="M406" s="214">
        <f t="shared" si="152"/>
        <v>0</v>
      </c>
      <c r="N406" s="215">
        <f t="shared" si="149"/>
        <v>0</v>
      </c>
      <c r="O406" s="214">
        <f t="shared" si="149"/>
        <v>0</v>
      </c>
      <c r="Y406" s="201">
        <f t="shared" si="136"/>
        <v>0</v>
      </c>
    </row>
    <row r="407" spans="1:25" ht="38.25" hidden="1" x14ac:dyDescent="0.25">
      <c r="A407" s="238">
        <f t="shared" si="135"/>
        <v>360</v>
      </c>
      <c r="B407" s="208">
        <v>611100</v>
      </c>
      <c r="C407" s="239" t="s">
        <v>690</v>
      </c>
      <c r="D407" s="218"/>
      <c r="E407" s="217"/>
      <c r="F407" s="218"/>
      <c r="G407" s="217"/>
      <c r="H407" s="369"/>
      <c r="I407" s="229"/>
      <c r="J407" s="218"/>
      <c r="K407" s="217"/>
      <c r="L407" s="218"/>
      <c r="M407" s="217"/>
      <c r="N407" s="287">
        <f t="shared" si="149"/>
        <v>0</v>
      </c>
      <c r="O407" s="277">
        <f t="shared" si="149"/>
        <v>0</v>
      </c>
      <c r="Y407" s="201">
        <f t="shared" si="136"/>
        <v>0</v>
      </c>
    </row>
    <row r="408" spans="1:25" ht="25.5" hidden="1" x14ac:dyDescent="0.25">
      <c r="A408" s="238">
        <f t="shared" si="135"/>
        <v>361</v>
      </c>
      <c r="B408" s="208">
        <v>611200</v>
      </c>
      <c r="C408" s="239" t="s">
        <v>691</v>
      </c>
      <c r="D408" s="218"/>
      <c r="E408" s="217"/>
      <c r="F408" s="218"/>
      <c r="G408" s="217"/>
      <c r="H408" s="369"/>
      <c r="I408" s="229"/>
      <c r="J408" s="218"/>
      <c r="K408" s="217"/>
      <c r="L408" s="218"/>
      <c r="M408" s="217"/>
      <c r="N408" s="287">
        <f t="shared" si="149"/>
        <v>0</v>
      </c>
      <c r="O408" s="277">
        <f t="shared" si="149"/>
        <v>0</v>
      </c>
      <c r="Y408" s="201">
        <f t="shared" si="136"/>
        <v>0</v>
      </c>
    </row>
    <row r="409" spans="1:25" ht="38.25" hidden="1" x14ac:dyDescent="0.25">
      <c r="A409" s="238">
        <f t="shared" si="135"/>
        <v>362</v>
      </c>
      <c r="B409" s="208">
        <v>611300</v>
      </c>
      <c r="C409" s="239" t="s">
        <v>692</v>
      </c>
      <c r="D409" s="218"/>
      <c r="E409" s="217"/>
      <c r="F409" s="218"/>
      <c r="G409" s="217"/>
      <c r="H409" s="369"/>
      <c r="I409" s="229"/>
      <c r="J409" s="218"/>
      <c r="K409" s="217"/>
      <c r="L409" s="218"/>
      <c r="M409" s="217"/>
      <c r="N409" s="287">
        <f t="shared" si="149"/>
        <v>0</v>
      </c>
      <c r="O409" s="277">
        <f t="shared" si="149"/>
        <v>0</v>
      </c>
      <c r="Y409" s="201">
        <f t="shared" si="136"/>
        <v>0</v>
      </c>
    </row>
    <row r="410" spans="1:25" ht="25.5" hidden="1" x14ac:dyDescent="0.25">
      <c r="A410" s="238">
        <f t="shared" si="135"/>
        <v>363</v>
      </c>
      <c r="B410" s="208">
        <v>611400</v>
      </c>
      <c r="C410" s="239" t="s">
        <v>693</v>
      </c>
      <c r="D410" s="218"/>
      <c r="E410" s="217"/>
      <c r="F410" s="218"/>
      <c r="G410" s="217"/>
      <c r="H410" s="369"/>
      <c r="I410" s="229"/>
      <c r="J410" s="218"/>
      <c r="K410" s="217"/>
      <c r="L410" s="218"/>
      <c r="M410" s="217"/>
      <c r="N410" s="287">
        <f t="shared" si="149"/>
        <v>0</v>
      </c>
      <c r="O410" s="277">
        <f t="shared" si="149"/>
        <v>0</v>
      </c>
      <c r="Y410" s="201">
        <f t="shared" si="136"/>
        <v>0</v>
      </c>
    </row>
    <row r="411" spans="1:25" ht="25.5" hidden="1" x14ac:dyDescent="0.25">
      <c r="A411" s="238">
        <f t="shared" si="135"/>
        <v>364</v>
      </c>
      <c r="B411" s="208">
        <v>611500</v>
      </c>
      <c r="C411" s="239" t="s">
        <v>694</v>
      </c>
      <c r="D411" s="218"/>
      <c r="E411" s="217"/>
      <c r="F411" s="218"/>
      <c r="G411" s="217"/>
      <c r="H411" s="369"/>
      <c r="I411" s="229"/>
      <c r="J411" s="218"/>
      <c r="K411" s="217"/>
      <c r="L411" s="218"/>
      <c r="M411" s="217"/>
      <c r="N411" s="287">
        <f t="shared" si="149"/>
        <v>0</v>
      </c>
      <c r="O411" s="277">
        <f t="shared" si="149"/>
        <v>0</v>
      </c>
      <c r="Y411" s="201">
        <f t="shared" si="136"/>
        <v>0</v>
      </c>
    </row>
    <row r="412" spans="1:25" ht="25.5" hidden="1" x14ac:dyDescent="0.25">
      <c r="A412" s="238">
        <f t="shared" si="135"/>
        <v>365</v>
      </c>
      <c r="B412" s="208">
        <v>611600</v>
      </c>
      <c r="C412" s="239" t="s">
        <v>695</v>
      </c>
      <c r="D412" s="218"/>
      <c r="E412" s="217"/>
      <c r="F412" s="218"/>
      <c r="G412" s="217"/>
      <c r="H412" s="369"/>
      <c r="I412" s="229"/>
      <c r="J412" s="218"/>
      <c r="K412" s="217"/>
      <c r="L412" s="218"/>
      <c r="M412" s="217"/>
      <c r="N412" s="287">
        <f t="shared" si="149"/>
        <v>0</v>
      </c>
      <c r="O412" s="277">
        <f t="shared" si="149"/>
        <v>0</v>
      </c>
      <c r="Y412" s="201">
        <f t="shared" si="136"/>
        <v>0</v>
      </c>
    </row>
    <row r="413" spans="1:25" ht="25.5" hidden="1" x14ac:dyDescent="0.25">
      <c r="A413" s="238">
        <f t="shared" si="135"/>
        <v>366</v>
      </c>
      <c r="B413" s="208">
        <v>611700</v>
      </c>
      <c r="C413" s="239" t="s">
        <v>696</v>
      </c>
      <c r="D413" s="218"/>
      <c r="E413" s="217"/>
      <c r="F413" s="218"/>
      <c r="G413" s="217"/>
      <c r="H413" s="369"/>
      <c r="I413" s="229"/>
      <c r="J413" s="218"/>
      <c r="K413" s="217"/>
      <c r="L413" s="218"/>
      <c r="M413" s="217"/>
      <c r="N413" s="287">
        <f t="shared" si="149"/>
        <v>0</v>
      </c>
      <c r="O413" s="277">
        <f t="shared" si="149"/>
        <v>0</v>
      </c>
      <c r="Y413" s="201">
        <f t="shared" si="136"/>
        <v>0</v>
      </c>
    </row>
    <row r="414" spans="1:25" ht="15.75" hidden="1" x14ac:dyDescent="0.25">
      <c r="A414" s="238">
        <f t="shared" si="135"/>
        <v>367</v>
      </c>
      <c r="B414" s="208">
        <v>611800</v>
      </c>
      <c r="C414" s="239" t="s">
        <v>697</v>
      </c>
      <c r="D414" s="218"/>
      <c r="E414" s="217"/>
      <c r="F414" s="218"/>
      <c r="G414" s="217"/>
      <c r="H414" s="369"/>
      <c r="I414" s="229"/>
      <c r="J414" s="218"/>
      <c r="K414" s="217"/>
      <c r="L414" s="218"/>
      <c r="M414" s="217"/>
      <c r="N414" s="287">
        <f t="shared" si="149"/>
        <v>0</v>
      </c>
      <c r="O414" s="277">
        <f t="shared" si="149"/>
        <v>0</v>
      </c>
      <c r="Y414" s="201">
        <f t="shared" si="136"/>
        <v>0</v>
      </c>
    </row>
    <row r="415" spans="1:25" ht="15.75" hidden="1" x14ac:dyDescent="0.25">
      <c r="A415" s="238">
        <f t="shared" si="135"/>
        <v>368</v>
      </c>
      <c r="B415" s="208">
        <v>611900</v>
      </c>
      <c r="C415" s="239" t="s">
        <v>698</v>
      </c>
      <c r="D415" s="218"/>
      <c r="E415" s="217"/>
      <c r="F415" s="218"/>
      <c r="G415" s="217"/>
      <c r="H415" s="369"/>
      <c r="I415" s="229"/>
      <c r="J415" s="218"/>
      <c r="K415" s="217"/>
      <c r="L415" s="218"/>
      <c r="M415" s="217"/>
      <c r="N415" s="287">
        <f t="shared" si="149"/>
        <v>0</v>
      </c>
      <c r="O415" s="277">
        <f t="shared" si="149"/>
        <v>0</v>
      </c>
      <c r="Y415" s="201">
        <f t="shared" si="136"/>
        <v>0</v>
      </c>
    </row>
    <row r="416" spans="1:25" ht="25.5" hidden="1" x14ac:dyDescent="0.25">
      <c r="A416" s="236">
        <f t="shared" si="135"/>
        <v>369</v>
      </c>
      <c r="B416" s="207">
        <v>612000</v>
      </c>
      <c r="C416" s="237" t="s">
        <v>1288</v>
      </c>
      <c r="D416" s="215">
        <f t="shared" ref="D416:M416" si="153">SUM(D417:D423)</f>
        <v>0</v>
      </c>
      <c r="E416" s="214">
        <f t="shared" si="153"/>
        <v>0</v>
      </c>
      <c r="F416" s="215">
        <f t="shared" si="153"/>
        <v>0</v>
      </c>
      <c r="G416" s="214">
        <f t="shared" si="153"/>
        <v>0</v>
      </c>
      <c r="H416" s="371">
        <f t="shared" si="153"/>
        <v>0</v>
      </c>
      <c r="I416" s="214">
        <f t="shared" si="153"/>
        <v>0</v>
      </c>
      <c r="J416" s="215">
        <f t="shared" si="153"/>
        <v>0</v>
      </c>
      <c r="K416" s="214">
        <f t="shared" si="153"/>
        <v>0</v>
      </c>
      <c r="L416" s="215">
        <f t="shared" si="153"/>
        <v>0</v>
      </c>
      <c r="M416" s="214">
        <f t="shared" si="153"/>
        <v>0</v>
      </c>
      <c r="N416" s="215">
        <f t="shared" si="149"/>
        <v>0</v>
      </c>
      <c r="O416" s="214">
        <f t="shared" si="149"/>
        <v>0</v>
      </c>
      <c r="Y416" s="201">
        <f t="shared" si="136"/>
        <v>0</v>
      </c>
    </row>
    <row r="417" spans="1:25" ht="51" hidden="1" x14ac:dyDescent="0.25">
      <c r="A417" s="238">
        <f t="shared" si="135"/>
        <v>370</v>
      </c>
      <c r="B417" s="208">
        <v>612100</v>
      </c>
      <c r="C417" s="239" t="s">
        <v>699</v>
      </c>
      <c r="D417" s="218"/>
      <c r="E417" s="217"/>
      <c r="F417" s="218"/>
      <c r="G417" s="217"/>
      <c r="H417" s="369"/>
      <c r="I417" s="229"/>
      <c r="J417" s="218"/>
      <c r="K417" s="217"/>
      <c r="L417" s="218"/>
      <c r="M417" s="217"/>
      <c r="N417" s="287">
        <f t="shared" si="149"/>
        <v>0</v>
      </c>
      <c r="O417" s="277">
        <f t="shared" si="149"/>
        <v>0</v>
      </c>
      <c r="Y417" s="201">
        <f t="shared" si="136"/>
        <v>0</v>
      </c>
    </row>
    <row r="418" spans="1:25" ht="25.5" hidden="1" x14ac:dyDescent="0.25">
      <c r="A418" s="238">
        <f t="shared" si="135"/>
        <v>371</v>
      </c>
      <c r="B418" s="208">
        <v>612200</v>
      </c>
      <c r="C418" s="239" t="s">
        <v>700</v>
      </c>
      <c r="D418" s="218"/>
      <c r="E418" s="217"/>
      <c r="F418" s="218"/>
      <c r="G418" s="217"/>
      <c r="H418" s="369"/>
      <c r="I418" s="229"/>
      <c r="J418" s="218"/>
      <c r="K418" s="217"/>
      <c r="L418" s="218"/>
      <c r="M418" s="217"/>
      <c r="N418" s="287">
        <f t="shared" si="149"/>
        <v>0</v>
      </c>
      <c r="O418" s="277">
        <f t="shared" si="149"/>
        <v>0</v>
      </c>
      <c r="Y418" s="201">
        <f t="shared" si="136"/>
        <v>0</v>
      </c>
    </row>
    <row r="419" spans="1:25" ht="25.5" hidden="1" x14ac:dyDescent="0.25">
      <c r="A419" s="238">
        <f t="shared" si="135"/>
        <v>372</v>
      </c>
      <c r="B419" s="208">
        <v>612300</v>
      </c>
      <c r="C419" s="239" t="s">
        <v>701</v>
      </c>
      <c r="D419" s="218"/>
      <c r="E419" s="217"/>
      <c r="F419" s="218"/>
      <c r="G419" s="217"/>
      <c r="H419" s="369"/>
      <c r="I419" s="229"/>
      <c r="J419" s="218"/>
      <c r="K419" s="217"/>
      <c r="L419" s="218"/>
      <c r="M419" s="217"/>
      <c r="N419" s="287">
        <f t="shared" si="149"/>
        <v>0</v>
      </c>
      <c r="O419" s="277">
        <f t="shared" si="149"/>
        <v>0</v>
      </c>
      <c r="Y419" s="201">
        <f t="shared" si="136"/>
        <v>0</v>
      </c>
    </row>
    <row r="420" spans="1:25" ht="25.5" hidden="1" x14ac:dyDescent="0.25">
      <c r="A420" s="238">
        <f t="shared" si="135"/>
        <v>373</v>
      </c>
      <c r="B420" s="208">
        <v>612400</v>
      </c>
      <c r="C420" s="239" t="s">
        <v>702</v>
      </c>
      <c r="D420" s="218"/>
      <c r="E420" s="217"/>
      <c r="F420" s="218"/>
      <c r="G420" s="217"/>
      <c r="H420" s="369"/>
      <c r="I420" s="229"/>
      <c r="J420" s="218"/>
      <c r="K420" s="217"/>
      <c r="L420" s="218"/>
      <c r="M420" s="217"/>
      <c r="N420" s="287">
        <f t="shared" si="149"/>
        <v>0</v>
      </c>
      <c r="O420" s="277">
        <f t="shared" si="149"/>
        <v>0</v>
      </c>
      <c r="Y420" s="201">
        <f t="shared" si="136"/>
        <v>0</v>
      </c>
    </row>
    <row r="421" spans="1:25" ht="25.5" hidden="1" x14ac:dyDescent="0.25">
      <c r="A421" s="238">
        <f t="shared" si="135"/>
        <v>374</v>
      </c>
      <c r="B421" s="208">
        <v>612500</v>
      </c>
      <c r="C421" s="239" t="s">
        <v>1628</v>
      </c>
      <c r="D421" s="218"/>
      <c r="E421" s="217"/>
      <c r="F421" s="218"/>
      <c r="G421" s="217"/>
      <c r="H421" s="369"/>
      <c r="I421" s="229"/>
      <c r="J421" s="218"/>
      <c r="K421" s="217"/>
      <c r="L421" s="218"/>
      <c r="M421" s="217"/>
      <c r="N421" s="287">
        <f t="shared" si="149"/>
        <v>0</v>
      </c>
      <c r="O421" s="277">
        <f t="shared" si="149"/>
        <v>0</v>
      </c>
      <c r="Y421" s="201">
        <f t="shared" si="136"/>
        <v>0</v>
      </c>
    </row>
    <row r="422" spans="1:25" ht="25.5" hidden="1" x14ac:dyDescent="0.25">
      <c r="A422" s="238">
        <f t="shared" si="135"/>
        <v>375</v>
      </c>
      <c r="B422" s="208">
        <v>612600</v>
      </c>
      <c r="C422" s="239" t="s">
        <v>1426</v>
      </c>
      <c r="D422" s="218"/>
      <c r="E422" s="217"/>
      <c r="F422" s="218"/>
      <c r="G422" s="217"/>
      <c r="H422" s="369"/>
      <c r="I422" s="229"/>
      <c r="J422" s="218"/>
      <c r="K422" s="217"/>
      <c r="L422" s="218"/>
      <c r="M422" s="217"/>
      <c r="N422" s="287">
        <f t="shared" si="149"/>
        <v>0</v>
      </c>
      <c r="O422" s="277">
        <f t="shared" si="149"/>
        <v>0</v>
      </c>
      <c r="Y422" s="201">
        <f t="shared" si="136"/>
        <v>0</v>
      </c>
    </row>
    <row r="423" spans="1:25" ht="15.75" hidden="1" x14ac:dyDescent="0.25">
      <c r="A423" s="238">
        <f t="shared" si="135"/>
        <v>376</v>
      </c>
      <c r="B423" s="208">
        <v>612900</v>
      </c>
      <c r="C423" s="239" t="s">
        <v>1427</v>
      </c>
      <c r="D423" s="218"/>
      <c r="E423" s="217"/>
      <c r="F423" s="218"/>
      <c r="G423" s="217"/>
      <c r="H423" s="369"/>
      <c r="I423" s="229"/>
      <c r="J423" s="218"/>
      <c r="K423" s="217"/>
      <c r="L423" s="218"/>
      <c r="M423" s="217"/>
      <c r="N423" s="287">
        <f t="shared" si="149"/>
        <v>0</v>
      </c>
      <c r="O423" s="277">
        <f t="shared" si="149"/>
        <v>0</v>
      </c>
      <c r="Y423" s="201">
        <f t="shared" si="136"/>
        <v>0</v>
      </c>
    </row>
    <row r="424" spans="1:25" ht="25.5" hidden="1" x14ac:dyDescent="0.25">
      <c r="A424" s="236">
        <f t="shared" si="135"/>
        <v>377</v>
      </c>
      <c r="B424" s="207">
        <v>613000</v>
      </c>
      <c r="C424" s="237" t="s">
        <v>1289</v>
      </c>
      <c r="D424" s="215">
        <f>D425</f>
        <v>0</v>
      </c>
      <c r="E424" s="214">
        <f t="shared" ref="E424:M424" si="154">E425</f>
        <v>0</v>
      </c>
      <c r="F424" s="215">
        <f t="shared" si="154"/>
        <v>0</v>
      </c>
      <c r="G424" s="214">
        <f t="shared" si="154"/>
        <v>0</v>
      </c>
      <c r="H424" s="371">
        <f t="shared" si="154"/>
        <v>0</v>
      </c>
      <c r="I424" s="214">
        <f t="shared" si="154"/>
        <v>0</v>
      </c>
      <c r="J424" s="215">
        <f t="shared" si="154"/>
        <v>0</v>
      </c>
      <c r="K424" s="214">
        <f t="shared" si="154"/>
        <v>0</v>
      </c>
      <c r="L424" s="215">
        <f t="shared" si="154"/>
        <v>0</v>
      </c>
      <c r="M424" s="214">
        <f t="shared" si="154"/>
        <v>0</v>
      </c>
      <c r="N424" s="215">
        <f t="shared" si="149"/>
        <v>0</v>
      </c>
      <c r="O424" s="214">
        <f t="shared" si="149"/>
        <v>0</v>
      </c>
      <c r="Y424" s="201">
        <f t="shared" si="136"/>
        <v>0</v>
      </c>
    </row>
    <row r="425" spans="1:25" ht="15.75" hidden="1" x14ac:dyDescent="0.25">
      <c r="A425" s="238">
        <f t="shared" si="135"/>
        <v>378</v>
      </c>
      <c r="B425" s="208">
        <v>613100</v>
      </c>
      <c r="C425" s="239" t="s">
        <v>1428</v>
      </c>
      <c r="D425" s="218"/>
      <c r="E425" s="217"/>
      <c r="F425" s="218"/>
      <c r="G425" s="217"/>
      <c r="H425" s="369"/>
      <c r="I425" s="229"/>
      <c r="J425" s="218"/>
      <c r="K425" s="217"/>
      <c r="L425" s="218"/>
      <c r="M425" s="217"/>
      <c r="N425" s="287">
        <f t="shared" si="149"/>
        <v>0</v>
      </c>
      <c r="O425" s="277">
        <f t="shared" si="149"/>
        <v>0</v>
      </c>
      <c r="Y425" s="201">
        <f t="shared" si="136"/>
        <v>0</v>
      </c>
    </row>
    <row r="426" spans="1:25" ht="25.5" hidden="1" x14ac:dyDescent="0.25">
      <c r="A426" s="236">
        <f t="shared" si="135"/>
        <v>379</v>
      </c>
      <c r="B426" s="207">
        <v>614000</v>
      </c>
      <c r="C426" s="237" t="s">
        <v>1290</v>
      </c>
      <c r="D426" s="215">
        <f>D427</f>
        <v>0</v>
      </c>
      <c r="E426" s="214">
        <f t="shared" ref="E426:M426" si="155">E427</f>
        <v>0</v>
      </c>
      <c r="F426" s="215">
        <f t="shared" si="155"/>
        <v>0</v>
      </c>
      <c r="G426" s="214">
        <f t="shared" si="155"/>
        <v>0</v>
      </c>
      <c r="H426" s="371">
        <f t="shared" si="155"/>
        <v>0</v>
      </c>
      <c r="I426" s="214">
        <f t="shared" si="155"/>
        <v>0</v>
      </c>
      <c r="J426" s="215">
        <f t="shared" si="155"/>
        <v>0</v>
      </c>
      <c r="K426" s="214">
        <f t="shared" si="155"/>
        <v>0</v>
      </c>
      <c r="L426" s="215">
        <f t="shared" si="155"/>
        <v>0</v>
      </c>
      <c r="M426" s="214">
        <f t="shared" si="155"/>
        <v>0</v>
      </c>
      <c r="N426" s="215">
        <f t="shared" si="149"/>
        <v>0</v>
      </c>
      <c r="O426" s="214">
        <f t="shared" si="149"/>
        <v>0</v>
      </c>
      <c r="Y426" s="201">
        <f t="shared" si="136"/>
        <v>0</v>
      </c>
    </row>
    <row r="427" spans="1:25" ht="25.5" hidden="1" x14ac:dyDescent="0.25">
      <c r="A427" s="238">
        <f t="shared" si="135"/>
        <v>380</v>
      </c>
      <c r="B427" s="208">
        <v>614100</v>
      </c>
      <c r="C427" s="239" t="s">
        <v>1429</v>
      </c>
      <c r="D427" s="218"/>
      <c r="E427" s="217"/>
      <c r="F427" s="218"/>
      <c r="G427" s="217"/>
      <c r="H427" s="369"/>
      <c r="I427" s="229"/>
      <c r="J427" s="218"/>
      <c r="K427" s="217"/>
      <c r="L427" s="218"/>
      <c r="M427" s="217"/>
      <c r="N427" s="287">
        <f t="shared" si="149"/>
        <v>0</v>
      </c>
      <c r="O427" s="277">
        <f t="shared" si="149"/>
        <v>0</v>
      </c>
      <c r="Y427" s="201">
        <f t="shared" si="136"/>
        <v>0</v>
      </c>
    </row>
    <row r="428" spans="1:25" ht="38.25" hidden="1" x14ac:dyDescent="0.25">
      <c r="A428" s="236">
        <f t="shared" si="135"/>
        <v>381</v>
      </c>
      <c r="B428" s="207">
        <v>615000</v>
      </c>
      <c r="C428" s="237" t="s">
        <v>1291</v>
      </c>
      <c r="D428" s="215">
        <f>D429</f>
        <v>0</v>
      </c>
      <c r="E428" s="214">
        <f t="shared" ref="E428:M428" si="156">E429</f>
        <v>0</v>
      </c>
      <c r="F428" s="215">
        <f t="shared" si="156"/>
        <v>0</v>
      </c>
      <c r="G428" s="214">
        <f t="shared" si="156"/>
        <v>0</v>
      </c>
      <c r="H428" s="371">
        <f t="shared" si="156"/>
        <v>0</v>
      </c>
      <c r="I428" s="214">
        <f t="shared" si="156"/>
        <v>0</v>
      </c>
      <c r="J428" s="215">
        <f t="shared" si="156"/>
        <v>0</v>
      </c>
      <c r="K428" s="214">
        <f t="shared" si="156"/>
        <v>0</v>
      </c>
      <c r="L428" s="215">
        <f t="shared" si="156"/>
        <v>0</v>
      </c>
      <c r="M428" s="214">
        <f t="shared" si="156"/>
        <v>0</v>
      </c>
      <c r="N428" s="215">
        <f t="shared" si="149"/>
        <v>0</v>
      </c>
      <c r="O428" s="214">
        <f t="shared" si="149"/>
        <v>0</v>
      </c>
      <c r="Y428" s="201">
        <f t="shared" si="136"/>
        <v>0</v>
      </c>
    </row>
    <row r="429" spans="1:25" ht="25.5" hidden="1" x14ac:dyDescent="0.25">
      <c r="A429" s="240">
        <f t="shared" si="135"/>
        <v>382</v>
      </c>
      <c r="B429" s="209">
        <v>615100</v>
      </c>
      <c r="C429" s="241" t="s">
        <v>1430</v>
      </c>
      <c r="D429" s="218"/>
      <c r="E429" s="217"/>
      <c r="F429" s="218"/>
      <c r="G429" s="217"/>
      <c r="H429" s="369"/>
      <c r="I429" s="229"/>
      <c r="J429" s="218"/>
      <c r="K429" s="217"/>
      <c r="L429" s="218"/>
      <c r="M429" s="217"/>
      <c r="N429" s="287">
        <f t="shared" si="149"/>
        <v>0</v>
      </c>
      <c r="O429" s="277">
        <f t="shared" si="149"/>
        <v>0</v>
      </c>
      <c r="Y429" s="201">
        <f t="shared" si="136"/>
        <v>0</v>
      </c>
    </row>
    <row r="430" spans="1:25" ht="25.5" hidden="1" x14ac:dyDescent="0.25">
      <c r="A430" s="236">
        <f t="shared" si="135"/>
        <v>383</v>
      </c>
      <c r="B430" s="207">
        <v>620000</v>
      </c>
      <c r="C430" s="237" t="s">
        <v>1292</v>
      </c>
      <c r="D430" s="215">
        <f>D431+D441+D450</f>
        <v>0</v>
      </c>
      <c r="E430" s="214">
        <f t="shared" ref="E430:M430" si="157">E431+E441+E450</f>
        <v>0</v>
      </c>
      <c r="F430" s="215">
        <f t="shared" si="157"/>
        <v>0</v>
      </c>
      <c r="G430" s="214">
        <f t="shared" si="157"/>
        <v>0</v>
      </c>
      <c r="H430" s="371">
        <f t="shared" si="157"/>
        <v>0</v>
      </c>
      <c r="I430" s="214">
        <f t="shared" si="157"/>
        <v>0</v>
      </c>
      <c r="J430" s="215">
        <f t="shared" si="157"/>
        <v>0</v>
      </c>
      <c r="K430" s="214">
        <f t="shared" si="157"/>
        <v>0</v>
      </c>
      <c r="L430" s="215">
        <f t="shared" si="157"/>
        <v>0</v>
      </c>
      <c r="M430" s="214">
        <f t="shared" si="157"/>
        <v>0</v>
      </c>
      <c r="N430" s="215">
        <f t="shared" si="149"/>
        <v>0</v>
      </c>
      <c r="O430" s="214">
        <f t="shared" si="149"/>
        <v>0</v>
      </c>
      <c r="Y430" s="201">
        <f t="shared" si="136"/>
        <v>0</v>
      </c>
    </row>
    <row r="431" spans="1:25" ht="25.5" hidden="1" x14ac:dyDescent="0.25">
      <c r="A431" s="236">
        <f t="shared" si="135"/>
        <v>384</v>
      </c>
      <c r="B431" s="207">
        <v>621000</v>
      </c>
      <c r="C431" s="237" t="s">
        <v>1293</v>
      </c>
      <c r="D431" s="215">
        <f t="shared" ref="D431:M431" si="158">SUM(D432:D440)</f>
        <v>0</v>
      </c>
      <c r="E431" s="214">
        <f t="shared" si="158"/>
        <v>0</v>
      </c>
      <c r="F431" s="215">
        <f t="shared" si="158"/>
        <v>0</v>
      </c>
      <c r="G431" s="214">
        <f t="shared" si="158"/>
        <v>0</v>
      </c>
      <c r="H431" s="371">
        <f t="shared" si="158"/>
        <v>0</v>
      </c>
      <c r="I431" s="214">
        <f t="shared" si="158"/>
        <v>0</v>
      </c>
      <c r="J431" s="215">
        <f t="shared" si="158"/>
        <v>0</v>
      </c>
      <c r="K431" s="214">
        <f t="shared" si="158"/>
        <v>0</v>
      </c>
      <c r="L431" s="215">
        <f t="shared" si="158"/>
        <v>0</v>
      </c>
      <c r="M431" s="214">
        <f t="shared" si="158"/>
        <v>0</v>
      </c>
      <c r="N431" s="215">
        <f t="shared" si="149"/>
        <v>0</v>
      </c>
      <c r="O431" s="214">
        <f t="shared" si="149"/>
        <v>0</v>
      </c>
      <c r="Y431" s="201">
        <f t="shared" si="136"/>
        <v>0</v>
      </c>
    </row>
    <row r="432" spans="1:25" ht="25.5" hidden="1" x14ac:dyDescent="0.25">
      <c r="A432" s="238">
        <f t="shared" si="135"/>
        <v>385</v>
      </c>
      <c r="B432" s="208">
        <v>621100</v>
      </c>
      <c r="C432" s="239" t="s">
        <v>1431</v>
      </c>
      <c r="D432" s="218"/>
      <c r="E432" s="217"/>
      <c r="F432" s="218"/>
      <c r="G432" s="217"/>
      <c r="H432" s="369"/>
      <c r="I432" s="229"/>
      <c r="J432" s="218"/>
      <c r="K432" s="217"/>
      <c r="L432" s="218"/>
      <c r="M432" s="217"/>
      <c r="N432" s="287">
        <f t="shared" si="149"/>
        <v>0</v>
      </c>
      <c r="O432" s="277">
        <f t="shared" si="149"/>
        <v>0</v>
      </c>
      <c r="Y432" s="201">
        <f t="shared" si="136"/>
        <v>0</v>
      </c>
    </row>
    <row r="433" spans="1:25" ht="15.75" hidden="1" x14ac:dyDescent="0.25">
      <c r="A433" s="238">
        <f t="shared" si="135"/>
        <v>386</v>
      </c>
      <c r="B433" s="208">
        <v>621200</v>
      </c>
      <c r="C433" s="239" t="s">
        <v>1432</v>
      </c>
      <c r="D433" s="218"/>
      <c r="E433" s="217"/>
      <c r="F433" s="218"/>
      <c r="G433" s="217"/>
      <c r="H433" s="369"/>
      <c r="I433" s="229"/>
      <c r="J433" s="218"/>
      <c r="K433" s="217"/>
      <c r="L433" s="218"/>
      <c r="M433" s="217"/>
      <c r="N433" s="287">
        <f t="shared" si="149"/>
        <v>0</v>
      </c>
      <c r="O433" s="277">
        <f t="shared" si="149"/>
        <v>0</v>
      </c>
      <c r="Y433" s="201">
        <f t="shared" si="136"/>
        <v>0</v>
      </c>
    </row>
    <row r="434" spans="1:25" ht="25.5" hidden="1" x14ac:dyDescent="0.25">
      <c r="A434" s="238">
        <f t="shared" si="135"/>
        <v>387</v>
      </c>
      <c r="B434" s="208">
        <v>621300</v>
      </c>
      <c r="C434" s="239" t="s">
        <v>1433</v>
      </c>
      <c r="D434" s="218"/>
      <c r="E434" s="217"/>
      <c r="F434" s="218"/>
      <c r="G434" s="217"/>
      <c r="H434" s="369"/>
      <c r="I434" s="229"/>
      <c r="J434" s="218"/>
      <c r="K434" s="217"/>
      <c r="L434" s="218"/>
      <c r="M434" s="217"/>
      <c r="N434" s="287">
        <f t="shared" si="149"/>
        <v>0</v>
      </c>
      <c r="O434" s="277">
        <f t="shared" si="149"/>
        <v>0</v>
      </c>
      <c r="Y434" s="201">
        <f t="shared" si="136"/>
        <v>0</v>
      </c>
    </row>
    <row r="435" spans="1:25" ht="25.5" hidden="1" x14ac:dyDescent="0.25">
      <c r="A435" s="238">
        <f t="shared" si="135"/>
        <v>388</v>
      </c>
      <c r="B435" s="208">
        <v>621400</v>
      </c>
      <c r="C435" s="239" t="s">
        <v>1434</v>
      </c>
      <c r="D435" s="218"/>
      <c r="E435" s="217"/>
      <c r="F435" s="218"/>
      <c r="G435" s="217"/>
      <c r="H435" s="369"/>
      <c r="I435" s="229"/>
      <c r="J435" s="218"/>
      <c r="K435" s="217"/>
      <c r="L435" s="218"/>
      <c r="M435" s="217"/>
      <c r="N435" s="287">
        <f t="shared" si="149"/>
        <v>0</v>
      </c>
      <c r="O435" s="277">
        <f t="shared" si="149"/>
        <v>0</v>
      </c>
      <c r="Y435" s="201">
        <f t="shared" si="136"/>
        <v>0</v>
      </c>
    </row>
    <row r="436" spans="1:25" ht="38.25" hidden="1" x14ac:dyDescent="0.25">
      <c r="A436" s="238">
        <f t="shared" si="135"/>
        <v>389</v>
      </c>
      <c r="B436" s="208">
        <v>621500</v>
      </c>
      <c r="C436" s="239" t="s">
        <v>101</v>
      </c>
      <c r="D436" s="218"/>
      <c r="E436" s="217"/>
      <c r="F436" s="218"/>
      <c r="G436" s="217"/>
      <c r="H436" s="369"/>
      <c r="I436" s="229"/>
      <c r="J436" s="218"/>
      <c r="K436" s="217"/>
      <c r="L436" s="218"/>
      <c r="M436" s="217"/>
      <c r="N436" s="287">
        <f t="shared" si="149"/>
        <v>0</v>
      </c>
      <c r="O436" s="277">
        <f t="shared" si="149"/>
        <v>0</v>
      </c>
      <c r="Y436" s="201">
        <f t="shared" si="136"/>
        <v>0</v>
      </c>
    </row>
    <row r="437" spans="1:25" ht="25.5" hidden="1" x14ac:dyDescent="0.25">
      <c r="A437" s="238">
        <f t="shared" si="135"/>
        <v>390</v>
      </c>
      <c r="B437" s="208">
        <v>621600</v>
      </c>
      <c r="C437" s="239" t="s">
        <v>1435</v>
      </c>
      <c r="D437" s="218"/>
      <c r="E437" s="217"/>
      <c r="F437" s="218"/>
      <c r="G437" s="217"/>
      <c r="H437" s="369"/>
      <c r="I437" s="229"/>
      <c r="J437" s="218"/>
      <c r="K437" s="217"/>
      <c r="L437" s="218"/>
      <c r="M437" s="217"/>
      <c r="N437" s="287">
        <f t="shared" si="149"/>
        <v>0</v>
      </c>
      <c r="O437" s="277">
        <f t="shared" si="149"/>
        <v>0</v>
      </c>
      <c r="Y437" s="201">
        <f t="shared" si="136"/>
        <v>0</v>
      </c>
    </row>
    <row r="438" spans="1:25" ht="25.5" hidden="1" x14ac:dyDescent="0.25">
      <c r="A438" s="238">
        <f t="shared" si="135"/>
        <v>391</v>
      </c>
      <c r="B438" s="208">
        <v>621700</v>
      </c>
      <c r="C438" s="239" t="s">
        <v>102</v>
      </c>
      <c r="D438" s="218"/>
      <c r="E438" s="217"/>
      <c r="F438" s="218"/>
      <c r="G438" s="217"/>
      <c r="H438" s="369"/>
      <c r="I438" s="229"/>
      <c r="J438" s="218"/>
      <c r="K438" s="217"/>
      <c r="L438" s="218"/>
      <c r="M438" s="217"/>
      <c r="N438" s="287">
        <f t="shared" si="149"/>
        <v>0</v>
      </c>
      <c r="O438" s="277">
        <f t="shared" si="149"/>
        <v>0</v>
      </c>
      <c r="Y438" s="201">
        <f t="shared" si="136"/>
        <v>0</v>
      </c>
    </row>
    <row r="439" spans="1:25" ht="38.25" hidden="1" x14ac:dyDescent="0.25">
      <c r="A439" s="238">
        <f t="shared" si="135"/>
        <v>392</v>
      </c>
      <c r="B439" s="208">
        <v>621800</v>
      </c>
      <c r="C439" s="239" t="s">
        <v>1436</v>
      </c>
      <c r="D439" s="218"/>
      <c r="E439" s="217"/>
      <c r="F439" s="218"/>
      <c r="G439" s="217"/>
      <c r="H439" s="369"/>
      <c r="I439" s="229"/>
      <c r="J439" s="218"/>
      <c r="K439" s="217"/>
      <c r="L439" s="218"/>
      <c r="M439" s="217"/>
      <c r="N439" s="287">
        <f t="shared" si="149"/>
        <v>0</v>
      </c>
      <c r="O439" s="277">
        <f t="shared" si="149"/>
        <v>0</v>
      </c>
      <c r="Y439" s="201">
        <f t="shared" si="136"/>
        <v>0</v>
      </c>
    </row>
    <row r="440" spans="1:25" ht="25.5" hidden="1" x14ac:dyDescent="0.25">
      <c r="A440" s="238">
        <f t="shared" ref="A440:A452" si="159">A439+1</f>
        <v>393</v>
      </c>
      <c r="B440" s="208">
        <v>621900</v>
      </c>
      <c r="C440" s="239" t="s">
        <v>1023</v>
      </c>
      <c r="D440" s="218"/>
      <c r="E440" s="217"/>
      <c r="F440" s="218"/>
      <c r="G440" s="217"/>
      <c r="H440" s="369"/>
      <c r="I440" s="229"/>
      <c r="J440" s="218"/>
      <c r="K440" s="217"/>
      <c r="L440" s="218"/>
      <c r="M440" s="217"/>
      <c r="N440" s="287">
        <f t="shared" si="149"/>
        <v>0</v>
      </c>
      <c r="O440" s="277">
        <f t="shared" si="149"/>
        <v>0</v>
      </c>
      <c r="Y440" s="201">
        <f t="shared" ref="Y440:Y473" si="160">SUM(D440:O440)</f>
        <v>0</v>
      </c>
    </row>
    <row r="441" spans="1:25" ht="25.5" hidden="1" x14ac:dyDescent="0.25">
      <c r="A441" s="236">
        <f t="shared" si="159"/>
        <v>394</v>
      </c>
      <c r="B441" s="207">
        <v>622000</v>
      </c>
      <c r="C441" s="237" t="s">
        <v>1294</v>
      </c>
      <c r="D441" s="215">
        <f>SUM(D442:D449)</f>
        <v>0</v>
      </c>
      <c r="E441" s="214">
        <f t="shared" ref="E441:M441" si="161">SUM(E442:E449)</f>
        <v>0</v>
      </c>
      <c r="F441" s="215">
        <f t="shared" si="161"/>
        <v>0</v>
      </c>
      <c r="G441" s="214">
        <f t="shared" si="161"/>
        <v>0</v>
      </c>
      <c r="H441" s="371">
        <f t="shared" si="161"/>
        <v>0</v>
      </c>
      <c r="I441" s="214">
        <f t="shared" si="161"/>
        <v>0</v>
      </c>
      <c r="J441" s="215">
        <f t="shared" si="161"/>
        <v>0</v>
      </c>
      <c r="K441" s="214">
        <f t="shared" si="161"/>
        <v>0</v>
      </c>
      <c r="L441" s="215">
        <f t="shared" si="161"/>
        <v>0</v>
      </c>
      <c r="M441" s="214">
        <f t="shared" si="161"/>
        <v>0</v>
      </c>
      <c r="N441" s="215">
        <f t="shared" si="149"/>
        <v>0</v>
      </c>
      <c r="O441" s="214">
        <f t="shared" si="149"/>
        <v>0</v>
      </c>
      <c r="Y441" s="201">
        <f t="shared" si="160"/>
        <v>0</v>
      </c>
    </row>
    <row r="442" spans="1:25" ht="25.5" hidden="1" x14ac:dyDescent="0.25">
      <c r="A442" s="238">
        <f t="shared" si="159"/>
        <v>395</v>
      </c>
      <c r="B442" s="208">
        <v>622100</v>
      </c>
      <c r="C442" s="239" t="s">
        <v>1024</v>
      </c>
      <c r="D442" s="218"/>
      <c r="E442" s="217"/>
      <c r="F442" s="218"/>
      <c r="G442" s="217"/>
      <c r="H442" s="369"/>
      <c r="I442" s="229"/>
      <c r="J442" s="218"/>
      <c r="K442" s="217"/>
      <c r="L442" s="218"/>
      <c r="M442" s="217"/>
      <c r="N442" s="287">
        <f t="shared" si="149"/>
        <v>0</v>
      </c>
      <c r="O442" s="277">
        <f t="shared" si="149"/>
        <v>0</v>
      </c>
      <c r="Y442" s="201">
        <f t="shared" si="160"/>
        <v>0</v>
      </c>
    </row>
    <row r="443" spans="1:25" ht="15.75" hidden="1" x14ac:dyDescent="0.25">
      <c r="A443" s="238">
        <f t="shared" si="159"/>
        <v>396</v>
      </c>
      <c r="B443" s="208">
        <v>622200</v>
      </c>
      <c r="C443" s="239" t="s">
        <v>1025</v>
      </c>
      <c r="D443" s="218"/>
      <c r="E443" s="217"/>
      <c r="F443" s="218"/>
      <c r="G443" s="217"/>
      <c r="H443" s="369"/>
      <c r="I443" s="229"/>
      <c r="J443" s="218"/>
      <c r="K443" s="217"/>
      <c r="L443" s="218"/>
      <c r="M443" s="217"/>
      <c r="N443" s="287">
        <f t="shared" si="149"/>
        <v>0</v>
      </c>
      <c r="O443" s="277">
        <f t="shared" si="149"/>
        <v>0</v>
      </c>
      <c r="Y443" s="201">
        <f t="shared" si="160"/>
        <v>0</v>
      </c>
    </row>
    <row r="444" spans="1:25" ht="25.5" hidden="1" x14ac:dyDescent="0.25">
      <c r="A444" s="238">
        <f t="shared" si="159"/>
        <v>397</v>
      </c>
      <c r="B444" s="208">
        <v>622300</v>
      </c>
      <c r="C444" s="239" t="s">
        <v>1026</v>
      </c>
      <c r="D444" s="218"/>
      <c r="E444" s="217"/>
      <c r="F444" s="218"/>
      <c r="G444" s="217"/>
      <c r="H444" s="369"/>
      <c r="I444" s="229"/>
      <c r="J444" s="218"/>
      <c r="K444" s="217"/>
      <c r="L444" s="218"/>
      <c r="M444" s="217"/>
      <c r="N444" s="287">
        <f t="shared" si="149"/>
        <v>0</v>
      </c>
      <c r="O444" s="277">
        <f t="shared" si="149"/>
        <v>0</v>
      </c>
      <c r="Y444" s="201">
        <f t="shared" si="160"/>
        <v>0</v>
      </c>
    </row>
    <row r="445" spans="1:25" ht="25.5" hidden="1" x14ac:dyDescent="0.25">
      <c r="A445" s="238">
        <f t="shared" si="159"/>
        <v>398</v>
      </c>
      <c r="B445" s="208">
        <v>622400</v>
      </c>
      <c r="C445" s="239" t="s">
        <v>1027</v>
      </c>
      <c r="D445" s="218"/>
      <c r="E445" s="217"/>
      <c r="F445" s="218"/>
      <c r="G445" s="217"/>
      <c r="H445" s="369"/>
      <c r="I445" s="229"/>
      <c r="J445" s="218"/>
      <c r="K445" s="217"/>
      <c r="L445" s="218"/>
      <c r="M445" s="217"/>
      <c r="N445" s="287">
        <f t="shared" si="149"/>
        <v>0</v>
      </c>
      <c r="O445" s="277">
        <f t="shared" si="149"/>
        <v>0</v>
      </c>
      <c r="Y445" s="201">
        <f t="shared" si="160"/>
        <v>0</v>
      </c>
    </row>
    <row r="446" spans="1:25" ht="25.5" hidden="1" x14ac:dyDescent="0.25">
      <c r="A446" s="238">
        <f t="shared" si="159"/>
        <v>399</v>
      </c>
      <c r="B446" s="208">
        <v>622500</v>
      </c>
      <c r="C446" s="239" t="s">
        <v>1028</v>
      </c>
      <c r="D446" s="218"/>
      <c r="E446" s="217"/>
      <c r="F446" s="218"/>
      <c r="G446" s="217"/>
      <c r="H446" s="369"/>
      <c r="I446" s="229"/>
      <c r="J446" s="218"/>
      <c r="K446" s="217"/>
      <c r="L446" s="218"/>
      <c r="M446" s="217"/>
      <c r="N446" s="287">
        <f t="shared" si="149"/>
        <v>0</v>
      </c>
      <c r="O446" s="277">
        <f t="shared" si="149"/>
        <v>0</v>
      </c>
      <c r="Y446" s="201">
        <f t="shared" si="160"/>
        <v>0</v>
      </c>
    </row>
    <row r="447" spans="1:25" ht="25.5" hidden="1" x14ac:dyDescent="0.25">
      <c r="A447" s="238">
        <f t="shared" si="159"/>
        <v>400</v>
      </c>
      <c r="B447" s="208">
        <v>622600</v>
      </c>
      <c r="C447" s="239" t="s">
        <v>1029</v>
      </c>
      <c r="D447" s="218"/>
      <c r="E447" s="217"/>
      <c r="F447" s="218"/>
      <c r="G447" s="217"/>
      <c r="H447" s="369"/>
      <c r="I447" s="229"/>
      <c r="J447" s="218"/>
      <c r="K447" s="217"/>
      <c r="L447" s="218"/>
      <c r="M447" s="217"/>
      <c r="N447" s="287">
        <f t="shared" si="149"/>
        <v>0</v>
      </c>
      <c r="O447" s="277">
        <f t="shared" si="149"/>
        <v>0</v>
      </c>
      <c r="Y447" s="201">
        <f t="shared" si="160"/>
        <v>0</v>
      </c>
    </row>
    <row r="448" spans="1:25" ht="25.5" hidden="1" x14ac:dyDescent="0.25">
      <c r="A448" s="238">
        <f t="shared" si="159"/>
        <v>401</v>
      </c>
      <c r="B448" s="208">
        <v>622700</v>
      </c>
      <c r="C448" s="239" t="s">
        <v>1030</v>
      </c>
      <c r="D448" s="218"/>
      <c r="E448" s="217"/>
      <c r="F448" s="218"/>
      <c r="G448" s="217"/>
      <c r="H448" s="369"/>
      <c r="I448" s="229"/>
      <c r="J448" s="218"/>
      <c r="K448" s="217"/>
      <c r="L448" s="218"/>
      <c r="M448" s="217"/>
      <c r="N448" s="287">
        <f t="shared" si="149"/>
        <v>0</v>
      </c>
      <c r="O448" s="277">
        <f t="shared" si="149"/>
        <v>0</v>
      </c>
      <c r="Y448" s="201">
        <f t="shared" si="160"/>
        <v>0</v>
      </c>
    </row>
    <row r="449" spans="1:25" ht="32.25" hidden="1" customHeight="1" x14ac:dyDescent="0.25">
      <c r="A449" s="238">
        <f t="shared" si="159"/>
        <v>402</v>
      </c>
      <c r="B449" s="208">
        <v>622800</v>
      </c>
      <c r="C449" s="239" t="s">
        <v>1031</v>
      </c>
      <c r="D449" s="218"/>
      <c r="E449" s="217"/>
      <c r="F449" s="218"/>
      <c r="G449" s="217"/>
      <c r="H449" s="369"/>
      <c r="I449" s="229"/>
      <c r="J449" s="218"/>
      <c r="K449" s="217"/>
      <c r="L449" s="218"/>
      <c r="M449" s="217"/>
      <c r="N449" s="287">
        <f t="shared" si="149"/>
        <v>0</v>
      </c>
      <c r="O449" s="277">
        <f t="shared" si="149"/>
        <v>0</v>
      </c>
      <c r="Y449" s="201">
        <f t="shared" si="160"/>
        <v>0</v>
      </c>
    </row>
    <row r="450" spans="1:25" ht="63.75" hidden="1" x14ac:dyDescent="0.25">
      <c r="A450" s="236">
        <f t="shared" si="159"/>
        <v>403</v>
      </c>
      <c r="B450" s="207">
        <v>623000</v>
      </c>
      <c r="C450" s="237" t="s">
        <v>1295</v>
      </c>
      <c r="D450" s="215">
        <f>D451</f>
        <v>0</v>
      </c>
      <c r="E450" s="214">
        <f t="shared" ref="E450:M450" si="162">E451</f>
        <v>0</v>
      </c>
      <c r="F450" s="215">
        <f t="shared" si="162"/>
        <v>0</v>
      </c>
      <c r="G450" s="214">
        <f t="shared" si="162"/>
        <v>0</v>
      </c>
      <c r="H450" s="371">
        <f t="shared" si="162"/>
        <v>0</v>
      </c>
      <c r="I450" s="214">
        <f t="shared" si="162"/>
        <v>0</v>
      </c>
      <c r="J450" s="215">
        <f t="shared" si="162"/>
        <v>0</v>
      </c>
      <c r="K450" s="214">
        <f t="shared" si="162"/>
        <v>0</v>
      </c>
      <c r="L450" s="215">
        <f t="shared" si="162"/>
        <v>0</v>
      </c>
      <c r="M450" s="214">
        <f t="shared" si="162"/>
        <v>0</v>
      </c>
      <c r="N450" s="215">
        <f t="shared" si="149"/>
        <v>0</v>
      </c>
      <c r="O450" s="214">
        <f t="shared" si="149"/>
        <v>0</v>
      </c>
      <c r="Y450" s="201">
        <f t="shared" si="160"/>
        <v>0</v>
      </c>
    </row>
    <row r="451" spans="1:25" ht="51.75" hidden="1" thickBot="1" x14ac:dyDescent="0.3">
      <c r="A451" s="402">
        <f t="shared" si="159"/>
        <v>404</v>
      </c>
      <c r="B451" s="403">
        <v>623100</v>
      </c>
      <c r="C451" s="404" t="s">
        <v>1369</v>
      </c>
      <c r="D451" s="411"/>
      <c r="E451" s="412"/>
      <c r="F451" s="411"/>
      <c r="G451" s="412"/>
      <c r="H451" s="413"/>
      <c r="I451" s="414"/>
      <c r="J451" s="411"/>
      <c r="K451" s="412"/>
      <c r="L451" s="411"/>
      <c r="M451" s="412"/>
      <c r="N451" s="409">
        <f t="shared" si="149"/>
        <v>0</v>
      </c>
      <c r="O451" s="410">
        <f t="shared" si="149"/>
        <v>0</v>
      </c>
      <c r="Y451" s="201">
        <f t="shared" si="160"/>
        <v>0</v>
      </c>
    </row>
    <row r="452" spans="1:25" ht="36.75" customHeight="1" thickTop="1" thickBot="1" x14ac:dyDescent="0.3">
      <c r="A452" s="346">
        <f t="shared" si="159"/>
        <v>405</v>
      </c>
      <c r="B452" s="262"/>
      <c r="C452" s="260" t="s">
        <v>1296</v>
      </c>
      <c r="D452" s="261">
        <f t="shared" ref="D452:O452" si="163">D404+D358+D194</f>
        <v>51465000</v>
      </c>
      <c r="E452" s="271">
        <f t="shared" si="163"/>
        <v>0</v>
      </c>
      <c r="F452" s="261">
        <f t="shared" si="163"/>
        <v>0</v>
      </c>
      <c r="G452" s="271">
        <f t="shared" si="163"/>
        <v>53295000</v>
      </c>
      <c r="H452" s="368">
        <f t="shared" si="163"/>
        <v>80750000</v>
      </c>
      <c r="I452" s="271">
        <f t="shared" si="163"/>
        <v>0</v>
      </c>
      <c r="J452" s="261">
        <f t="shared" si="163"/>
        <v>0</v>
      </c>
      <c r="K452" s="271">
        <f t="shared" si="163"/>
        <v>0</v>
      </c>
      <c r="L452" s="261">
        <f t="shared" si="163"/>
        <v>0</v>
      </c>
      <c r="M452" s="271">
        <f t="shared" si="163"/>
        <v>0</v>
      </c>
      <c r="N452" s="261">
        <f t="shared" si="163"/>
        <v>132215000</v>
      </c>
      <c r="O452" s="271">
        <f t="shared" si="163"/>
        <v>0</v>
      </c>
      <c r="Y452" s="201">
        <v>1</v>
      </c>
    </row>
    <row r="453" spans="1:25" ht="51.75" customHeight="1" thickTop="1" thickBot="1" x14ac:dyDescent="0.3">
      <c r="A453" s="305"/>
      <c r="B453" s="305"/>
      <c r="C453" s="323" t="s">
        <v>1557</v>
      </c>
      <c r="D453" s="350">
        <f>D193-D452</f>
        <v>0</v>
      </c>
      <c r="E453" s="351">
        <f t="shared" ref="E453:O453" si="164">E193-E452</f>
        <v>0</v>
      </c>
      <c r="F453" s="350">
        <f t="shared" si="164"/>
        <v>0</v>
      </c>
      <c r="G453" s="351">
        <f t="shared" si="164"/>
        <v>0</v>
      </c>
      <c r="H453" s="350">
        <f t="shared" si="164"/>
        <v>0</v>
      </c>
      <c r="I453" s="351">
        <f t="shared" si="164"/>
        <v>0</v>
      </c>
      <c r="J453" s="350">
        <f t="shared" si="164"/>
        <v>0</v>
      </c>
      <c r="K453" s="351">
        <f t="shared" si="164"/>
        <v>0</v>
      </c>
      <c r="L453" s="350">
        <f t="shared" si="164"/>
        <v>0</v>
      </c>
      <c r="M453" s="351">
        <f t="shared" si="164"/>
        <v>0</v>
      </c>
      <c r="N453" s="350">
        <f t="shared" si="164"/>
        <v>0</v>
      </c>
      <c r="O453" s="351">
        <f t="shared" si="164"/>
        <v>0</v>
      </c>
      <c r="Y453" s="201">
        <v>1</v>
      </c>
    </row>
    <row r="454" spans="1:25" s="384" customFormat="1" ht="30.75" customHeight="1" x14ac:dyDescent="0.25">
      <c r="A454" s="203"/>
      <c r="B454" s="203"/>
      <c r="C454" s="203"/>
      <c r="D454" s="203"/>
      <c r="E454" s="203"/>
      <c r="F454" s="203"/>
      <c r="G454" s="203"/>
      <c r="H454" s="203"/>
      <c r="I454" s="203"/>
      <c r="J454" s="203"/>
      <c r="K454" s="203"/>
      <c r="L454" s="203"/>
      <c r="M454" s="203"/>
      <c r="N454" s="203"/>
      <c r="O454" s="203"/>
      <c r="P454" s="202"/>
      <c r="Q454" s="202"/>
      <c r="R454" s="202"/>
      <c r="S454" s="202"/>
      <c r="T454" s="202"/>
      <c r="U454" s="202"/>
      <c r="V454" s="385"/>
      <c r="Y454" s="201">
        <v>1</v>
      </c>
    </row>
    <row r="455" spans="1:25" s="384" customFormat="1" ht="35.1" customHeight="1" x14ac:dyDescent="0.25">
      <c r="A455" s="27" t="s">
        <v>318</v>
      </c>
      <c r="B455" s="485" t="s">
        <v>561</v>
      </c>
      <c r="C455" s="615"/>
      <c r="D455" s="485" t="s">
        <v>1778</v>
      </c>
      <c r="E455" s="485"/>
      <c r="F455" s="485" t="s">
        <v>1791</v>
      </c>
      <c r="G455" s="485"/>
      <c r="H455" s="485" t="s">
        <v>1769</v>
      </c>
      <c r="I455" s="485"/>
      <c r="J455" s="485" t="s">
        <v>1777</v>
      </c>
      <c r="K455" s="485"/>
      <c r="L455" s="485" t="s">
        <v>1788</v>
      </c>
      <c r="M455" s="485"/>
      <c r="N455" s="485" t="s">
        <v>1792</v>
      </c>
      <c r="O455" s="485"/>
      <c r="P455" s="23"/>
      <c r="Q455" s="23"/>
      <c r="R455" s="23"/>
      <c r="S455" s="23"/>
      <c r="T455" s="23"/>
      <c r="V455" s="41"/>
      <c r="Y455" s="201">
        <v>1</v>
      </c>
    </row>
    <row r="456" spans="1:25" s="384" customFormat="1" ht="20.25" customHeight="1" x14ac:dyDescent="0.25">
      <c r="A456" s="253">
        <v>1</v>
      </c>
      <c r="B456" s="531">
        <v>2</v>
      </c>
      <c r="C456" s="531"/>
      <c r="D456" s="614">
        <v>3</v>
      </c>
      <c r="E456" s="614"/>
      <c r="F456" s="614">
        <v>4</v>
      </c>
      <c r="G456" s="614"/>
      <c r="H456" s="614">
        <v>5</v>
      </c>
      <c r="I456" s="614"/>
      <c r="J456" s="614">
        <v>6</v>
      </c>
      <c r="K456" s="614"/>
      <c r="L456" s="614">
        <v>7</v>
      </c>
      <c r="M456" s="614"/>
      <c r="N456" s="614" t="s">
        <v>1765</v>
      </c>
      <c r="O456" s="614"/>
      <c r="P456" s="23"/>
      <c r="Q456" s="23"/>
      <c r="R456" s="23"/>
      <c r="S456" s="23"/>
      <c r="T456" s="23"/>
      <c r="V456" s="41"/>
      <c r="Y456" s="201">
        <v>1</v>
      </c>
    </row>
    <row r="457" spans="1:25" s="384" customFormat="1" ht="28.5" customHeight="1" thickBot="1" x14ac:dyDescent="0.3">
      <c r="A457" s="347" t="s">
        <v>336</v>
      </c>
      <c r="B457" s="612" t="s">
        <v>772</v>
      </c>
      <c r="C457" s="612"/>
      <c r="D457" s="530">
        <f>D452</f>
        <v>51465000</v>
      </c>
      <c r="E457" s="530"/>
      <c r="F457" s="530">
        <v>53295000</v>
      </c>
      <c r="G457" s="530"/>
      <c r="H457" s="613">
        <f>H452</f>
        <v>80750000</v>
      </c>
      <c r="I457" s="613"/>
      <c r="J457" s="530">
        <f>J452</f>
        <v>0</v>
      </c>
      <c r="K457" s="530"/>
      <c r="L457" s="540">
        <f>L452</f>
        <v>0</v>
      </c>
      <c r="M457" s="540"/>
      <c r="N457" s="530">
        <f>SUM(H457,J457,L457)+D457</f>
        <v>132215000</v>
      </c>
      <c r="O457" s="530"/>
      <c r="V457" s="41"/>
      <c r="Y457" s="201">
        <f t="shared" si="160"/>
        <v>317725000</v>
      </c>
    </row>
    <row r="458" spans="1:25" s="384" customFormat="1" ht="28.5" hidden="1" customHeight="1" x14ac:dyDescent="0.25">
      <c r="A458" s="386" t="s">
        <v>760</v>
      </c>
      <c r="B458" s="608" t="s">
        <v>773</v>
      </c>
      <c r="C458" s="608"/>
      <c r="D458" s="609"/>
      <c r="E458" s="609"/>
      <c r="F458" s="609"/>
      <c r="G458" s="609"/>
      <c r="H458" s="610"/>
      <c r="I458" s="610"/>
      <c r="J458" s="609"/>
      <c r="K458" s="609"/>
      <c r="L458" s="611"/>
      <c r="M458" s="611"/>
      <c r="N458" s="530">
        <f t="shared" ref="N458:N472" si="165">SUM(H458,J458,L458)</f>
        <v>0</v>
      </c>
      <c r="O458" s="530"/>
      <c r="V458" s="41"/>
      <c r="Y458" s="201">
        <f t="shared" si="160"/>
        <v>0</v>
      </c>
    </row>
    <row r="459" spans="1:25" s="384" customFormat="1" ht="28.5" hidden="1" customHeight="1" x14ac:dyDescent="0.25">
      <c r="A459" s="386" t="s">
        <v>756</v>
      </c>
      <c r="B459" s="608" t="s">
        <v>774</v>
      </c>
      <c r="C459" s="608"/>
      <c r="D459" s="609"/>
      <c r="E459" s="609"/>
      <c r="F459" s="609"/>
      <c r="G459" s="609"/>
      <c r="H459" s="610"/>
      <c r="I459" s="610"/>
      <c r="J459" s="609"/>
      <c r="K459" s="609"/>
      <c r="L459" s="611"/>
      <c r="M459" s="611"/>
      <c r="N459" s="530">
        <f t="shared" si="165"/>
        <v>0</v>
      </c>
      <c r="O459" s="530"/>
      <c r="V459" s="41"/>
      <c r="Y459" s="201">
        <f t="shared" si="160"/>
        <v>0</v>
      </c>
    </row>
    <row r="460" spans="1:25" s="384" customFormat="1" ht="28.5" hidden="1" customHeight="1" x14ac:dyDescent="0.25">
      <c r="A460" s="386" t="s">
        <v>761</v>
      </c>
      <c r="B460" s="608" t="s">
        <v>775</v>
      </c>
      <c r="C460" s="608"/>
      <c r="D460" s="609"/>
      <c r="E460" s="609"/>
      <c r="F460" s="609"/>
      <c r="G460" s="609"/>
      <c r="H460" s="610"/>
      <c r="I460" s="610"/>
      <c r="J460" s="609"/>
      <c r="K460" s="609"/>
      <c r="L460" s="611"/>
      <c r="M460" s="611"/>
      <c r="N460" s="530">
        <f t="shared" si="165"/>
        <v>0</v>
      </c>
      <c r="O460" s="530"/>
      <c r="V460" s="95"/>
      <c r="Y460" s="201">
        <f t="shared" si="160"/>
        <v>0</v>
      </c>
    </row>
    <row r="461" spans="1:25" s="384" customFormat="1" ht="28.5" hidden="1" customHeight="1" x14ac:dyDescent="0.25">
      <c r="A461" s="386" t="s">
        <v>757</v>
      </c>
      <c r="B461" s="608" t="s">
        <v>776</v>
      </c>
      <c r="C461" s="608"/>
      <c r="D461" s="609"/>
      <c r="E461" s="609"/>
      <c r="F461" s="609"/>
      <c r="G461" s="609"/>
      <c r="H461" s="610"/>
      <c r="I461" s="610"/>
      <c r="J461" s="609"/>
      <c r="K461" s="609"/>
      <c r="L461" s="611"/>
      <c r="M461" s="611"/>
      <c r="N461" s="530">
        <f t="shared" si="165"/>
        <v>0</v>
      </c>
      <c r="O461" s="530"/>
      <c r="V461" s="95"/>
      <c r="Y461" s="201">
        <f t="shared" si="160"/>
        <v>0</v>
      </c>
    </row>
    <row r="462" spans="1:25" s="384" customFormat="1" ht="28.5" hidden="1" customHeight="1" x14ac:dyDescent="0.25">
      <c r="A462" s="386" t="s">
        <v>762</v>
      </c>
      <c r="B462" s="608" t="s">
        <v>777</v>
      </c>
      <c r="C462" s="608"/>
      <c r="D462" s="609"/>
      <c r="E462" s="609"/>
      <c r="F462" s="609"/>
      <c r="G462" s="609"/>
      <c r="H462" s="610"/>
      <c r="I462" s="610"/>
      <c r="J462" s="609"/>
      <c r="K462" s="609"/>
      <c r="L462" s="611"/>
      <c r="M462" s="611"/>
      <c r="N462" s="530">
        <f t="shared" si="165"/>
        <v>0</v>
      </c>
      <c r="O462" s="530"/>
      <c r="P462" s="3"/>
      <c r="Q462" s="3"/>
      <c r="R462" s="3"/>
      <c r="S462" s="3"/>
      <c r="T462" s="3"/>
      <c r="U462" s="3"/>
      <c r="V462" s="95"/>
      <c r="Y462" s="201">
        <f t="shared" si="160"/>
        <v>0</v>
      </c>
    </row>
    <row r="463" spans="1:25" s="384" customFormat="1" ht="28.5" hidden="1" customHeight="1" x14ac:dyDescent="0.25">
      <c r="A463" s="386" t="s">
        <v>758</v>
      </c>
      <c r="B463" s="608" t="s">
        <v>188</v>
      </c>
      <c r="C463" s="608"/>
      <c r="D463" s="609"/>
      <c r="E463" s="609"/>
      <c r="F463" s="609"/>
      <c r="G463" s="609"/>
      <c r="H463" s="610"/>
      <c r="I463" s="610"/>
      <c r="J463" s="609"/>
      <c r="K463" s="609"/>
      <c r="L463" s="611"/>
      <c r="M463" s="611"/>
      <c r="N463" s="530">
        <f t="shared" si="165"/>
        <v>0</v>
      </c>
      <c r="O463" s="530"/>
      <c r="P463" s="3"/>
      <c r="Q463" s="3"/>
      <c r="R463" s="3"/>
      <c r="S463" s="3"/>
      <c r="T463" s="3"/>
      <c r="U463" s="3"/>
      <c r="V463" s="95"/>
      <c r="Y463" s="201">
        <f t="shared" si="160"/>
        <v>0</v>
      </c>
    </row>
    <row r="464" spans="1:25" s="384" customFormat="1" ht="28.5" hidden="1" customHeight="1" x14ac:dyDescent="0.25">
      <c r="A464" s="386" t="s">
        <v>763</v>
      </c>
      <c r="B464" s="608" t="s">
        <v>187</v>
      </c>
      <c r="C464" s="608"/>
      <c r="D464" s="609"/>
      <c r="E464" s="609"/>
      <c r="F464" s="609"/>
      <c r="G464" s="609"/>
      <c r="H464" s="610"/>
      <c r="I464" s="610"/>
      <c r="J464" s="609"/>
      <c r="K464" s="609"/>
      <c r="L464" s="611"/>
      <c r="M464" s="611"/>
      <c r="N464" s="530">
        <f t="shared" si="165"/>
        <v>0</v>
      </c>
      <c r="O464" s="530"/>
      <c r="P464" s="3"/>
      <c r="Q464" s="3"/>
      <c r="R464" s="3"/>
      <c r="S464" s="3"/>
      <c r="T464" s="3"/>
      <c r="U464" s="3"/>
      <c r="V464" s="95"/>
      <c r="Y464" s="201">
        <f t="shared" si="160"/>
        <v>0</v>
      </c>
    </row>
    <row r="465" spans="1:25" s="384" customFormat="1" ht="28.5" hidden="1" customHeight="1" x14ac:dyDescent="0.25">
      <c r="A465" s="386" t="s">
        <v>764</v>
      </c>
      <c r="B465" s="608" t="s">
        <v>780</v>
      </c>
      <c r="C465" s="608"/>
      <c r="D465" s="609"/>
      <c r="E465" s="609"/>
      <c r="F465" s="609"/>
      <c r="G465" s="609"/>
      <c r="H465" s="610"/>
      <c r="I465" s="610"/>
      <c r="J465" s="609"/>
      <c r="K465" s="609"/>
      <c r="L465" s="611"/>
      <c r="M465" s="611"/>
      <c r="N465" s="530">
        <f t="shared" si="165"/>
        <v>0</v>
      </c>
      <c r="O465" s="530"/>
      <c r="P465" s="3"/>
      <c r="Q465" s="3"/>
      <c r="R465" s="3"/>
      <c r="S465" s="3"/>
      <c r="T465" s="3"/>
      <c r="U465" s="3"/>
      <c r="V465" s="97"/>
      <c r="Y465" s="201">
        <f t="shared" si="160"/>
        <v>0</v>
      </c>
    </row>
    <row r="466" spans="1:25" s="384" customFormat="1" ht="28.5" hidden="1" customHeight="1" x14ac:dyDescent="0.25">
      <c r="A466" s="386" t="s">
        <v>331</v>
      </c>
      <c r="B466" s="608" t="s">
        <v>781</v>
      </c>
      <c r="C466" s="608"/>
      <c r="D466" s="609"/>
      <c r="E466" s="609"/>
      <c r="F466" s="609"/>
      <c r="G466" s="609"/>
      <c r="H466" s="610"/>
      <c r="I466" s="610"/>
      <c r="J466" s="609"/>
      <c r="K466" s="609"/>
      <c r="L466" s="611"/>
      <c r="M466" s="611"/>
      <c r="N466" s="530">
        <f t="shared" si="165"/>
        <v>0</v>
      </c>
      <c r="O466" s="530"/>
      <c r="P466" s="3"/>
      <c r="Q466" s="3"/>
      <c r="R466" s="3"/>
      <c r="S466" s="3"/>
      <c r="T466" s="3"/>
      <c r="U466" s="3"/>
      <c r="V466" s="97"/>
      <c r="Y466" s="201">
        <f t="shared" si="160"/>
        <v>0</v>
      </c>
    </row>
    <row r="467" spans="1:25" s="384" customFormat="1" ht="28.5" hidden="1" customHeight="1" x14ac:dyDescent="0.25">
      <c r="A467" s="386" t="s">
        <v>765</v>
      </c>
      <c r="B467" s="608" t="s">
        <v>782</v>
      </c>
      <c r="C467" s="608"/>
      <c r="D467" s="609"/>
      <c r="E467" s="609"/>
      <c r="F467" s="609"/>
      <c r="G467" s="609"/>
      <c r="H467" s="610"/>
      <c r="I467" s="610"/>
      <c r="J467" s="609"/>
      <c r="K467" s="609"/>
      <c r="L467" s="611"/>
      <c r="M467" s="611"/>
      <c r="N467" s="607">
        <f t="shared" si="165"/>
        <v>0</v>
      </c>
      <c r="O467" s="607"/>
      <c r="P467" s="3"/>
      <c r="Q467" s="3"/>
      <c r="R467" s="3"/>
      <c r="S467" s="3"/>
      <c r="T467" s="3"/>
      <c r="U467" s="3"/>
      <c r="V467" s="95"/>
      <c r="Y467" s="201">
        <f t="shared" si="160"/>
        <v>0</v>
      </c>
    </row>
    <row r="468" spans="1:25" s="384" customFormat="1" ht="28.5" hidden="1" customHeight="1" x14ac:dyDescent="0.25">
      <c r="A468" s="386" t="s">
        <v>766</v>
      </c>
      <c r="B468" s="608" t="s">
        <v>783</v>
      </c>
      <c r="C468" s="608"/>
      <c r="D468" s="609"/>
      <c r="E468" s="609"/>
      <c r="F468" s="609"/>
      <c r="G468" s="609"/>
      <c r="H468" s="610"/>
      <c r="I468" s="610"/>
      <c r="J468" s="609"/>
      <c r="K468" s="609"/>
      <c r="L468" s="611"/>
      <c r="M468" s="611"/>
      <c r="N468" s="607">
        <f t="shared" si="165"/>
        <v>0</v>
      </c>
      <c r="O468" s="607"/>
      <c r="P468" s="3"/>
      <c r="Q468" s="3"/>
      <c r="R468" s="3"/>
      <c r="S468" s="3"/>
      <c r="T468" s="3"/>
      <c r="U468" s="3"/>
      <c r="V468" s="95"/>
      <c r="Y468" s="201">
        <f t="shared" si="160"/>
        <v>0</v>
      </c>
    </row>
    <row r="469" spans="1:25" s="384" customFormat="1" ht="28.5" hidden="1" customHeight="1" x14ac:dyDescent="0.25">
      <c r="A469" s="386" t="s">
        <v>767</v>
      </c>
      <c r="B469" s="608" t="s">
        <v>784</v>
      </c>
      <c r="C469" s="608"/>
      <c r="D469" s="609"/>
      <c r="E469" s="609"/>
      <c r="F469" s="609"/>
      <c r="G469" s="609"/>
      <c r="H469" s="610"/>
      <c r="I469" s="610"/>
      <c r="J469" s="609"/>
      <c r="K469" s="609"/>
      <c r="L469" s="611"/>
      <c r="M469" s="611"/>
      <c r="N469" s="607">
        <f t="shared" si="165"/>
        <v>0</v>
      </c>
      <c r="O469" s="607"/>
      <c r="P469" s="3"/>
      <c r="Q469" s="3"/>
      <c r="R469" s="3"/>
      <c r="S469" s="3"/>
      <c r="T469" s="3"/>
      <c r="U469" s="3"/>
      <c r="V469" s="95"/>
      <c r="Y469" s="201">
        <f t="shared" si="160"/>
        <v>0</v>
      </c>
    </row>
    <row r="470" spans="1:25" s="384" customFormat="1" ht="28.5" hidden="1" customHeight="1" x14ac:dyDescent="0.25">
      <c r="A470" s="386" t="s">
        <v>768</v>
      </c>
      <c r="B470" s="608" t="s">
        <v>189</v>
      </c>
      <c r="C470" s="608"/>
      <c r="D470" s="609"/>
      <c r="E470" s="609"/>
      <c r="F470" s="609"/>
      <c r="G470" s="609"/>
      <c r="H470" s="610"/>
      <c r="I470" s="610"/>
      <c r="J470" s="609"/>
      <c r="K470" s="609"/>
      <c r="L470" s="611"/>
      <c r="M470" s="611"/>
      <c r="N470" s="607">
        <f t="shared" si="165"/>
        <v>0</v>
      </c>
      <c r="O470" s="607"/>
      <c r="P470" s="3"/>
      <c r="Q470" s="3"/>
      <c r="R470" s="3"/>
      <c r="S470" s="3"/>
      <c r="T470" s="3"/>
      <c r="U470" s="3"/>
      <c r="V470" s="95"/>
      <c r="Y470" s="201">
        <f t="shared" si="160"/>
        <v>0</v>
      </c>
    </row>
    <row r="471" spans="1:25" s="384" customFormat="1" ht="28.5" hidden="1" customHeight="1" x14ac:dyDescent="0.25">
      <c r="A471" s="386" t="s">
        <v>769</v>
      </c>
      <c r="B471" s="608" t="s">
        <v>190</v>
      </c>
      <c r="C471" s="608"/>
      <c r="D471" s="609"/>
      <c r="E471" s="609"/>
      <c r="F471" s="609"/>
      <c r="G471" s="609"/>
      <c r="H471" s="610"/>
      <c r="I471" s="610"/>
      <c r="J471" s="609"/>
      <c r="K471" s="609"/>
      <c r="L471" s="611"/>
      <c r="M471" s="611"/>
      <c r="N471" s="607">
        <f t="shared" si="165"/>
        <v>0</v>
      </c>
      <c r="O471" s="607"/>
      <c r="P471" s="3"/>
      <c r="Q471" s="3"/>
      <c r="R471" s="3"/>
      <c r="S471" s="3"/>
      <c r="T471" s="3"/>
      <c r="U471" s="3"/>
      <c r="V471" s="95"/>
      <c r="Y471" s="201">
        <f t="shared" si="160"/>
        <v>0</v>
      </c>
    </row>
    <row r="472" spans="1:25" s="384" customFormat="1" ht="28.5" hidden="1" customHeight="1" x14ac:dyDescent="0.25">
      <c r="A472" s="386" t="s">
        <v>770</v>
      </c>
      <c r="B472" s="608" t="s">
        <v>771</v>
      </c>
      <c r="C472" s="608"/>
      <c r="D472" s="609"/>
      <c r="E472" s="609"/>
      <c r="F472" s="609"/>
      <c r="G472" s="609"/>
      <c r="H472" s="610"/>
      <c r="I472" s="610"/>
      <c r="J472" s="609"/>
      <c r="K472" s="609"/>
      <c r="L472" s="611"/>
      <c r="M472" s="611"/>
      <c r="N472" s="607">
        <f t="shared" si="165"/>
        <v>0</v>
      </c>
      <c r="O472" s="607"/>
      <c r="P472" s="3"/>
      <c r="Q472" s="3"/>
      <c r="R472" s="3"/>
      <c r="S472" s="3"/>
      <c r="T472" s="3"/>
      <c r="U472" s="3"/>
      <c r="V472" s="95"/>
      <c r="Y472" s="201">
        <f t="shared" si="160"/>
        <v>0</v>
      </c>
    </row>
    <row r="473" spans="1:25" s="384" customFormat="1" ht="28.5" hidden="1" customHeight="1" x14ac:dyDescent="0.25">
      <c r="A473" s="415" t="s">
        <v>1196</v>
      </c>
      <c r="B473" s="603" t="s">
        <v>191</v>
      </c>
      <c r="C473" s="603"/>
      <c r="D473" s="604"/>
      <c r="E473" s="604"/>
      <c r="F473" s="604"/>
      <c r="G473" s="604"/>
      <c r="H473" s="605"/>
      <c r="I473" s="605"/>
      <c r="J473" s="604"/>
      <c r="K473" s="604"/>
      <c r="L473" s="606"/>
      <c r="M473" s="606"/>
      <c r="N473" s="601">
        <f>SUM(H473,J473,L473)</f>
        <v>0</v>
      </c>
      <c r="O473" s="601"/>
      <c r="P473" s="3"/>
      <c r="Q473" s="3"/>
      <c r="R473" s="3"/>
      <c r="S473" s="3"/>
      <c r="T473" s="3"/>
      <c r="U473" s="3"/>
      <c r="V473" s="95"/>
      <c r="Y473" s="201">
        <f t="shared" si="160"/>
        <v>0</v>
      </c>
    </row>
    <row r="474" spans="1:25" s="384" customFormat="1" ht="35.1" customHeight="1" thickTop="1" thickBot="1" x14ac:dyDescent="0.3">
      <c r="A474" s="478" t="s">
        <v>1239</v>
      </c>
      <c r="B474" s="478"/>
      <c r="C474" s="348" t="str">
        <f>$D$5&amp;"-"&amp;$E$5&amp;"   "&amp;$D$6</f>
        <v>2002-5001   Реконструкција централне кухиње - завршна фаза</v>
      </c>
      <c r="D474" s="466">
        <f>SUM(D457:E473)</f>
        <v>51465000</v>
      </c>
      <c r="E474" s="466"/>
      <c r="F474" s="466">
        <f>SUM(F457:G473)</f>
        <v>53295000</v>
      </c>
      <c r="G474" s="466"/>
      <c r="H474" s="602">
        <f>SUM(H457:I473)</f>
        <v>80750000</v>
      </c>
      <c r="I474" s="602"/>
      <c r="J474" s="466">
        <f>SUM(J457:K473)</f>
        <v>0</v>
      </c>
      <c r="K474" s="466"/>
      <c r="L474" s="466">
        <f>SUM(L457:M473)</f>
        <v>0</v>
      </c>
      <c r="M474" s="466"/>
      <c r="N474" s="466">
        <f>SUM(H474:M474)+D474</f>
        <v>132215000</v>
      </c>
      <c r="O474" s="466"/>
      <c r="P474" s="3"/>
      <c r="Q474" s="3"/>
      <c r="R474" s="3"/>
      <c r="S474" s="3"/>
      <c r="T474" s="3"/>
      <c r="U474" s="3"/>
      <c r="V474" s="95"/>
      <c r="Y474" s="201">
        <v>1</v>
      </c>
    </row>
    <row r="475" spans="1:25" ht="27" customHeight="1" thickTop="1" x14ac:dyDescent="0.25">
      <c r="A475" s="380"/>
      <c r="B475" s="380"/>
      <c r="C475" s="306" t="s">
        <v>562</v>
      </c>
      <c r="D475" s="600">
        <f>D452+E452-D474</f>
        <v>0</v>
      </c>
      <c r="E475" s="600"/>
      <c r="F475" s="600">
        <f>F452+G452-F474</f>
        <v>0</v>
      </c>
      <c r="G475" s="600"/>
      <c r="H475" s="600">
        <f>H452+I452-H474</f>
        <v>0</v>
      </c>
      <c r="I475" s="600"/>
      <c r="J475" s="600">
        <f>J452+K452-J474</f>
        <v>0</v>
      </c>
      <c r="K475" s="600"/>
      <c r="L475" s="600">
        <f>L452+M452-L474</f>
        <v>0</v>
      </c>
      <c r="M475" s="600"/>
      <c r="N475" s="600">
        <f>N452+O452-N474</f>
        <v>0</v>
      </c>
      <c r="O475" s="600"/>
      <c r="Y475" s="10">
        <v>1</v>
      </c>
    </row>
    <row r="476" spans="1:25" ht="15" customHeight="1" x14ac:dyDescent="0.25">
      <c r="C476" s="26"/>
      <c r="D476" s="380"/>
      <c r="E476" s="380"/>
      <c r="F476" s="380"/>
      <c r="G476" s="380"/>
      <c r="H476" s="380"/>
      <c r="I476" s="380"/>
      <c r="J476" s="380"/>
      <c r="K476" s="380"/>
      <c r="L476" s="380"/>
      <c r="P476" s="106"/>
      <c r="Q476" s="106"/>
      <c r="R476" s="106"/>
      <c r="S476" s="106"/>
      <c r="T476" s="106"/>
      <c r="U476" s="106"/>
      <c r="V476" s="106"/>
      <c r="Y476" s="10">
        <v>1</v>
      </c>
    </row>
    <row r="477" spans="1:25" x14ac:dyDescent="0.25">
      <c r="A477" s="25" t="s">
        <v>1240</v>
      </c>
      <c r="B477" s="26" t="s">
        <v>1242</v>
      </c>
      <c r="C477" s="26"/>
      <c r="D477" s="380"/>
      <c r="E477" s="380"/>
      <c r="F477" s="380"/>
      <c r="G477" s="380"/>
      <c r="H477" s="380"/>
      <c r="I477" s="380"/>
      <c r="J477" s="380"/>
      <c r="K477" s="3"/>
      <c r="L477" s="3"/>
      <c r="P477" s="106"/>
      <c r="Q477" s="106"/>
      <c r="R477" s="106"/>
      <c r="S477" s="106"/>
      <c r="T477" s="106"/>
      <c r="U477" s="106"/>
      <c r="V477" s="106"/>
      <c r="Y477" s="10">
        <v>1</v>
      </c>
    </row>
    <row r="478" spans="1:25" x14ac:dyDescent="0.25">
      <c r="A478" s="25" t="s">
        <v>1241</v>
      </c>
      <c r="B478" s="26" t="s">
        <v>1243</v>
      </c>
      <c r="C478" s="380"/>
      <c r="D478" s="380"/>
      <c r="E478" s="380"/>
      <c r="F478" s="380"/>
      <c r="G478" s="380"/>
      <c r="H478" s="380"/>
      <c r="I478" s="380"/>
      <c r="J478" s="380"/>
      <c r="K478" s="380"/>
      <c r="L478" s="380"/>
      <c r="P478" s="106"/>
      <c r="Q478" s="106"/>
      <c r="R478" s="106"/>
      <c r="S478" s="106"/>
      <c r="T478" s="106"/>
      <c r="U478" s="106"/>
      <c r="V478" s="106"/>
      <c r="Y478" s="10">
        <v>1</v>
      </c>
    </row>
    <row r="479" spans="1:25" x14ac:dyDescent="0.25">
      <c r="A479" s="3"/>
      <c r="B479" s="3"/>
      <c r="C479" s="3"/>
      <c r="D479" s="3"/>
      <c r="E479" s="3"/>
      <c r="F479" s="3"/>
      <c r="G479" s="3"/>
      <c r="H479" s="3"/>
      <c r="I479" s="3"/>
      <c r="J479" s="3"/>
      <c r="K479" s="3"/>
      <c r="L479" s="3"/>
      <c r="P479" s="106"/>
      <c r="Q479" s="106"/>
      <c r="R479" s="106"/>
      <c r="S479" s="106"/>
      <c r="T479" s="106"/>
      <c r="U479" s="106"/>
      <c r="V479" s="106"/>
      <c r="Y479" s="10">
        <v>1</v>
      </c>
    </row>
    <row r="480" spans="1:25" ht="15" customHeight="1" x14ac:dyDescent="0.25">
      <c r="A480" s="3"/>
      <c r="B480" s="3"/>
      <c r="C480" s="3"/>
      <c r="D480" s="3"/>
      <c r="E480" s="3"/>
      <c r="F480" s="3"/>
      <c r="G480" s="3"/>
      <c r="H480" s="3"/>
      <c r="I480" s="3"/>
      <c r="J480" s="3"/>
      <c r="M480" s="599" t="s">
        <v>254</v>
      </c>
      <c r="N480" s="599"/>
      <c r="Y480" s="10">
        <v>1</v>
      </c>
    </row>
    <row r="481" spans="1:25" ht="15.75" x14ac:dyDescent="0.25">
      <c r="A481" s="3"/>
      <c r="B481" s="3"/>
      <c r="C481" s="3"/>
      <c r="D481" s="3"/>
      <c r="E481" s="3"/>
      <c r="F481" s="3"/>
      <c r="G481" s="3"/>
      <c r="H481" s="3"/>
      <c r="I481" s="3"/>
      <c r="J481" s="3"/>
      <c r="M481" s="69"/>
      <c r="N481" s="69"/>
      <c r="Q481" s="34"/>
      <c r="Y481" s="10">
        <v>1</v>
      </c>
    </row>
    <row r="482" spans="1:25" ht="16.5" thickBot="1" x14ac:dyDescent="0.3">
      <c r="A482" s="3"/>
      <c r="B482" s="69" t="s">
        <v>255</v>
      </c>
      <c r="C482" s="387"/>
      <c r="D482" s="3"/>
      <c r="E482" s="3"/>
      <c r="F482" s="3"/>
      <c r="G482" s="3"/>
      <c r="H482" s="3"/>
      <c r="I482" s="3"/>
      <c r="J482" s="3"/>
      <c r="M482" s="387"/>
      <c r="N482" s="387"/>
      <c r="Y482" s="10">
        <v>1</v>
      </c>
    </row>
    <row r="483" spans="1:25" x14ac:dyDescent="0.25">
      <c r="A483" s="3"/>
      <c r="B483" s="3"/>
      <c r="C483" s="3"/>
      <c r="D483" s="3"/>
      <c r="E483" s="3"/>
      <c r="F483" s="3"/>
      <c r="G483" s="3"/>
      <c r="H483" s="3"/>
      <c r="I483" s="3"/>
      <c r="J483" s="3"/>
      <c r="K483" s="3"/>
      <c r="L483" s="3"/>
    </row>
    <row r="484" spans="1:25" x14ac:dyDescent="0.25">
      <c r="A484" s="3"/>
      <c r="B484" s="3"/>
      <c r="C484" s="3"/>
      <c r="D484" s="3"/>
      <c r="E484" s="3"/>
      <c r="F484" s="3"/>
      <c r="G484" s="3"/>
      <c r="H484" s="3"/>
      <c r="I484" s="3"/>
      <c r="J484" s="3"/>
      <c r="K484" s="3"/>
      <c r="L484" s="3"/>
    </row>
    <row r="485" spans="1:25" x14ac:dyDescent="0.25">
      <c r="A485" s="3"/>
      <c r="B485" s="3"/>
      <c r="C485" s="3"/>
      <c r="D485" s="3"/>
      <c r="E485" s="3"/>
      <c r="F485" s="3"/>
      <c r="G485" s="3"/>
      <c r="H485" s="3"/>
      <c r="I485" s="3"/>
      <c r="J485" s="3"/>
      <c r="K485" s="3"/>
      <c r="L485" s="3"/>
    </row>
    <row r="486" spans="1:25" x14ac:dyDescent="0.25">
      <c r="A486" s="3"/>
      <c r="B486" s="3"/>
      <c r="C486" s="3"/>
      <c r="D486" s="3"/>
      <c r="E486" s="3"/>
      <c r="F486" s="3"/>
      <c r="G486" s="3"/>
      <c r="H486" s="3"/>
      <c r="I486" s="3"/>
      <c r="J486" s="3"/>
      <c r="K486" s="3"/>
      <c r="L486" s="3"/>
    </row>
    <row r="487" spans="1:25" x14ac:dyDescent="0.25">
      <c r="A487" s="3"/>
      <c r="B487" s="3"/>
      <c r="C487" s="3"/>
      <c r="D487" s="3"/>
      <c r="E487" s="3"/>
      <c r="F487" s="3"/>
      <c r="G487" s="3"/>
      <c r="H487" s="3"/>
      <c r="I487" s="3"/>
      <c r="J487" s="3"/>
      <c r="K487" s="3"/>
      <c r="L487" s="3"/>
    </row>
    <row r="488" spans="1:25" x14ac:dyDescent="0.25">
      <c r="A488" s="3"/>
      <c r="B488" s="3"/>
      <c r="C488" s="3"/>
      <c r="D488" s="3"/>
      <c r="E488" s="3"/>
      <c r="F488" s="3"/>
      <c r="G488" s="3"/>
      <c r="H488" s="3"/>
      <c r="I488" s="3"/>
      <c r="J488" s="3"/>
      <c r="K488" s="3"/>
      <c r="L488" s="3"/>
    </row>
    <row r="489" spans="1:25" x14ac:dyDescent="0.25">
      <c r="A489" s="3"/>
      <c r="B489" s="3"/>
      <c r="C489" s="3"/>
      <c r="D489" s="3"/>
      <c r="E489" s="3"/>
      <c r="F489" s="3"/>
      <c r="G489" s="3"/>
      <c r="H489" s="3"/>
      <c r="I489" s="3"/>
      <c r="J489" s="3"/>
      <c r="K489" s="3"/>
      <c r="L489" s="3"/>
    </row>
    <row r="490" spans="1:25" x14ac:dyDescent="0.25">
      <c r="A490" s="3"/>
      <c r="B490" s="3"/>
      <c r="C490" s="3"/>
      <c r="D490" s="3"/>
      <c r="E490" s="3"/>
      <c r="F490" s="3"/>
      <c r="G490" s="3"/>
      <c r="H490" s="3"/>
      <c r="I490" s="3"/>
      <c r="J490" s="3"/>
      <c r="K490" s="3"/>
      <c r="L490" s="3"/>
    </row>
    <row r="491" spans="1:25" x14ac:dyDescent="0.25">
      <c r="A491" s="3"/>
      <c r="B491" s="3"/>
      <c r="C491" s="3"/>
      <c r="D491" s="3"/>
      <c r="E491" s="3"/>
      <c r="F491" s="3"/>
      <c r="G491" s="3"/>
      <c r="H491" s="3"/>
      <c r="I491" s="3"/>
      <c r="J491" s="3"/>
      <c r="K491" s="3"/>
      <c r="L491" s="3"/>
    </row>
    <row r="492" spans="1:25" x14ac:dyDescent="0.25">
      <c r="A492" s="3"/>
      <c r="B492" s="3"/>
      <c r="C492" s="3"/>
      <c r="D492" s="3"/>
      <c r="E492" s="3"/>
      <c r="F492" s="3"/>
      <c r="G492" s="3"/>
      <c r="H492" s="3"/>
      <c r="I492" s="3"/>
      <c r="J492" s="3"/>
      <c r="K492" s="3"/>
      <c r="L492" s="3"/>
    </row>
    <row r="493" spans="1:25" x14ac:dyDescent="0.25">
      <c r="A493" s="3"/>
      <c r="B493" s="3"/>
      <c r="C493" s="3"/>
      <c r="D493" s="3"/>
      <c r="E493" s="3"/>
      <c r="F493" s="3"/>
      <c r="G493" s="3"/>
      <c r="H493" s="3"/>
      <c r="I493" s="3"/>
      <c r="J493" s="3"/>
      <c r="K493" s="3"/>
      <c r="L493" s="3"/>
    </row>
    <row r="494" spans="1:25" x14ac:dyDescent="0.25">
      <c r="A494" s="3"/>
      <c r="B494" s="3"/>
      <c r="C494" s="3"/>
      <c r="D494" s="3"/>
      <c r="E494" s="3"/>
      <c r="F494" s="3"/>
      <c r="G494" s="3"/>
      <c r="H494" s="3"/>
      <c r="I494" s="3"/>
      <c r="J494" s="3"/>
      <c r="K494" s="3"/>
      <c r="L494" s="3"/>
    </row>
    <row r="495" spans="1:25" x14ac:dyDescent="0.25">
      <c r="A495" s="3"/>
      <c r="B495" s="3"/>
      <c r="C495" s="3"/>
      <c r="D495" s="3"/>
      <c r="E495" s="3"/>
      <c r="F495" s="3"/>
      <c r="G495" s="3"/>
      <c r="H495" s="3"/>
      <c r="I495" s="3"/>
      <c r="J495" s="3"/>
      <c r="K495" s="3"/>
      <c r="L495" s="3"/>
    </row>
    <row r="496" spans="1:25" x14ac:dyDescent="0.25">
      <c r="A496" s="3"/>
      <c r="B496" s="3"/>
      <c r="C496" s="3"/>
      <c r="D496" s="3"/>
      <c r="E496" s="3"/>
      <c r="F496" s="3"/>
      <c r="G496" s="3"/>
      <c r="H496" s="3"/>
      <c r="I496" s="3"/>
      <c r="J496" s="3"/>
      <c r="K496" s="3"/>
      <c r="L496" s="3"/>
    </row>
    <row r="497" spans="1:12" x14ac:dyDescent="0.25">
      <c r="A497" s="3"/>
      <c r="B497" s="3"/>
      <c r="C497" s="3"/>
      <c r="D497" s="3"/>
      <c r="E497" s="3"/>
      <c r="F497" s="3"/>
      <c r="G497" s="3"/>
      <c r="H497" s="3"/>
      <c r="I497" s="3"/>
      <c r="J497" s="3"/>
      <c r="K497" s="3"/>
      <c r="L497" s="3"/>
    </row>
    <row r="498" spans="1:12" x14ac:dyDescent="0.25">
      <c r="A498" s="3"/>
      <c r="B498" s="3"/>
      <c r="C498" s="3"/>
      <c r="D498" s="3"/>
      <c r="E498" s="3"/>
      <c r="F498" s="3"/>
      <c r="G498" s="3"/>
      <c r="H498" s="3"/>
      <c r="I498" s="3"/>
      <c r="J498" s="3"/>
      <c r="K498" s="3"/>
      <c r="L498" s="3"/>
    </row>
    <row r="499" spans="1:12" x14ac:dyDescent="0.25">
      <c r="A499" s="3"/>
      <c r="B499" s="3"/>
      <c r="C499" s="3"/>
      <c r="D499" s="3"/>
      <c r="E499" s="3"/>
      <c r="F499" s="3"/>
      <c r="G499" s="3"/>
      <c r="H499" s="3"/>
      <c r="I499" s="3"/>
      <c r="J499" s="3"/>
      <c r="K499" s="3"/>
      <c r="L499" s="3"/>
    </row>
    <row r="500" spans="1:12" x14ac:dyDescent="0.25">
      <c r="A500" s="3"/>
      <c r="B500" s="3"/>
      <c r="C500" s="3"/>
      <c r="D500" s="3"/>
      <c r="E500" s="3"/>
      <c r="F500" s="3"/>
      <c r="G500" s="3"/>
      <c r="H500" s="3"/>
      <c r="I500" s="3"/>
      <c r="J500" s="3"/>
      <c r="K500" s="3"/>
      <c r="L500" s="3"/>
    </row>
    <row r="501" spans="1:12" x14ac:dyDescent="0.25">
      <c r="A501" s="3"/>
      <c r="B501" s="3"/>
      <c r="C501" s="3"/>
      <c r="D501" s="3"/>
      <c r="E501" s="3"/>
      <c r="F501" s="3"/>
      <c r="G501" s="3"/>
      <c r="H501" s="3"/>
      <c r="I501" s="3"/>
      <c r="J501" s="3"/>
      <c r="K501" s="3"/>
      <c r="L501" s="3"/>
    </row>
    <row r="502" spans="1:12" x14ac:dyDescent="0.25">
      <c r="A502" s="3"/>
      <c r="B502" s="3"/>
      <c r="C502" s="3"/>
      <c r="D502" s="3"/>
      <c r="E502" s="3"/>
      <c r="F502" s="3"/>
      <c r="G502" s="3"/>
      <c r="H502" s="3"/>
      <c r="I502" s="3"/>
      <c r="J502" s="3"/>
      <c r="K502" s="3"/>
      <c r="L502" s="3"/>
    </row>
    <row r="503" spans="1:12" x14ac:dyDescent="0.25">
      <c r="A503" s="3"/>
      <c r="B503" s="3"/>
      <c r="C503" s="3"/>
      <c r="D503" s="3"/>
      <c r="E503" s="3"/>
      <c r="F503" s="3"/>
      <c r="G503" s="3"/>
      <c r="H503" s="3"/>
      <c r="I503" s="3"/>
      <c r="J503" s="3"/>
      <c r="K503" s="3"/>
      <c r="L503" s="3"/>
    </row>
    <row r="504" spans="1:12" x14ac:dyDescent="0.25">
      <c r="A504" s="3"/>
      <c r="B504" s="3"/>
      <c r="C504" s="3"/>
      <c r="D504" s="3"/>
      <c r="E504" s="3"/>
      <c r="F504" s="3"/>
      <c r="G504" s="3"/>
      <c r="H504" s="3"/>
      <c r="I504" s="3"/>
      <c r="J504" s="3"/>
      <c r="K504" s="3"/>
      <c r="L504" s="3"/>
    </row>
    <row r="505" spans="1:12" x14ac:dyDescent="0.25">
      <c r="A505" s="3"/>
      <c r="B505" s="3"/>
      <c r="C505" s="3"/>
      <c r="D505" s="3"/>
      <c r="E505" s="3"/>
      <c r="F505" s="3"/>
      <c r="G505" s="3"/>
      <c r="H505" s="3"/>
      <c r="I505" s="3"/>
      <c r="J505" s="3"/>
      <c r="K505" s="3"/>
      <c r="L505" s="3"/>
    </row>
    <row r="506" spans="1:12" x14ac:dyDescent="0.25">
      <c r="A506" s="3"/>
      <c r="B506" s="3"/>
      <c r="C506" s="3"/>
      <c r="D506" s="3"/>
      <c r="E506" s="3"/>
      <c r="F506" s="3"/>
      <c r="G506" s="3"/>
      <c r="H506" s="3"/>
      <c r="I506" s="3"/>
      <c r="J506" s="3"/>
      <c r="K506" s="3"/>
      <c r="L506" s="3"/>
    </row>
    <row r="507" spans="1:12" x14ac:dyDescent="0.25">
      <c r="A507" s="3"/>
      <c r="B507" s="3"/>
      <c r="C507" s="3"/>
      <c r="D507" s="3"/>
      <c r="E507" s="3"/>
      <c r="F507" s="3"/>
      <c r="G507" s="3"/>
      <c r="H507" s="3"/>
      <c r="I507" s="3"/>
      <c r="J507" s="3"/>
      <c r="K507" s="3"/>
      <c r="L507" s="3"/>
    </row>
    <row r="508" spans="1:12" x14ac:dyDescent="0.25">
      <c r="A508" s="3"/>
      <c r="B508" s="3"/>
      <c r="C508" s="3"/>
      <c r="D508" s="3"/>
      <c r="E508" s="3"/>
      <c r="F508" s="3"/>
      <c r="G508" s="3"/>
      <c r="H508" s="3"/>
      <c r="I508" s="3"/>
      <c r="J508" s="3"/>
      <c r="K508" s="3"/>
      <c r="L508" s="3"/>
    </row>
    <row r="509" spans="1:12" x14ac:dyDescent="0.25">
      <c r="A509" s="3"/>
      <c r="B509" s="3"/>
      <c r="C509" s="3"/>
      <c r="D509" s="3"/>
      <c r="E509" s="3"/>
      <c r="F509" s="3"/>
      <c r="G509" s="3"/>
      <c r="H509" s="3"/>
      <c r="I509" s="3"/>
      <c r="J509" s="3"/>
      <c r="K509" s="3"/>
      <c r="L509" s="3"/>
    </row>
    <row r="510" spans="1:12" x14ac:dyDescent="0.25">
      <c r="A510" s="3"/>
      <c r="B510" s="3"/>
      <c r="C510" s="3"/>
      <c r="D510" s="3"/>
      <c r="E510" s="3"/>
      <c r="F510" s="3"/>
      <c r="G510" s="3"/>
      <c r="H510" s="3"/>
      <c r="I510" s="3"/>
      <c r="J510" s="3"/>
      <c r="K510" s="3"/>
      <c r="L510" s="3"/>
    </row>
    <row r="511" spans="1:12" x14ac:dyDescent="0.25">
      <c r="A511" s="3"/>
      <c r="B511" s="3"/>
      <c r="C511" s="3"/>
      <c r="D511" s="3"/>
      <c r="E511" s="3"/>
      <c r="F511" s="3"/>
      <c r="G511" s="3"/>
      <c r="H511" s="3"/>
      <c r="I511" s="3"/>
      <c r="J511" s="3"/>
      <c r="K511" s="3"/>
      <c r="L511" s="3"/>
    </row>
    <row r="512" spans="1:12" x14ac:dyDescent="0.25">
      <c r="A512" s="3"/>
      <c r="B512" s="3"/>
      <c r="C512" s="3"/>
      <c r="D512" s="3"/>
      <c r="E512" s="3"/>
      <c r="F512" s="3"/>
      <c r="G512" s="3"/>
      <c r="H512" s="3"/>
      <c r="I512" s="3"/>
      <c r="J512" s="3"/>
      <c r="K512" s="3"/>
      <c r="L512" s="3"/>
    </row>
    <row r="513" spans="1:12" x14ac:dyDescent="0.25">
      <c r="A513" s="3"/>
      <c r="B513" s="3"/>
      <c r="C513" s="3"/>
      <c r="D513" s="3"/>
      <c r="E513" s="3"/>
      <c r="F513" s="3"/>
      <c r="G513" s="3"/>
      <c r="H513" s="3"/>
      <c r="I513" s="3"/>
      <c r="J513" s="3"/>
      <c r="K513" s="3"/>
      <c r="L513" s="3"/>
    </row>
    <row r="514" spans="1:12" x14ac:dyDescent="0.25">
      <c r="A514" s="3"/>
      <c r="B514" s="3"/>
      <c r="C514" s="3"/>
      <c r="D514" s="3"/>
      <c r="E514" s="3"/>
      <c r="F514" s="3"/>
      <c r="G514" s="3"/>
      <c r="H514" s="3"/>
      <c r="I514" s="3"/>
      <c r="J514" s="3"/>
      <c r="K514" s="3"/>
      <c r="L514" s="3"/>
    </row>
    <row r="515" spans="1:12" x14ac:dyDescent="0.25">
      <c r="A515" s="3"/>
      <c r="B515" s="3"/>
      <c r="C515" s="3"/>
      <c r="D515" s="3"/>
      <c r="E515" s="3"/>
      <c r="F515" s="3"/>
      <c r="G515" s="3"/>
      <c r="H515" s="3"/>
      <c r="I515" s="3"/>
      <c r="J515" s="3"/>
      <c r="K515" s="3"/>
      <c r="L515" s="3"/>
    </row>
    <row r="516" spans="1:12" x14ac:dyDescent="0.25">
      <c r="A516" s="3"/>
      <c r="B516" s="3"/>
      <c r="C516" s="3"/>
      <c r="D516" s="3"/>
      <c r="E516" s="3"/>
      <c r="F516" s="3"/>
      <c r="G516" s="3"/>
      <c r="H516" s="3"/>
      <c r="I516" s="3"/>
      <c r="J516" s="3"/>
      <c r="K516" s="3"/>
      <c r="L516" s="3"/>
    </row>
    <row r="517" spans="1:12" x14ac:dyDescent="0.25">
      <c r="A517" s="3"/>
      <c r="B517" s="3"/>
      <c r="C517" s="3"/>
      <c r="D517" s="3"/>
      <c r="E517" s="3"/>
      <c r="F517" s="3"/>
      <c r="G517" s="3"/>
      <c r="H517" s="3"/>
      <c r="I517" s="3"/>
      <c r="J517" s="3"/>
      <c r="K517" s="3"/>
      <c r="L517" s="3"/>
    </row>
    <row r="518" spans="1:12" x14ac:dyDescent="0.25">
      <c r="A518" s="3"/>
      <c r="B518" s="3"/>
      <c r="C518" s="3"/>
      <c r="D518" s="3"/>
      <c r="E518" s="3"/>
      <c r="F518" s="3"/>
      <c r="G518" s="3"/>
      <c r="H518" s="3"/>
      <c r="I518" s="3"/>
      <c r="J518" s="3"/>
      <c r="K518" s="3"/>
      <c r="L518" s="3"/>
    </row>
    <row r="519" spans="1:12" x14ac:dyDescent="0.25">
      <c r="A519" s="3"/>
      <c r="B519" s="3"/>
      <c r="C519" s="3"/>
      <c r="D519" s="3"/>
      <c r="E519" s="3"/>
      <c r="F519" s="3"/>
      <c r="G519" s="3"/>
      <c r="H519" s="3"/>
      <c r="I519" s="3"/>
      <c r="J519" s="3"/>
      <c r="K519" s="3"/>
      <c r="L519" s="3"/>
    </row>
    <row r="520" spans="1:12" x14ac:dyDescent="0.25">
      <c r="A520" s="3"/>
      <c r="B520" s="3"/>
      <c r="C520" s="3"/>
      <c r="D520" s="3"/>
      <c r="E520" s="3"/>
      <c r="F520" s="3"/>
      <c r="G520" s="3"/>
      <c r="H520" s="3"/>
      <c r="I520" s="3"/>
      <c r="J520" s="3"/>
      <c r="K520" s="3"/>
      <c r="L520" s="3"/>
    </row>
    <row r="521" spans="1:12" x14ac:dyDescent="0.25">
      <c r="A521" s="3"/>
      <c r="B521" s="3"/>
      <c r="C521" s="3"/>
      <c r="D521" s="3"/>
      <c r="E521" s="3"/>
      <c r="F521" s="3"/>
      <c r="G521" s="3"/>
      <c r="H521" s="3"/>
      <c r="I521" s="3"/>
      <c r="J521" s="3"/>
      <c r="K521" s="3"/>
      <c r="L521" s="3"/>
    </row>
    <row r="522" spans="1:12" x14ac:dyDescent="0.25">
      <c r="A522" s="3"/>
      <c r="B522" s="3"/>
      <c r="C522" s="3"/>
      <c r="D522" s="3"/>
      <c r="E522" s="3"/>
      <c r="F522" s="3"/>
      <c r="G522" s="3"/>
      <c r="H522" s="3"/>
      <c r="I522" s="3"/>
      <c r="J522" s="3"/>
      <c r="K522" s="3"/>
      <c r="L522" s="3"/>
    </row>
    <row r="523" spans="1:12" x14ac:dyDescent="0.25">
      <c r="A523" s="3"/>
      <c r="B523" s="3"/>
      <c r="C523" s="3"/>
      <c r="D523" s="3"/>
      <c r="E523" s="3"/>
      <c r="F523" s="3"/>
      <c r="G523" s="3"/>
      <c r="H523" s="3"/>
      <c r="I523" s="3"/>
      <c r="J523" s="3"/>
      <c r="K523" s="3"/>
      <c r="L523" s="3"/>
    </row>
    <row r="524" spans="1:12" x14ac:dyDescent="0.25">
      <c r="A524" s="3"/>
      <c r="B524" s="3"/>
      <c r="C524" s="3"/>
      <c r="D524" s="3"/>
      <c r="E524" s="3"/>
      <c r="F524" s="3"/>
      <c r="G524" s="3"/>
      <c r="H524" s="3"/>
      <c r="I524" s="3"/>
      <c r="J524" s="3"/>
      <c r="K524" s="3"/>
      <c r="L524" s="3"/>
    </row>
    <row r="525" spans="1:12" x14ac:dyDescent="0.25">
      <c r="A525" s="3"/>
      <c r="B525" s="3"/>
      <c r="C525" s="3"/>
      <c r="D525" s="3"/>
      <c r="E525" s="3"/>
      <c r="F525" s="3"/>
      <c r="G525" s="3"/>
      <c r="H525" s="3"/>
      <c r="I525" s="3"/>
      <c r="J525" s="3"/>
      <c r="K525" s="3"/>
      <c r="L525" s="3"/>
    </row>
    <row r="526" spans="1:12" x14ac:dyDescent="0.25">
      <c r="A526" s="3"/>
      <c r="B526" s="3"/>
      <c r="C526" s="3"/>
      <c r="D526" s="3"/>
      <c r="E526" s="3"/>
      <c r="F526" s="3"/>
      <c r="G526" s="3"/>
      <c r="H526" s="3"/>
      <c r="I526" s="3"/>
      <c r="J526" s="3"/>
      <c r="K526" s="3"/>
      <c r="L526" s="3"/>
    </row>
    <row r="527" spans="1:12" x14ac:dyDescent="0.25">
      <c r="A527" s="3"/>
      <c r="B527" s="3"/>
      <c r="C527" s="3"/>
      <c r="D527" s="3"/>
      <c r="E527" s="3"/>
      <c r="F527" s="3"/>
      <c r="G527" s="3"/>
      <c r="H527" s="3"/>
      <c r="I527" s="3"/>
      <c r="J527" s="3"/>
      <c r="K527" s="3"/>
      <c r="L527" s="3"/>
    </row>
    <row r="528" spans="1:12" x14ac:dyDescent="0.25">
      <c r="A528" s="3"/>
      <c r="B528" s="3"/>
      <c r="C528" s="3"/>
      <c r="D528" s="3"/>
      <c r="E528" s="3"/>
      <c r="F528" s="3"/>
      <c r="G528" s="3"/>
      <c r="H528" s="3"/>
      <c r="I528" s="3"/>
      <c r="J528" s="3"/>
      <c r="K528" s="3"/>
      <c r="L528" s="3"/>
    </row>
    <row r="529" spans="1:12" x14ac:dyDescent="0.25">
      <c r="A529" s="3"/>
      <c r="B529" s="3"/>
      <c r="C529" s="3"/>
      <c r="D529" s="3"/>
      <c r="E529" s="3"/>
      <c r="F529" s="3"/>
      <c r="G529" s="3"/>
      <c r="H529" s="3"/>
      <c r="I529" s="3"/>
      <c r="J529" s="3"/>
      <c r="K529" s="3"/>
      <c r="L529" s="3"/>
    </row>
    <row r="530" spans="1:12" x14ac:dyDescent="0.25">
      <c r="A530" s="3"/>
      <c r="B530" s="3"/>
      <c r="C530" s="3"/>
      <c r="D530" s="3"/>
      <c r="E530" s="3"/>
      <c r="F530" s="3"/>
      <c r="G530" s="3"/>
      <c r="H530" s="3"/>
      <c r="I530" s="3"/>
      <c r="J530" s="3"/>
      <c r="K530" s="3"/>
      <c r="L530" s="3"/>
    </row>
    <row r="531" spans="1:12" x14ac:dyDescent="0.25">
      <c r="A531" s="3"/>
      <c r="B531" s="3"/>
      <c r="C531" s="3"/>
      <c r="D531" s="3"/>
      <c r="E531" s="3"/>
      <c r="F531" s="3"/>
      <c r="G531" s="3"/>
      <c r="H531" s="3"/>
      <c r="I531" s="3"/>
      <c r="J531" s="3"/>
      <c r="K531" s="3"/>
      <c r="L531" s="3"/>
    </row>
    <row r="532" spans="1:12" x14ac:dyDescent="0.25">
      <c r="A532" s="3"/>
      <c r="B532" s="3"/>
      <c r="C532" s="3"/>
      <c r="D532" s="3"/>
      <c r="E532" s="3"/>
      <c r="F532" s="3"/>
      <c r="G532" s="3"/>
      <c r="H532" s="3"/>
      <c r="I532" s="3"/>
      <c r="J532" s="3"/>
      <c r="K532" s="3"/>
      <c r="L532" s="3"/>
    </row>
    <row r="533" spans="1:12" x14ac:dyDescent="0.25">
      <c r="A533" s="3"/>
      <c r="B533" s="3"/>
      <c r="C533" s="3"/>
      <c r="D533" s="3"/>
      <c r="E533" s="3"/>
      <c r="F533" s="3"/>
      <c r="G533" s="3"/>
      <c r="H533" s="3"/>
      <c r="I533" s="3"/>
      <c r="J533" s="3"/>
      <c r="K533" s="3"/>
      <c r="L533" s="3"/>
    </row>
    <row r="534" spans="1:12" x14ac:dyDescent="0.25">
      <c r="A534" s="3"/>
      <c r="B534" s="3"/>
      <c r="C534" s="3"/>
      <c r="D534" s="3"/>
      <c r="E534" s="3"/>
      <c r="F534" s="3"/>
      <c r="G534" s="3"/>
      <c r="H534" s="3"/>
      <c r="I534" s="3"/>
      <c r="J534" s="3"/>
      <c r="K534" s="3"/>
      <c r="L534" s="3"/>
    </row>
    <row r="535" spans="1:12" x14ac:dyDescent="0.25">
      <c r="A535" s="3"/>
      <c r="B535" s="3"/>
      <c r="C535" s="3"/>
      <c r="D535" s="3"/>
      <c r="E535" s="3"/>
      <c r="F535" s="3"/>
      <c r="G535" s="3"/>
      <c r="H535" s="3"/>
      <c r="I535" s="3"/>
      <c r="J535" s="3"/>
      <c r="K535" s="3"/>
      <c r="L535" s="3"/>
    </row>
  </sheetData>
  <mergeCells count="223">
    <mergeCell ref="A7:C7"/>
    <mergeCell ref="D7:K7"/>
    <mergeCell ref="A8:C8"/>
    <mergeCell ref="D8:M8"/>
    <mergeCell ref="A9:C9"/>
    <mergeCell ref="D9:O9"/>
    <mergeCell ref="A1:O1"/>
    <mergeCell ref="A2:O2"/>
    <mergeCell ref="A4:C4"/>
    <mergeCell ref="D4:O4"/>
    <mergeCell ref="A5:C5"/>
    <mergeCell ref="A6:C6"/>
    <mergeCell ref="D6:O6"/>
    <mergeCell ref="A13:C13"/>
    <mergeCell ref="D13:O13"/>
    <mergeCell ref="A14:C14"/>
    <mergeCell ref="D14:O14"/>
    <mergeCell ref="A15:C15"/>
    <mergeCell ref="D15:O15"/>
    <mergeCell ref="A10:C10"/>
    <mergeCell ref="D10:O10"/>
    <mergeCell ref="A11:C11"/>
    <mergeCell ref="D11:O11"/>
    <mergeCell ref="A12:C12"/>
    <mergeCell ref="D12:O12"/>
    <mergeCell ref="A20:A22"/>
    <mergeCell ref="B20:C22"/>
    <mergeCell ref="D20:F20"/>
    <mergeCell ref="L20:O20"/>
    <mergeCell ref="D21:F21"/>
    <mergeCell ref="L21:O21"/>
    <mergeCell ref="D22:F22"/>
    <mergeCell ref="L22:O22"/>
    <mergeCell ref="A16:C16"/>
    <mergeCell ref="D16:O16"/>
    <mergeCell ref="A18:A19"/>
    <mergeCell ref="B18:C19"/>
    <mergeCell ref="D18:O18"/>
    <mergeCell ref="D19:F19"/>
    <mergeCell ref="L19:O19"/>
    <mergeCell ref="A24:A25"/>
    <mergeCell ref="B24:C25"/>
    <mergeCell ref="D24:O24"/>
    <mergeCell ref="D25:F25"/>
    <mergeCell ref="L25:O25"/>
    <mergeCell ref="A26:A28"/>
    <mergeCell ref="B26:C28"/>
    <mergeCell ref="D26:F26"/>
    <mergeCell ref="L26:O26"/>
    <mergeCell ref="D27:F27"/>
    <mergeCell ref="A32:A34"/>
    <mergeCell ref="B32:C34"/>
    <mergeCell ref="D32:F32"/>
    <mergeCell ref="L32:O32"/>
    <mergeCell ref="D33:F33"/>
    <mergeCell ref="L33:O33"/>
    <mergeCell ref="D34:F34"/>
    <mergeCell ref="L34:O34"/>
    <mergeCell ref="L27:O27"/>
    <mergeCell ref="D28:F28"/>
    <mergeCell ref="L28:O28"/>
    <mergeCell ref="A30:A31"/>
    <mergeCell ref="B30:C31"/>
    <mergeCell ref="D30:O30"/>
    <mergeCell ref="D31:F31"/>
    <mergeCell ref="L31:O31"/>
    <mergeCell ref="A44:O44"/>
    <mergeCell ref="A45:A46"/>
    <mergeCell ref="B45:B46"/>
    <mergeCell ref="C45:C46"/>
    <mergeCell ref="D45:E45"/>
    <mergeCell ref="F45:G45"/>
    <mergeCell ref="H45:I45"/>
    <mergeCell ref="J45:K45"/>
    <mergeCell ref="L45:M45"/>
    <mergeCell ref="N45:O45"/>
    <mergeCell ref="N455:O455"/>
    <mergeCell ref="B456:C456"/>
    <mergeCell ref="D456:E456"/>
    <mergeCell ref="F456:G456"/>
    <mergeCell ref="H456:I456"/>
    <mergeCell ref="J456:K456"/>
    <mergeCell ref="L456:M456"/>
    <mergeCell ref="N456:O456"/>
    <mergeCell ref="B455:C455"/>
    <mergeCell ref="D455:E455"/>
    <mergeCell ref="F455:G455"/>
    <mergeCell ref="H455:I455"/>
    <mergeCell ref="J455:K455"/>
    <mergeCell ref="L455:M455"/>
    <mergeCell ref="N457:O457"/>
    <mergeCell ref="B458:C458"/>
    <mergeCell ref="D458:E458"/>
    <mergeCell ref="F458:G458"/>
    <mergeCell ref="H458:I458"/>
    <mergeCell ref="J458:K458"/>
    <mergeCell ref="L458:M458"/>
    <mergeCell ref="N458:O458"/>
    <mergeCell ref="B457:C457"/>
    <mergeCell ref="D457:E457"/>
    <mergeCell ref="F457:G457"/>
    <mergeCell ref="H457:I457"/>
    <mergeCell ref="J457:K457"/>
    <mergeCell ref="L457:M457"/>
    <mergeCell ref="N459:O459"/>
    <mergeCell ref="B460:C460"/>
    <mergeCell ref="D460:E460"/>
    <mergeCell ref="F460:G460"/>
    <mergeCell ref="H460:I460"/>
    <mergeCell ref="J460:K460"/>
    <mergeCell ref="L460:M460"/>
    <mergeCell ref="N460:O460"/>
    <mergeCell ref="B459:C459"/>
    <mergeCell ref="D459:E459"/>
    <mergeCell ref="F459:G459"/>
    <mergeCell ref="H459:I459"/>
    <mergeCell ref="J459:K459"/>
    <mergeCell ref="L459:M459"/>
    <mergeCell ref="N461:O461"/>
    <mergeCell ref="B462:C462"/>
    <mergeCell ref="D462:E462"/>
    <mergeCell ref="F462:G462"/>
    <mergeCell ref="H462:I462"/>
    <mergeCell ref="J462:K462"/>
    <mergeCell ref="L462:M462"/>
    <mergeCell ref="N462:O462"/>
    <mergeCell ref="B461:C461"/>
    <mergeCell ref="D461:E461"/>
    <mergeCell ref="F461:G461"/>
    <mergeCell ref="H461:I461"/>
    <mergeCell ref="J461:K461"/>
    <mergeCell ref="L461:M461"/>
    <mergeCell ref="N463:O463"/>
    <mergeCell ref="B464:C464"/>
    <mergeCell ref="D464:E464"/>
    <mergeCell ref="F464:G464"/>
    <mergeCell ref="H464:I464"/>
    <mergeCell ref="J464:K464"/>
    <mergeCell ref="L464:M464"/>
    <mergeCell ref="N464:O464"/>
    <mergeCell ref="B463:C463"/>
    <mergeCell ref="D463:E463"/>
    <mergeCell ref="F463:G463"/>
    <mergeCell ref="H463:I463"/>
    <mergeCell ref="J463:K463"/>
    <mergeCell ref="L463:M463"/>
    <mergeCell ref="N465:O465"/>
    <mergeCell ref="B466:C466"/>
    <mergeCell ref="D466:E466"/>
    <mergeCell ref="F466:G466"/>
    <mergeCell ref="H466:I466"/>
    <mergeCell ref="J466:K466"/>
    <mergeCell ref="L466:M466"/>
    <mergeCell ref="N466:O466"/>
    <mergeCell ref="B465:C465"/>
    <mergeCell ref="D465:E465"/>
    <mergeCell ref="F465:G465"/>
    <mergeCell ref="H465:I465"/>
    <mergeCell ref="J465:K465"/>
    <mergeCell ref="L465:M465"/>
    <mergeCell ref="N467:O467"/>
    <mergeCell ref="B468:C468"/>
    <mergeCell ref="D468:E468"/>
    <mergeCell ref="F468:G468"/>
    <mergeCell ref="H468:I468"/>
    <mergeCell ref="J468:K468"/>
    <mergeCell ref="L468:M468"/>
    <mergeCell ref="N468:O468"/>
    <mergeCell ref="B467:C467"/>
    <mergeCell ref="D467:E467"/>
    <mergeCell ref="F467:G467"/>
    <mergeCell ref="H467:I467"/>
    <mergeCell ref="J467:K467"/>
    <mergeCell ref="L467:M467"/>
    <mergeCell ref="N469:O469"/>
    <mergeCell ref="B470:C470"/>
    <mergeCell ref="D470:E470"/>
    <mergeCell ref="F470:G470"/>
    <mergeCell ref="H470:I470"/>
    <mergeCell ref="J470:K470"/>
    <mergeCell ref="L470:M470"/>
    <mergeCell ref="N470:O470"/>
    <mergeCell ref="B469:C469"/>
    <mergeCell ref="D469:E469"/>
    <mergeCell ref="F469:G469"/>
    <mergeCell ref="H469:I469"/>
    <mergeCell ref="J469:K469"/>
    <mergeCell ref="L469:M469"/>
    <mergeCell ref="N471:O471"/>
    <mergeCell ref="B472:C472"/>
    <mergeCell ref="D472:E472"/>
    <mergeCell ref="F472:G472"/>
    <mergeCell ref="H472:I472"/>
    <mergeCell ref="J472:K472"/>
    <mergeCell ref="L472:M472"/>
    <mergeCell ref="N472:O472"/>
    <mergeCell ref="B471:C471"/>
    <mergeCell ref="D471:E471"/>
    <mergeCell ref="F471:G471"/>
    <mergeCell ref="H471:I471"/>
    <mergeCell ref="J471:K471"/>
    <mergeCell ref="L471:M471"/>
    <mergeCell ref="M480:N480"/>
    <mergeCell ref="D475:E475"/>
    <mergeCell ref="F475:G475"/>
    <mergeCell ref="H475:I475"/>
    <mergeCell ref="J475:K475"/>
    <mergeCell ref="L475:M475"/>
    <mergeCell ref="N475:O475"/>
    <mergeCell ref="N473:O473"/>
    <mergeCell ref="A474:B474"/>
    <mergeCell ref="D474:E474"/>
    <mergeCell ref="F474:G474"/>
    <mergeCell ref="H474:I474"/>
    <mergeCell ref="J474:K474"/>
    <mergeCell ref="L474:M474"/>
    <mergeCell ref="N474:O474"/>
    <mergeCell ref="B473:C473"/>
    <mergeCell ref="D473:E473"/>
    <mergeCell ref="F473:G473"/>
    <mergeCell ref="H473:I473"/>
    <mergeCell ref="J473:K473"/>
    <mergeCell ref="L473:M473"/>
  </mergeCells>
  <conditionalFormatting sqref="D193 D452">
    <cfRule type="cellIs" dxfId="43" priority="31" stopIfTrue="1" operator="equal">
      <formula>0</formula>
    </cfRule>
    <cfRule type="expression" dxfId="42" priority="30" stopIfTrue="1">
      <formula>$AB$8&lt;&gt;0</formula>
    </cfRule>
  </conditionalFormatting>
  <conditionalFormatting sqref="D474:E474">
    <cfRule type="cellIs" dxfId="41" priority="43" stopIfTrue="1" operator="equal">
      <formula>0</formula>
    </cfRule>
    <cfRule type="expression" dxfId="40" priority="42" stopIfTrue="1">
      <formula>$AB$9&lt;&gt;0</formula>
    </cfRule>
  </conditionalFormatting>
  <conditionalFormatting sqref="D48:O48 D55:O55 D128:O128 D153:O153 D194:O194 D358:O358 D404:O404">
    <cfRule type="cellIs" dxfId="39" priority="44" stopIfTrue="1" operator="equal">
      <formula>0</formula>
    </cfRule>
  </conditionalFormatting>
  <conditionalFormatting sqref="D49:O50 D52:O53 D56:O57 D61:O61 D63:O63 D70:O70 D76:O76 D79:O80 D83:O83 D88:O88 D91:O92 D99:O99 D104:O104 D111:O111 D114:O114 D116:O117 D119:O119 D121:O122 D125:O126 D129:O130 D132:O132 D134:O134 D136:O137 D139:O139 D141:O141 D143:O144 D146:O147 D149:O149 D151:O151 D154:O155 D165:O165 D173:O174 D184:O184 D195:O196 D198:O198 D202:O202 D204:O204 D209:O209 D211:O211 D213:O214 D222:O222 D228:O228 D237:O237 D245:O245 D248:O248 D258:O259 D263:O263 D265:O265 D267:O267 D271:O271 D273:O274 D284:O284 D291:O291 D293:O293 D297:O298 D301:O301 D304:O304 D307:O307 D310:O311 D314:O314 D317:O317 D320:O320 D323:O323 D326:O327 D331:O331 D341:O342 D345:O345 D349:O349 D351:O351 D354:O354 D356:O356 D359:O360 D365:O365 D375:O375 D377:O377 D379:O379 D381:O382 D384:O384 D388:O388 D390:O391 D393:O394 D396:O396 D398:O398 D401:O402 D405:O406 D416:O416 D424:O424 D426:O426 D428:O428 D430:O431 D441:O441 D450:O450">
    <cfRule type="cellIs" dxfId="38" priority="1" stopIfTrue="1" operator="equal">
      <formula>0</formula>
    </cfRule>
  </conditionalFormatting>
  <conditionalFormatting sqref="D453:O453">
    <cfRule type="cellIs" dxfId="37" priority="6" stopIfTrue="1" operator="notEqual">
      <formula>0</formula>
    </cfRule>
    <cfRule type="cellIs" dxfId="36" priority="7" stopIfTrue="1" operator="equal">
      <formula>0</formula>
    </cfRule>
  </conditionalFormatting>
  <conditionalFormatting sqref="D475:O475">
    <cfRule type="cellIs" dxfId="35" priority="4" stopIfTrue="1" operator="equal">
      <formula>0</formula>
    </cfRule>
    <cfRule type="cellIs" dxfId="34" priority="5" stopIfTrue="1" operator="notEqual">
      <formula>0</formula>
    </cfRule>
  </conditionalFormatting>
  <conditionalFormatting sqref="E193 E452">
    <cfRule type="cellIs" dxfId="33" priority="29" stopIfTrue="1" operator="equal">
      <formula>0</formula>
    </cfRule>
    <cfRule type="expression" dxfId="32" priority="28" stopIfTrue="1">
      <formula>$AC$8&lt;&gt;0</formula>
    </cfRule>
  </conditionalFormatting>
  <conditionalFormatting sqref="F193 F452">
    <cfRule type="expression" dxfId="31" priority="26" stopIfTrue="1">
      <formula>$AD$8&lt;&gt;0</formula>
    </cfRule>
    <cfRule type="cellIs" dxfId="30" priority="27" stopIfTrue="1" operator="equal">
      <formula>0</formula>
    </cfRule>
  </conditionalFormatting>
  <conditionalFormatting sqref="F474:G474">
    <cfRule type="cellIs" dxfId="29" priority="41" stopIfTrue="1" operator="equal">
      <formula>0</formula>
    </cfRule>
    <cfRule type="expression" dxfId="28" priority="40" stopIfTrue="1">
      <formula>$AC$9&lt;&gt;0</formula>
    </cfRule>
  </conditionalFormatting>
  <conditionalFormatting sqref="G193 G452">
    <cfRule type="cellIs" dxfId="27" priority="25" stopIfTrue="1" operator="equal">
      <formula>0</formula>
    </cfRule>
    <cfRule type="expression" dxfId="26" priority="24" stopIfTrue="1">
      <formula>$AE$8&lt;&gt;0</formula>
    </cfRule>
  </conditionalFormatting>
  <conditionalFormatting sqref="H193 H452">
    <cfRule type="cellIs" dxfId="25" priority="23" stopIfTrue="1" operator="equal">
      <formula>0</formula>
    </cfRule>
    <cfRule type="expression" dxfId="24" priority="22" stopIfTrue="1">
      <formula>$AF$8&lt;&gt;0</formula>
    </cfRule>
  </conditionalFormatting>
  <conditionalFormatting sqref="H457:I457">
    <cfRule type="cellIs" dxfId="23" priority="2" stopIfTrue="1" operator="equal">
      <formula>0</formula>
    </cfRule>
  </conditionalFormatting>
  <conditionalFormatting sqref="H474:I474">
    <cfRule type="expression" dxfId="22" priority="38" stopIfTrue="1">
      <formula>$AD$9&lt;&gt;0</formula>
    </cfRule>
    <cfRule type="cellIs" dxfId="21" priority="39" stopIfTrue="1" operator="equal">
      <formula>0</formula>
    </cfRule>
  </conditionalFormatting>
  <conditionalFormatting sqref="I193 I452">
    <cfRule type="cellIs" dxfId="20" priority="21" stopIfTrue="1" operator="equal">
      <formula>0</formula>
    </cfRule>
    <cfRule type="expression" dxfId="19" priority="20" stopIfTrue="1">
      <formula>$AG$8&lt;&gt;0</formula>
    </cfRule>
  </conditionalFormatting>
  <conditionalFormatting sqref="J193 J452">
    <cfRule type="cellIs" dxfId="18" priority="19" stopIfTrue="1" operator="equal">
      <formula>0</formula>
    </cfRule>
    <cfRule type="expression" dxfId="17" priority="18" stopIfTrue="1">
      <formula>$AH$8&lt;&gt;0</formula>
    </cfRule>
  </conditionalFormatting>
  <conditionalFormatting sqref="J474:K474">
    <cfRule type="expression" dxfId="16" priority="36" stopIfTrue="1">
      <formula>$AE$9&lt;&gt;0</formula>
    </cfRule>
    <cfRule type="cellIs" dxfId="15" priority="37" stopIfTrue="1" operator="equal">
      <formula>0</formula>
    </cfRule>
  </conditionalFormatting>
  <conditionalFormatting sqref="K193 K452">
    <cfRule type="cellIs" dxfId="14" priority="17" stopIfTrue="1" operator="equal">
      <formula>0</formula>
    </cfRule>
    <cfRule type="expression" dxfId="13" priority="16" stopIfTrue="1">
      <formula>$AI$8&lt;&gt;0</formula>
    </cfRule>
  </conditionalFormatting>
  <conditionalFormatting sqref="L193 L452">
    <cfRule type="cellIs" dxfId="12" priority="15" stopIfTrue="1" operator="equal">
      <formula>0</formula>
    </cfRule>
    <cfRule type="expression" dxfId="11" priority="14" stopIfTrue="1">
      <formula>$AJ$8&lt;&gt;0</formula>
    </cfRule>
  </conditionalFormatting>
  <conditionalFormatting sqref="L474:M474">
    <cfRule type="cellIs" dxfId="10" priority="35" stopIfTrue="1" operator="equal">
      <formula>0</formula>
    </cfRule>
    <cfRule type="expression" dxfId="9" priority="34" stopIfTrue="1">
      <formula>$AF$9&lt;&gt;0</formula>
    </cfRule>
  </conditionalFormatting>
  <conditionalFormatting sqref="M193 M452">
    <cfRule type="cellIs" dxfId="8" priority="13" stopIfTrue="1" operator="equal">
      <formula>0</formula>
    </cfRule>
    <cfRule type="expression" dxfId="7" priority="12" stopIfTrue="1">
      <formula>$AK$8&lt;&gt;0</formula>
    </cfRule>
  </conditionalFormatting>
  <conditionalFormatting sqref="N193 N452">
    <cfRule type="cellIs" dxfId="6" priority="11" stopIfTrue="1" operator="equal">
      <formula>0</formula>
    </cfRule>
    <cfRule type="expression" dxfId="5" priority="10" stopIfTrue="1">
      <formula>$AL$8&lt;&gt;0</formula>
    </cfRule>
  </conditionalFormatting>
  <conditionalFormatting sqref="N51:O51 N54:O54 N58:O60 N62:O62 N64:O69 N71:O75 N77:O78 N81:O82 N84:O87 N89:O90 N93:O98 N100:O103 N105:O110 N112:O113 N115:O115 N118:O118 N120:O120 N123:O124 N127:O127 N131:O131 N133:O133 N135:O135 N138:O138 N140:O140 N142:O142 N145:O145 N148:O148 N150:O150 N152:O152 N156:O164 N166:O172 N175:O183 N185:O192 N197:O197 N199:O201 N203:O203 N205:O208 N210:O210 N212:O212 N215:O221 N223:O227 N229:O236 N238:O244 N246:O247 N249:O257 N260:O262 N264:O264 N266:O266 N268:O270 N272:O272 N275:O283 N285:O290 N292:O292 N294:O296 N299:O300 N302:O303 N305:O306 N308:O309 N312:O313 N315:O316 N318:O319 N321:O322 N324:O325 N328:O330 N332:O340 N343:O344 N346:O348 N350:O350 N352:O353 N355:O355 N357:O357 N361:O364 N366:O374 N376:O376 N378:O378 N380:O380 N383:O383 N385:O387 N389:O389 N392:O392 N395:O395 N397:O397 N399:O400 N403:O403 N407:O415 N417:O423 N425:O425 N427:O427 N429:O429 N432:O440 N442:O449 N451:O451 D457:G457 J457:O457 N458:O473">
    <cfRule type="cellIs" dxfId="4" priority="3" stopIfTrue="1" operator="equal">
      <formula>0</formula>
    </cfRule>
  </conditionalFormatting>
  <conditionalFormatting sqref="N474:O474">
    <cfRule type="expression" dxfId="3" priority="32" stopIfTrue="1">
      <formula>$AG$9&lt;&gt;0</formula>
    </cfRule>
    <cfRule type="cellIs" dxfId="2" priority="33" stopIfTrue="1" operator="equal">
      <formula>0</formula>
    </cfRule>
  </conditionalFormatting>
  <conditionalFormatting sqref="O193 O452">
    <cfRule type="expression" dxfId="1" priority="8" stopIfTrue="1">
      <formula>$AM$8&lt;&gt;0</formula>
    </cfRule>
    <cfRule type="cellIs" dxfId="0" priority="9" stopIfTrue="1" operator="equal">
      <formula>0</formula>
    </cfRule>
  </conditionalFormatting>
  <dataValidations count="10">
    <dataValidation type="whole" allowBlank="1" showInputMessage="1" showErrorMessage="1" errorTitle="Обавештење" error="Дозвољени су само цели бројеви." sqref="D185:M192 D51:M51 D54:M54 D127:M127 D131:M131 D133:M133 D135:M135 D138:M138 D140:M140 D142:M142 D145:M145 D148:M148 D150:M150 D152:M152 D156:M164 D166:M172 D175:M183 D123:O124 D120:M120 D118:M118 D115:M115 D112:M113 D105:M110 D100:M103 D93:M98 D89:M90 D84:M87 D81:M82 D77:M78 D71:M75 D64:M69 D62:M62 D58:M60" xr:uid="{00000000-0002-0000-0400-000000000000}">
      <formula1>0</formula1>
      <formula2>999999999999</formula2>
    </dataValidation>
    <dataValidation type="whole" allowBlank="1" showInputMessage="1" showErrorMessage="1" errorTitle="Обавештење" error="Дозвољени су само цели бројеви" sqref="N89:O90 D463:M463" xr:uid="{00000000-0002-0000-0400-000001000000}">
      <formula1>0</formula1>
      <formula2>999999999999</formula2>
    </dataValidation>
    <dataValidation allowBlank="1" showErrorMessage="1" errorTitle="Обавештење" error="Дозвољени су само цели бројеви" sqref="D458:E458 D457:M457" xr:uid="{00000000-0002-0000-0400-000002000000}"/>
    <dataValidation type="whole" allowBlank="1" showErrorMessage="1" errorTitle="Обавештење" error="Дозвољени су само цели бројеви" sqref="D464:M474 N457:O474 D459:E462 F458:M462" xr:uid="{00000000-0002-0000-0400-000003000000}">
      <formula1>0</formula1>
      <formula2>999999999999</formula2>
    </dataValidation>
    <dataValidation type="whole" allowBlank="1" showErrorMessage="1" errorTitle="Обавештење" error="Дозвољени су само цели бројеви" sqref="N51:O51 N125:O452 N54:O88 N91:O122 D193:M452 D128:M130 D132:M132 D134:M134 D136:M137 D139:M139 D141:M141 D143:M144 D146:M147 D149:M149 D151:M151 D153:M155 D165:M165 D173:M174 D184:M184 D119:M119 D116:M117 D114:M114 D111:M111 D104:M104 D99:M99 D91:M92 D83:M83 D79:M80 D76:M76 D70:M70 D63:M63 D61:M61 D55:M57 D125:M126 D88:M88 D121:M122" xr:uid="{00000000-0002-0000-0400-000004000000}">
      <formula1>0</formula1>
      <formula2>999999999999999</formula2>
    </dataValidation>
    <dataValidation type="list" allowBlank="1" showInputMessage="1" showErrorMessage="1" sqref="A2:O2" xr:uid="{00000000-0002-0000-0400-000005000000}">
      <formula1>$AJ$1:$AJ$2</formula1>
    </dataValidation>
    <dataValidation type="textLength" operator="equal" allowBlank="1" showErrorMessage="1" errorTitle="Грешка" error="Унели сте погрешну шифру пројекта. Шифра мора да садржи 4 цифре. " promptTitle="Додела шифре пројекта" prompt="Шифрирати пројекте по редоследу П1, П2, П3...." sqref="E5" xr:uid="{00000000-0002-0000-0400-000006000000}">
      <formula1>4</formula1>
    </dataValidation>
    <dataValidation type="list" allowBlank="1" showInputMessage="1" showErrorMessage="1" sqref="D7:K7" xr:uid="{00000000-0002-0000-0400-000007000000}">
      <formula1>funkcija</formula1>
    </dataValidation>
    <dataValidation type="textLength" errorStyle="information" operator="equal" allowBlank="1" showErrorMessage="1" errorTitle="Информација" error="Доделите пројекту прву следећу слободну шифру након последње програмске активности у оквиру овог програма" promptTitle="Додела шифре пројекта" sqref="F5:G5" xr:uid="{00000000-0002-0000-0400-000008000000}">
      <formula1>4</formula1>
    </dataValidation>
    <dataValidation allowBlank="1" showErrorMessage="1" sqref="A458:B473" xr:uid="{00000000-0002-0000-0400-000009000000}"/>
  </dataValidations>
  <pageMargins left="0.11811023622047245" right="0.11811023622047245" top="0.15748031496062992" bottom="0.15748031496062992"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2]!Button80_Click">
                <anchor moveWithCells="1" sizeWithCells="1">
                  <from>
                    <xdr:col>13</xdr:col>
                    <xdr:colOff>466725</xdr:colOff>
                    <xdr:row>0</xdr:row>
                    <xdr:rowOff>0</xdr:rowOff>
                  </from>
                  <to>
                    <xdr:col>14</xdr:col>
                    <xdr:colOff>866775</xdr:colOff>
                    <xdr:row>0</xdr:row>
                    <xdr:rowOff>0</xdr:rowOff>
                  </to>
                </anchor>
              </controlPr>
            </control>
          </mc:Choice>
        </mc:AlternateContent>
        <mc:AlternateContent xmlns:mc="http://schemas.openxmlformats.org/markup-compatibility/2006">
          <mc:Choice Requires="x14">
            <control shapeId="28674" r:id="rId5" name="Button 2">
              <controlPr defaultSize="0" print="0" autoFill="0" autoPict="0" macro="[2]!Button46_Click">
                <anchor moveWithCells="1" sizeWithCells="1">
                  <from>
                    <xdr:col>12</xdr:col>
                    <xdr:colOff>609600</xdr:colOff>
                    <xdr:row>0</xdr:row>
                    <xdr:rowOff>0</xdr:rowOff>
                  </from>
                  <to>
                    <xdr:col>13</xdr:col>
                    <xdr:colOff>704850</xdr:colOff>
                    <xdr:row>0</xdr:row>
                    <xdr:rowOff>0</xdr:rowOff>
                  </to>
                </anchor>
              </controlPr>
            </control>
          </mc:Choice>
        </mc:AlternateContent>
        <mc:AlternateContent xmlns:mc="http://schemas.openxmlformats.org/markup-compatibility/2006">
          <mc:Choice Requires="x14">
            <control shapeId="28675" r:id="rId6" name="Button 3">
              <controlPr defaultSize="0" print="0" autoFill="0" autoPict="0" macro="[2]!Button47_Click">
                <anchor moveWithCells="1" sizeWithCells="1">
                  <from>
                    <xdr:col>13</xdr:col>
                    <xdr:colOff>762000</xdr:colOff>
                    <xdr:row>0</xdr:row>
                    <xdr:rowOff>0</xdr:rowOff>
                  </from>
                  <to>
                    <xdr:col>14</xdr:col>
                    <xdr:colOff>857250</xdr:colOff>
                    <xdr:row>0</xdr:row>
                    <xdr:rowOff>0</xdr:rowOff>
                  </to>
                </anchor>
              </controlPr>
            </control>
          </mc:Choice>
        </mc:AlternateContent>
        <mc:AlternateContent xmlns:mc="http://schemas.openxmlformats.org/markup-compatibility/2006">
          <mc:Choice Requires="x14">
            <control shapeId="28676" r:id="rId7" name="Button 4">
              <controlPr defaultSize="0" print="0" autoFill="0" autoPict="0" macro="[2]!Button_85_click">
                <anchor moveWithCells="1" sizeWithCells="1">
                  <from>
                    <xdr:col>0</xdr:col>
                    <xdr:colOff>104775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28677" r:id="rId8" name="Button 5">
              <controlPr defaultSize="0" print="0" autoFill="0" autoPict="0" macro="[2]!Button_86_click">
                <anchor moveWithCells="1" sizeWithCells="1">
                  <from>
                    <xdr:col>2</xdr:col>
                    <xdr:colOff>352425</xdr:colOff>
                    <xdr:row>0</xdr:row>
                    <xdr:rowOff>0</xdr:rowOff>
                  </from>
                  <to>
                    <xdr:col>2</xdr:col>
                    <xdr:colOff>1485900</xdr:colOff>
                    <xdr:row>0</xdr:row>
                    <xdr:rowOff>0</xdr:rowOff>
                  </to>
                </anchor>
              </controlPr>
            </control>
          </mc:Choice>
        </mc:AlternateContent>
        <mc:AlternateContent xmlns:mc="http://schemas.openxmlformats.org/markup-compatibility/2006">
          <mc:Choice Requires="x14">
            <control shapeId="28683" r:id="rId9" name="Button 11">
              <controlPr defaultSize="0" print="0" autoFill="0" autoPict="0" macro="[2]!Button80_Click">
                <anchor moveWithCells="1" sizeWithCells="1">
                  <from>
                    <xdr:col>13</xdr:col>
                    <xdr:colOff>466725</xdr:colOff>
                    <xdr:row>2</xdr:row>
                    <xdr:rowOff>0</xdr:rowOff>
                  </from>
                  <to>
                    <xdr:col>14</xdr:col>
                    <xdr:colOff>866775</xdr:colOff>
                    <xdr:row>4</xdr:row>
                    <xdr:rowOff>266700</xdr:rowOff>
                  </to>
                </anchor>
              </controlPr>
            </control>
          </mc:Choice>
        </mc:AlternateContent>
        <mc:AlternateContent xmlns:mc="http://schemas.openxmlformats.org/markup-compatibility/2006">
          <mc:Choice Requires="x14">
            <control shapeId="28684" r:id="rId10" name="Button 12">
              <controlPr defaultSize="0" print="0" autoFill="0" autoPict="0" macro="[2]!Button46_Click">
                <anchor moveWithCells="1" sizeWithCells="1">
                  <from>
                    <xdr:col>12</xdr:col>
                    <xdr:colOff>609600</xdr:colOff>
                    <xdr:row>43</xdr:row>
                    <xdr:rowOff>28575</xdr:rowOff>
                  </from>
                  <to>
                    <xdr:col>13</xdr:col>
                    <xdr:colOff>704850</xdr:colOff>
                    <xdr:row>43</xdr:row>
                    <xdr:rowOff>647700</xdr:rowOff>
                  </to>
                </anchor>
              </controlPr>
            </control>
          </mc:Choice>
        </mc:AlternateContent>
        <mc:AlternateContent xmlns:mc="http://schemas.openxmlformats.org/markup-compatibility/2006">
          <mc:Choice Requires="x14">
            <control shapeId="28685" r:id="rId11" name="Button 13">
              <controlPr defaultSize="0" print="0" autoFill="0" autoPict="0" macro="[2]!Button47_Click">
                <anchor moveWithCells="1" sizeWithCells="1">
                  <from>
                    <xdr:col>13</xdr:col>
                    <xdr:colOff>762000</xdr:colOff>
                    <xdr:row>43</xdr:row>
                    <xdr:rowOff>28575</xdr:rowOff>
                  </from>
                  <to>
                    <xdr:col>14</xdr:col>
                    <xdr:colOff>857250</xdr:colOff>
                    <xdr:row>43</xdr:row>
                    <xdr:rowOff>647700</xdr:rowOff>
                  </to>
                </anchor>
              </controlPr>
            </control>
          </mc:Choice>
        </mc:AlternateContent>
        <mc:AlternateContent xmlns:mc="http://schemas.openxmlformats.org/markup-compatibility/2006">
          <mc:Choice Requires="x14">
            <control shapeId="28686" r:id="rId12" name="Button 14">
              <controlPr defaultSize="0" print="0" autoFill="0" autoPict="0" macro="[2]!Button_85_click">
                <anchor moveWithCells="1" sizeWithCells="1">
                  <from>
                    <xdr:col>0</xdr:col>
                    <xdr:colOff>104775</xdr:colOff>
                    <xdr:row>43</xdr:row>
                    <xdr:rowOff>19050</xdr:rowOff>
                  </from>
                  <to>
                    <xdr:col>2</xdr:col>
                    <xdr:colOff>200025</xdr:colOff>
                    <xdr:row>43</xdr:row>
                    <xdr:rowOff>638175</xdr:rowOff>
                  </to>
                </anchor>
              </controlPr>
            </control>
          </mc:Choice>
        </mc:AlternateContent>
        <mc:AlternateContent xmlns:mc="http://schemas.openxmlformats.org/markup-compatibility/2006">
          <mc:Choice Requires="x14">
            <control shapeId="28687" r:id="rId13" name="Button 15">
              <controlPr defaultSize="0" print="0" autoFill="0" autoPict="0" macro="[2]!Button_86_click">
                <anchor moveWithCells="1" sizeWithCells="1">
                  <from>
                    <xdr:col>2</xdr:col>
                    <xdr:colOff>352425</xdr:colOff>
                    <xdr:row>43</xdr:row>
                    <xdr:rowOff>19050</xdr:rowOff>
                  </from>
                  <to>
                    <xdr:col>2</xdr:col>
                    <xdr:colOff>1485900</xdr:colOff>
                    <xdr:row>43</xdr:row>
                    <xdr:rowOff>638175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IV1813"/>
  <sheetViews>
    <sheetView topLeftCell="DF8" zoomScale="85" workbookViewId="0">
      <selection activeCell="DF9" sqref="DF9:DS9"/>
    </sheetView>
  </sheetViews>
  <sheetFormatPr defaultRowHeight="15" x14ac:dyDescent="0.25"/>
  <cols>
    <col min="1" max="1" width="9.140625" hidden="1" customWidth="1"/>
    <col min="2" max="2" width="48.5703125" hidden="1" customWidth="1"/>
    <col min="3" max="3" width="39" hidden="1" customWidth="1"/>
    <col min="4" max="4" width="25.140625" hidden="1" customWidth="1"/>
    <col min="5" max="5" width="11.28515625" hidden="1" customWidth="1"/>
    <col min="6" max="6" width="17.5703125" hidden="1" customWidth="1"/>
    <col min="7" max="7" width="15.42578125" hidden="1" customWidth="1"/>
    <col min="8" max="8" width="14.42578125" hidden="1" customWidth="1"/>
    <col min="9" max="12" width="9.5703125" hidden="1" customWidth="1"/>
    <col min="13" max="14" width="16.5703125" hidden="1" customWidth="1"/>
    <col min="15" max="19" width="8.5703125" hidden="1" customWidth="1"/>
    <col min="20" max="20" width="12.7109375" hidden="1" customWidth="1"/>
    <col min="21" max="21" width="12" hidden="1" customWidth="1"/>
    <col min="22" max="22" width="13.5703125" hidden="1" customWidth="1"/>
    <col min="23" max="23" width="13.140625" hidden="1" customWidth="1"/>
    <col min="24" max="24" width="15.5703125" hidden="1" customWidth="1"/>
    <col min="25" max="25" width="16.5703125" hidden="1" customWidth="1"/>
    <col min="26" max="26" width="14" hidden="1" customWidth="1"/>
    <col min="27" max="27" width="13.140625" hidden="1" customWidth="1"/>
    <col min="28" max="28" width="13" hidden="1" customWidth="1"/>
    <col min="29" max="29" width="14.28515625" hidden="1" customWidth="1"/>
    <col min="30" max="70" width="16.5703125" hidden="1" customWidth="1"/>
    <col min="71" max="71" width="32.85546875" hidden="1" customWidth="1"/>
    <col min="72" max="72" width="48.140625" hidden="1" customWidth="1"/>
    <col min="73" max="100" width="16.5703125" hidden="1" customWidth="1"/>
    <col min="101" max="108" width="9.140625" hidden="1" customWidth="1"/>
    <col min="109" max="109" width="9" hidden="1" customWidth="1"/>
    <col min="112" max="113" width="9.85546875" bestFit="1" customWidth="1"/>
    <col min="121" max="121" width="9.85546875" bestFit="1" customWidth="1"/>
    <col min="135" max="135" width="9.85546875" bestFit="1" customWidth="1"/>
    <col min="142" max="142" width="9.85546875" bestFit="1" customWidth="1"/>
    <col min="177" max="177" width="11.42578125" customWidth="1"/>
    <col min="178" max="178" width="10.42578125" customWidth="1"/>
    <col min="183" max="183" width="9.5703125" customWidth="1"/>
    <col min="239" max="239" width="10.85546875" bestFit="1" customWidth="1"/>
  </cols>
  <sheetData>
    <row r="1" spans="2:147" ht="18.75" hidden="1" x14ac:dyDescent="0.3">
      <c r="B1" s="124" t="s">
        <v>303</v>
      </c>
      <c r="C1" s="124" t="s">
        <v>318</v>
      </c>
      <c r="D1" s="124" t="s">
        <v>301</v>
      </c>
      <c r="E1" s="132"/>
      <c r="F1" s="124"/>
      <c r="G1" s="124"/>
      <c r="H1" s="124"/>
      <c r="I1" s="124"/>
      <c r="J1" s="124"/>
      <c r="K1" s="124"/>
      <c r="L1" s="124"/>
      <c r="M1" s="124"/>
      <c r="N1" s="132"/>
      <c r="O1" s="132"/>
      <c r="P1" s="132"/>
      <c r="Q1" s="132"/>
      <c r="R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BD1" s="132"/>
      <c r="BE1" s="132"/>
      <c r="BF1" s="133"/>
      <c r="BG1" s="133"/>
      <c r="BH1" s="133"/>
      <c r="BI1" s="133"/>
      <c r="BJ1" s="133"/>
      <c r="BK1" s="132"/>
      <c r="BL1" s="132"/>
      <c r="BM1" s="132"/>
      <c r="BN1" s="132"/>
      <c r="BO1" s="132"/>
      <c r="BP1" s="132"/>
      <c r="BQ1" s="132"/>
      <c r="BR1" s="132"/>
      <c r="BS1" s="665" t="s">
        <v>1208</v>
      </c>
      <c r="BT1" s="665"/>
      <c r="BV1" s="664" t="s">
        <v>1209</v>
      </c>
      <c r="BW1" s="664"/>
      <c r="BX1" s="664"/>
      <c r="BZ1" s="664" t="s">
        <v>1413</v>
      </c>
      <c r="CA1" s="664"/>
      <c r="CB1" s="664"/>
      <c r="CL1" s="109" t="s">
        <v>1227</v>
      </c>
      <c r="CM1" s="110" t="s">
        <v>337</v>
      </c>
      <c r="CP1" t="str">
        <f>BS2&amp;" - "&amp;BT2</f>
        <v>0 - СОЦИЈАЛНА ЗАШТИТА</v>
      </c>
      <c r="CU1" s="664" t="s">
        <v>1209</v>
      </c>
      <c r="CV1" s="664"/>
      <c r="CW1" s="664"/>
    </row>
    <row r="2" spans="2:147" ht="13.5" hidden="1" customHeight="1" x14ac:dyDescent="0.25">
      <c r="B2" s="50" t="s">
        <v>1128</v>
      </c>
      <c r="C2" s="134" t="s">
        <v>315</v>
      </c>
      <c r="D2" s="88" t="s">
        <v>1134</v>
      </c>
      <c r="E2" s="132"/>
      <c r="F2" s="132"/>
      <c r="G2" s="132"/>
      <c r="H2" s="132"/>
      <c r="I2" s="132"/>
      <c r="J2" s="132"/>
      <c r="K2" s="132"/>
      <c r="L2" s="132"/>
      <c r="M2" s="132"/>
      <c r="N2" s="132"/>
      <c r="O2" s="132"/>
      <c r="P2" s="132"/>
      <c r="Q2" s="132"/>
      <c r="R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BD2" s="132"/>
      <c r="BE2" s="132"/>
      <c r="BF2" s="154"/>
      <c r="BG2" s="154"/>
      <c r="BH2" s="132"/>
      <c r="BI2" s="132"/>
      <c r="BJ2" s="132"/>
      <c r="BK2" s="132"/>
      <c r="BL2" s="132"/>
      <c r="BM2" s="132"/>
      <c r="BN2" s="132"/>
      <c r="BO2" s="132"/>
      <c r="BP2" s="132"/>
      <c r="BQ2" s="132"/>
      <c r="BR2" s="132"/>
      <c r="BS2" s="110">
        <v>0</v>
      </c>
      <c r="BT2" s="110" t="s">
        <v>337</v>
      </c>
      <c r="BV2" s="111" t="s">
        <v>336</v>
      </c>
      <c r="BW2" s="6" t="s">
        <v>772</v>
      </c>
      <c r="BX2" s="111" t="s">
        <v>336</v>
      </c>
      <c r="BZ2" s="111">
        <v>411</v>
      </c>
      <c r="CA2" s="112" t="s">
        <v>787</v>
      </c>
      <c r="CB2" s="111">
        <v>411</v>
      </c>
      <c r="CL2" s="113" t="s">
        <v>1228</v>
      </c>
      <c r="CM2" s="114" t="s">
        <v>338</v>
      </c>
      <c r="CP2" t="str">
        <f t="shared" ref="CP2:CP65" si="0">BS3&amp;" - "&amp;BT3</f>
        <v>10 - Болест и инвалидност</v>
      </c>
      <c r="CU2" s="111" t="s">
        <v>336</v>
      </c>
      <c r="CV2" s="6" t="s">
        <v>772</v>
      </c>
      <c r="CW2" s="111"/>
      <c r="CY2" t="str">
        <f>CU2&amp;" - "&amp;CV2</f>
        <v>01 - Приходи из буџета</v>
      </c>
    </row>
    <row r="3" spans="2:147" ht="16.5" hidden="1" customHeight="1" x14ac:dyDescent="0.25">
      <c r="B3" s="50" t="s">
        <v>1447</v>
      </c>
      <c r="C3" s="134" t="s">
        <v>1448</v>
      </c>
      <c r="D3" s="88" t="s">
        <v>1017</v>
      </c>
      <c r="E3" s="132"/>
      <c r="F3" s="132"/>
      <c r="G3" s="132"/>
      <c r="H3" s="132"/>
      <c r="I3" s="132"/>
      <c r="J3" s="132"/>
      <c r="K3" s="132"/>
      <c r="L3" s="132"/>
      <c r="M3" s="132"/>
      <c r="N3" s="132"/>
      <c r="O3" s="132"/>
      <c r="P3" s="132"/>
      <c r="Q3" s="132"/>
      <c r="R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BD3" s="132"/>
      <c r="BE3" s="132"/>
      <c r="BF3" s="154"/>
      <c r="BG3" s="154"/>
      <c r="BH3" s="132"/>
      <c r="BI3" s="132"/>
      <c r="BJ3" s="132"/>
      <c r="BK3" s="132"/>
      <c r="BL3" s="132"/>
      <c r="BM3" s="132"/>
      <c r="BN3" s="132"/>
      <c r="BO3" s="132"/>
      <c r="BP3" s="132"/>
      <c r="BQ3" s="132"/>
      <c r="BR3" s="132"/>
      <c r="BS3" s="114">
        <v>10</v>
      </c>
      <c r="BT3" s="114" t="s">
        <v>338</v>
      </c>
      <c r="BV3" s="111" t="s">
        <v>760</v>
      </c>
      <c r="BW3" s="6" t="s">
        <v>773</v>
      </c>
      <c r="BX3" s="111" t="s">
        <v>760</v>
      </c>
      <c r="BZ3" s="111">
        <v>412</v>
      </c>
      <c r="CA3" s="115" t="s">
        <v>788</v>
      </c>
      <c r="CB3" s="111">
        <v>412</v>
      </c>
      <c r="CL3" s="113" t="s">
        <v>1229</v>
      </c>
      <c r="CM3" s="114" t="s">
        <v>339</v>
      </c>
      <c r="CP3" t="str">
        <f t="shared" si="0"/>
        <v>20 - Старост</v>
      </c>
      <c r="CU3" s="111" t="s">
        <v>760</v>
      </c>
      <c r="CV3" s="6" t="s">
        <v>773</v>
      </c>
      <c r="CW3" s="111"/>
      <c r="CY3" t="str">
        <f t="shared" ref="CY3:CY11" si="1">CU3&amp;" - "&amp;CV3</f>
        <v>02 - Трансфери између корисника на истом нивоу</v>
      </c>
    </row>
    <row r="4" spans="2:147" ht="15" hidden="1" customHeight="1" x14ac:dyDescent="0.25">
      <c r="B4" s="50" t="s">
        <v>267</v>
      </c>
      <c r="C4" s="134" t="s">
        <v>316</v>
      </c>
      <c r="D4" s="7" t="s">
        <v>1018</v>
      </c>
      <c r="E4" s="132"/>
      <c r="F4" s="132"/>
      <c r="G4" s="132"/>
      <c r="H4" s="132"/>
      <c r="I4" s="132"/>
      <c r="J4" s="132"/>
      <c r="K4" s="132"/>
      <c r="L4" s="132"/>
      <c r="M4" s="132"/>
      <c r="N4" s="132"/>
      <c r="O4" s="132"/>
      <c r="P4" s="132"/>
      <c r="Q4" s="132"/>
      <c r="R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BD4" s="132"/>
      <c r="BE4" s="132"/>
      <c r="BF4" s="154"/>
      <c r="BG4" s="154"/>
      <c r="BH4" s="132"/>
      <c r="BI4" s="132"/>
      <c r="BJ4" s="132"/>
      <c r="BK4" s="132"/>
      <c r="BL4" s="132"/>
      <c r="BM4" s="132"/>
      <c r="BN4" s="132"/>
      <c r="BO4" s="132"/>
      <c r="BP4" s="132"/>
      <c r="BQ4" s="132"/>
      <c r="BR4" s="132"/>
      <c r="BS4" s="114">
        <v>20</v>
      </c>
      <c r="BT4" s="114" t="s">
        <v>339</v>
      </c>
      <c r="BV4" s="111" t="s">
        <v>756</v>
      </c>
      <c r="BW4" s="6" t="s">
        <v>774</v>
      </c>
      <c r="BX4" s="111" t="s">
        <v>756</v>
      </c>
      <c r="BZ4" s="111">
        <v>413</v>
      </c>
      <c r="CA4" s="112" t="s">
        <v>789</v>
      </c>
      <c r="CB4" s="111">
        <v>413</v>
      </c>
      <c r="CL4" s="113" t="s">
        <v>1230</v>
      </c>
      <c r="CM4" s="114" t="s">
        <v>340</v>
      </c>
      <c r="CP4" t="str">
        <f t="shared" si="0"/>
        <v>30 - Корисници породичне пензије</v>
      </c>
      <c r="CU4" s="111" t="s">
        <v>756</v>
      </c>
      <c r="CV4" s="6" t="s">
        <v>774</v>
      </c>
      <c r="CW4" s="111"/>
      <c r="CY4" t="str">
        <f t="shared" si="1"/>
        <v>03 - Социјални доприноси</v>
      </c>
    </row>
    <row r="5" spans="2:147" ht="15" hidden="1" customHeight="1" x14ac:dyDescent="0.25">
      <c r="B5" s="50" t="s">
        <v>268</v>
      </c>
      <c r="C5" s="134" t="s">
        <v>317</v>
      </c>
      <c r="D5" s="7" t="s">
        <v>1019</v>
      </c>
      <c r="E5" s="132"/>
      <c r="F5" s="132"/>
      <c r="G5" s="132"/>
      <c r="H5" s="132"/>
      <c r="I5" s="132"/>
      <c r="J5" s="132"/>
      <c r="K5" s="132"/>
      <c r="L5" s="132"/>
      <c r="M5" s="132"/>
      <c r="N5" s="132"/>
      <c r="O5" s="132"/>
      <c r="P5" s="132"/>
      <c r="Q5" s="132"/>
      <c r="R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BD5" s="132"/>
      <c r="BE5" s="132"/>
      <c r="BF5" s="154"/>
      <c r="BG5" s="154"/>
      <c r="BH5" s="132"/>
      <c r="BI5" s="132"/>
      <c r="BJ5" s="132"/>
      <c r="BK5" s="132"/>
      <c r="BL5" s="132"/>
      <c r="BM5" s="132"/>
      <c r="BN5" s="132"/>
      <c r="BO5" s="132"/>
      <c r="BP5" s="132"/>
      <c r="BQ5" s="132"/>
      <c r="BR5" s="132"/>
      <c r="BS5" s="114">
        <v>30</v>
      </c>
      <c r="BT5" s="114" t="s">
        <v>340</v>
      </c>
      <c r="BV5" s="111" t="s">
        <v>761</v>
      </c>
      <c r="BW5" s="6" t="s">
        <v>775</v>
      </c>
      <c r="BX5" s="111" t="s">
        <v>761</v>
      </c>
      <c r="BZ5" s="111">
        <v>414</v>
      </c>
      <c r="CA5" s="112" t="s">
        <v>790</v>
      </c>
      <c r="CB5" s="111">
        <v>414</v>
      </c>
      <c r="CL5" s="113" t="s">
        <v>1231</v>
      </c>
      <c r="CM5" s="114" t="s">
        <v>341</v>
      </c>
      <c r="CP5" t="str">
        <f t="shared" si="0"/>
        <v>40 - Породица и деца</v>
      </c>
      <c r="CU5" s="111" t="s">
        <v>761</v>
      </c>
      <c r="CV5" s="6" t="s">
        <v>775</v>
      </c>
      <c r="CW5" s="111"/>
      <c r="CY5" t="str">
        <f t="shared" si="1"/>
        <v>04 - Сопствени приходи буџетских корисника</v>
      </c>
    </row>
    <row r="6" spans="2:147" ht="15" hidden="1" customHeight="1" x14ac:dyDescent="0.25">
      <c r="B6" s="50" t="s">
        <v>1116</v>
      </c>
      <c r="C6" s="134" t="s">
        <v>306</v>
      </c>
      <c r="D6" s="7" t="s">
        <v>1020</v>
      </c>
      <c r="E6" s="132"/>
      <c r="F6" s="132"/>
      <c r="G6" s="132"/>
      <c r="H6" s="132"/>
      <c r="I6" s="132"/>
      <c r="J6" s="132"/>
      <c r="K6" s="132"/>
      <c r="L6" s="132"/>
      <c r="M6" s="132"/>
      <c r="N6" s="132"/>
      <c r="O6" s="132"/>
      <c r="P6" s="132"/>
      <c r="Q6" s="132"/>
      <c r="R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BD6" s="132"/>
      <c r="BE6" s="132"/>
      <c r="BF6" s="154"/>
      <c r="BG6" s="154"/>
      <c r="BH6" s="132"/>
      <c r="BI6" s="132"/>
      <c r="BJ6" s="132"/>
      <c r="BK6" s="132"/>
      <c r="BL6" s="132"/>
      <c r="BM6" s="132"/>
      <c r="BN6" s="132"/>
      <c r="BO6" s="132"/>
      <c r="BP6" s="132"/>
      <c r="BQ6" s="132"/>
      <c r="BR6" s="132"/>
      <c r="BS6" s="114">
        <v>40</v>
      </c>
      <c r="BT6" s="114" t="s">
        <v>341</v>
      </c>
      <c r="BV6" s="111" t="s">
        <v>757</v>
      </c>
      <c r="BW6" s="6" t="s">
        <v>776</v>
      </c>
      <c r="BX6" s="111" t="s">
        <v>757</v>
      </c>
      <c r="BZ6" s="111">
        <v>415</v>
      </c>
      <c r="CA6" s="112" t="s">
        <v>815</v>
      </c>
      <c r="CB6" s="111">
        <v>415</v>
      </c>
      <c r="CL6" s="113" t="s">
        <v>1232</v>
      </c>
      <c r="CM6" s="114" t="s">
        <v>342</v>
      </c>
      <c r="CP6" t="str">
        <f t="shared" si="0"/>
        <v>50 - Незапосленост</v>
      </c>
      <c r="CU6" s="111" t="s">
        <v>757</v>
      </c>
      <c r="CV6" s="6" t="s">
        <v>776</v>
      </c>
      <c r="CW6" s="111"/>
      <c r="CY6" t="str">
        <f t="shared" si="1"/>
        <v>05 - Донације од иностраних земаља</v>
      </c>
    </row>
    <row r="7" spans="2:147" ht="17.25" hidden="1" customHeight="1" x14ac:dyDescent="0.25">
      <c r="B7" s="50" t="s">
        <v>269</v>
      </c>
      <c r="C7" s="134" t="s">
        <v>313</v>
      </c>
      <c r="D7" s="88" t="s">
        <v>557</v>
      </c>
      <c r="E7" s="132"/>
      <c r="F7" s="132"/>
      <c r="G7" s="132"/>
      <c r="H7" s="132"/>
      <c r="I7" s="132"/>
      <c r="J7" s="132"/>
      <c r="K7" s="132"/>
      <c r="L7" s="132"/>
      <c r="M7" s="132"/>
      <c r="N7" s="132"/>
      <c r="O7" s="132"/>
      <c r="P7" s="132"/>
      <c r="Q7" s="132"/>
      <c r="R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BD7" s="132"/>
      <c r="BE7" s="132"/>
      <c r="BF7" s="154"/>
      <c r="BG7" s="154"/>
      <c r="BH7" s="132"/>
      <c r="BI7" s="132"/>
      <c r="BJ7" s="132"/>
      <c r="BK7" s="132"/>
      <c r="BL7" s="132"/>
      <c r="BM7" s="132"/>
      <c r="BN7" s="132"/>
      <c r="BO7" s="132"/>
      <c r="BP7" s="132"/>
      <c r="BQ7" s="132"/>
      <c r="BR7" s="132"/>
      <c r="BS7" s="114">
        <v>50</v>
      </c>
      <c r="BT7" s="114" t="s">
        <v>342</v>
      </c>
      <c r="BV7" s="111" t="s">
        <v>762</v>
      </c>
      <c r="BW7" s="6" t="s">
        <v>777</v>
      </c>
      <c r="BX7" s="111" t="s">
        <v>762</v>
      </c>
      <c r="BZ7" s="111">
        <v>416</v>
      </c>
      <c r="CA7" s="112" t="s">
        <v>1164</v>
      </c>
      <c r="CB7" s="111">
        <v>416</v>
      </c>
      <c r="CL7" s="113" t="s">
        <v>1233</v>
      </c>
      <c r="CM7" s="114" t="s">
        <v>343</v>
      </c>
      <c r="CP7" t="str">
        <f t="shared" si="0"/>
        <v>60 - Становање</v>
      </c>
      <c r="CU7" s="111" t="s">
        <v>762</v>
      </c>
      <c r="CV7" s="6" t="s">
        <v>777</v>
      </c>
      <c r="CW7" s="111"/>
      <c r="CY7" t="str">
        <f t="shared" si="1"/>
        <v>06 - Донације од међународних организација</v>
      </c>
    </row>
    <row r="8" spans="2:147" ht="15" customHeight="1" x14ac:dyDescent="0.25">
      <c r="B8" s="50" t="s">
        <v>1449</v>
      </c>
      <c r="C8" s="134" t="s">
        <v>307</v>
      </c>
      <c r="D8" s="7" t="s">
        <v>556</v>
      </c>
      <c r="E8" s="132"/>
      <c r="F8" s="132"/>
      <c r="G8" s="132"/>
      <c r="H8" s="132"/>
      <c r="I8" s="132"/>
      <c r="J8" s="132"/>
      <c r="K8" s="132"/>
      <c r="L8" s="132"/>
      <c r="M8" s="132"/>
      <c r="N8" s="132"/>
      <c r="O8" s="132"/>
      <c r="P8" s="132"/>
      <c r="Q8" s="132"/>
      <c r="R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BD8" s="132"/>
      <c r="BE8" s="132"/>
      <c r="BF8" s="154"/>
      <c r="BG8" s="154"/>
      <c r="BH8" s="132"/>
      <c r="BI8" s="132"/>
      <c r="BJ8" s="132"/>
      <c r="BK8" s="132"/>
      <c r="BL8" s="132"/>
      <c r="BM8" s="132"/>
      <c r="BN8" s="132"/>
      <c r="BO8" s="132"/>
      <c r="BP8" s="132"/>
      <c r="BQ8" s="132"/>
      <c r="BR8" s="132"/>
      <c r="BS8" s="114">
        <v>60</v>
      </c>
      <c r="BT8" s="114" t="s">
        <v>343</v>
      </c>
      <c r="BV8" s="111" t="s">
        <v>758</v>
      </c>
      <c r="BW8" s="6" t="s">
        <v>778</v>
      </c>
      <c r="BX8" s="111" t="s">
        <v>758</v>
      </c>
      <c r="BZ8" s="111">
        <v>417</v>
      </c>
      <c r="CA8" s="112" t="s">
        <v>1165</v>
      </c>
      <c r="CB8" s="111">
        <v>417</v>
      </c>
      <c r="CL8" s="113" t="s">
        <v>1234</v>
      </c>
      <c r="CM8" s="114" t="s">
        <v>1068</v>
      </c>
      <c r="CP8" t="str">
        <f t="shared" si="0"/>
        <v>70 - Социјална помоћ угроженом становништву, некласификована на другом месту</v>
      </c>
      <c r="CU8" s="111" t="s">
        <v>758</v>
      </c>
      <c r="CV8" s="6" t="s">
        <v>188</v>
      </c>
      <c r="CW8" s="111"/>
      <c r="CY8" t="str">
        <f>CU8&amp;" - "&amp;CV8</f>
        <v>07 - Трансфери од других нивоа власти</v>
      </c>
    </row>
    <row r="9" spans="2:147" ht="25.5" customHeight="1" x14ac:dyDescent="0.4">
      <c r="B9" s="50" t="s">
        <v>1521</v>
      </c>
      <c r="C9" s="134">
        <v>2002</v>
      </c>
      <c r="D9" s="7" t="s">
        <v>558</v>
      </c>
      <c r="E9" s="132"/>
      <c r="F9" s="132"/>
      <c r="H9" s="132"/>
      <c r="I9" s="132"/>
      <c r="J9" s="132"/>
      <c r="K9" s="132"/>
      <c r="L9" s="132"/>
      <c r="M9" s="132"/>
      <c r="N9" s="132"/>
      <c r="O9" s="132"/>
      <c r="P9" s="132"/>
      <c r="Q9" s="132"/>
      <c r="R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BD9" s="132"/>
      <c r="BE9" s="132"/>
      <c r="BF9" s="154"/>
      <c r="BG9" s="154"/>
      <c r="BH9" s="132"/>
      <c r="BI9" s="132"/>
      <c r="BJ9" s="132"/>
      <c r="BK9" s="132"/>
      <c r="BL9" s="132"/>
      <c r="BM9" s="132"/>
      <c r="BN9" s="132"/>
      <c r="BO9" s="132"/>
      <c r="BP9" s="132"/>
      <c r="BQ9" s="132"/>
      <c r="BR9" s="132"/>
      <c r="BS9" s="114">
        <v>70</v>
      </c>
      <c r="BT9" s="114" t="s">
        <v>1068</v>
      </c>
      <c r="BV9" s="111" t="s">
        <v>763</v>
      </c>
      <c r="BW9" s="6" t="s">
        <v>779</v>
      </c>
      <c r="BX9" s="111" t="s">
        <v>763</v>
      </c>
      <c r="BZ9" s="111">
        <v>418</v>
      </c>
      <c r="CA9" s="112" t="s">
        <v>791</v>
      </c>
      <c r="CB9" s="111">
        <v>418</v>
      </c>
      <c r="CL9" s="113" t="s">
        <v>1235</v>
      </c>
      <c r="CM9" s="114" t="s">
        <v>1069</v>
      </c>
      <c r="CP9" t="str">
        <f t="shared" si="0"/>
        <v>80 - Социјална заштита -  истраживање и развој</v>
      </c>
      <c r="CU9" s="111" t="s">
        <v>763</v>
      </c>
      <c r="CV9" s="6" t="s">
        <v>187</v>
      </c>
      <c r="CW9" s="111"/>
      <c r="CY9" t="str">
        <f t="shared" si="1"/>
        <v>08 - Добровољни трансфери од физичких и правних лица</v>
      </c>
      <c r="DF9" s="732" t="s">
        <v>541</v>
      </c>
      <c r="DG9" s="732"/>
      <c r="DH9" s="732"/>
      <c r="DI9" s="732"/>
      <c r="DJ9" s="732"/>
      <c r="DK9" s="732"/>
      <c r="DL9" s="732"/>
      <c r="DM9" s="732"/>
      <c r="DN9" s="732"/>
      <c r="DO9" s="732"/>
      <c r="DP9" s="732"/>
      <c r="DQ9" s="732"/>
      <c r="DR9" s="732"/>
      <c r="DS9" s="732"/>
      <c r="DU9" s="714" t="s">
        <v>1122</v>
      </c>
      <c r="DV9" s="714"/>
      <c r="DW9" s="714"/>
      <c r="DX9" s="714"/>
      <c r="DY9" s="714"/>
      <c r="DZ9" s="714"/>
      <c r="EA9" s="714"/>
      <c r="EB9" s="714"/>
      <c r="EC9" s="714"/>
      <c r="ED9" s="151"/>
      <c r="EE9" s="151"/>
      <c r="EF9" s="151"/>
      <c r="EG9" s="711" t="s">
        <v>364</v>
      </c>
      <c r="EH9" s="711"/>
      <c r="EI9" s="711"/>
      <c r="EJ9" s="711"/>
      <c r="EK9" s="711"/>
      <c r="EL9" s="711"/>
      <c r="EM9" s="711"/>
      <c r="EN9" s="711"/>
      <c r="EO9" s="711"/>
      <c r="EP9" s="711"/>
      <c r="EQ9" s="711"/>
    </row>
    <row r="10" spans="2:147" ht="28.5" customHeight="1" x14ac:dyDescent="0.25">
      <c r="B10" s="50" t="s">
        <v>1523</v>
      </c>
      <c r="C10" s="134">
        <v>2003</v>
      </c>
      <c r="D10" s="7" t="s">
        <v>559</v>
      </c>
      <c r="E10" s="132"/>
      <c r="F10" s="132"/>
      <c r="H10" s="132"/>
      <c r="I10" s="132"/>
      <c r="J10" s="132"/>
      <c r="K10" s="132"/>
      <c r="L10" s="132"/>
      <c r="M10" s="132"/>
      <c r="N10" s="132"/>
      <c r="O10" s="132"/>
      <c r="P10" s="132"/>
      <c r="Q10" s="132"/>
      <c r="R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BD10" s="132"/>
      <c r="BE10" s="132"/>
      <c r="BF10" s="154"/>
      <c r="BG10" s="154"/>
      <c r="BH10" s="132"/>
      <c r="BI10" s="132"/>
      <c r="BJ10" s="132"/>
      <c r="BK10" s="132"/>
      <c r="BL10" s="132"/>
      <c r="BM10" s="132"/>
      <c r="BN10" s="132"/>
      <c r="BO10" s="132"/>
      <c r="BP10" s="132"/>
      <c r="BQ10" s="132"/>
      <c r="BR10" s="132"/>
      <c r="BS10" s="114">
        <v>80</v>
      </c>
      <c r="BT10" s="114" t="s">
        <v>1069</v>
      </c>
      <c r="BV10" s="111" t="s">
        <v>764</v>
      </c>
      <c r="BW10" s="6" t="s">
        <v>780</v>
      </c>
      <c r="BX10" s="111" t="s">
        <v>764</v>
      </c>
      <c r="BZ10" s="111">
        <v>421</v>
      </c>
      <c r="CA10" s="112" t="s">
        <v>1166</v>
      </c>
      <c r="CB10" s="111">
        <v>421</v>
      </c>
      <c r="CL10" s="113" t="s">
        <v>1236</v>
      </c>
      <c r="CM10" s="114" t="s">
        <v>344</v>
      </c>
      <c r="CP10" t="str">
        <f t="shared" si="0"/>
        <v>90 - Социјална заштита некласификована на другом месту</v>
      </c>
      <c r="CU10" s="111" t="s">
        <v>764</v>
      </c>
      <c r="CV10" s="6" t="s">
        <v>780</v>
      </c>
      <c r="CW10" s="111"/>
      <c r="CY10" t="str">
        <f t="shared" si="1"/>
        <v>09 - Примања од продаје нефинансијске имовине</v>
      </c>
      <c r="DG10" s="7"/>
      <c r="DH10" s="7"/>
      <c r="DI10" s="7"/>
      <c r="DJ10" s="7"/>
      <c r="DK10" s="7"/>
      <c r="DL10" s="7"/>
      <c r="DM10" s="7"/>
      <c r="DN10" s="7"/>
      <c r="DO10" s="7"/>
      <c r="DP10" s="7"/>
      <c r="DQ10" s="7"/>
      <c r="DR10" s="7"/>
      <c r="DS10" s="7"/>
      <c r="DT10" s="7"/>
      <c r="DU10" s="7"/>
      <c r="DV10" s="7"/>
      <c r="DW10" s="7"/>
      <c r="EG10" s="711"/>
      <c r="EH10" s="711"/>
      <c r="EI10" s="711"/>
      <c r="EJ10" s="711"/>
      <c r="EK10" s="711"/>
      <c r="EL10" s="711"/>
      <c r="EM10" s="711"/>
      <c r="EN10" s="711"/>
      <c r="EO10" s="711"/>
      <c r="EP10" s="711"/>
      <c r="EQ10" s="711"/>
    </row>
    <row r="11" spans="2:147" ht="62.25" customHeight="1" x14ac:dyDescent="0.25">
      <c r="B11" s="50" t="s">
        <v>1524</v>
      </c>
      <c r="C11" s="134">
        <v>2004</v>
      </c>
      <c r="D11" s="7" t="s">
        <v>560</v>
      </c>
      <c r="E11" s="132"/>
      <c r="F11" s="132"/>
      <c r="H11" s="132"/>
      <c r="I11" s="132"/>
      <c r="J11" s="132"/>
      <c r="K11" s="132"/>
      <c r="L11" s="132"/>
      <c r="M11" s="132"/>
      <c r="N11" s="132"/>
      <c r="O11" s="132"/>
      <c r="P11" s="132"/>
      <c r="Q11" s="132"/>
      <c r="R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BD11" s="132"/>
      <c r="BE11" s="132"/>
      <c r="BF11" s="154"/>
      <c r="BG11" s="154"/>
      <c r="BH11" s="132"/>
      <c r="BI11" s="132"/>
      <c r="BJ11" s="132"/>
      <c r="BK11" s="132"/>
      <c r="BL11" s="132"/>
      <c r="BM11" s="132"/>
      <c r="BN11" s="132"/>
      <c r="BO11" s="132"/>
      <c r="BP11" s="132"/>
      <c r="BQ11" s="132"/>
      <c r="BR11" s="132"/>
      <c r="BS11" s="114">
        <v>90</v>
      </c>
      <c r="BT11" s="114" t="s">
        <v>344</v>
      </c>
      <c r="BV11" s="111" t="s">
        <v>331</v>
      </c>
      <c r="BW11" s="6" t="s">
        <v>781</v>
      </c>
      <c r="BX11" s="111" t="s">
        <v>331</v>
      </c>
      <c r="BZ11" s="111">
        <v>422</v>
      </c>
      <c r="CA11" s="112" t="s">
        <v>1167</v>
      </c>
      <c r="CB11" s="111">
        <v>422</v>
      </c>
      <c r="CL11" s="109">
        <v>100</v>
      </c>
      <c r="CM11" s="110" t="s">
        <v>345</v>
      </c>
      <c r="CP11" t="str">
        <f t="shared" si="0"/>
        <v>100 - ОПШТЕ ЈАВНЕ УСЛУГЕ</v>
      </c>
      <c r="CU11" s="111" t="s">
        <v>331</v>
      </c>
      <c r="CV11" s="6" t="s">
        <v>781</v>
      </c>
      <c r="CW11" s="111"/>
      <c r="CY11" t="str">
        <f t="shared" si="1"/>
        <v>10 - Примања од домаћих задуживања</v>
      </c>
      <c r="DT11" s="7"/>
    </row>
    <row r="12" spans="2:147" ht="15.75" x14ac:dyDescent="0.25">
      <c r="C12" s="134"/>
      <c r="D12" s="7"/>
      <c r="E12" s="132"/>
      <c r="F12" s="132"/>
      <c r="H12" s="132"/>
      <c r="I12" s="132"/>
      <c r="J12" s="132"/>
      <c r="K12" s="132"/>
      <c r="L12" s="132"/>
      <c r="M12" s="132"/>
      <c r="N12" s="132"/>
      <c r="O12" s="132"/>
      <c r="P12" s="132"/>
      <c r="Q12" s="132"/>
      <c r="R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BD12" s="132"/>
      <c r="BE12" s="132"/>
      <c r="BF12" s="154"/>
      <c r="BG12" s="154"/>
      <c r="BH12" s="132"/>
      <c r="BI12" s="132"/>
      <c r="BJ12" s="132"/>
      <c r="BK12" s="132"/>
      <c r="BL12" s="132"/>
      <c r="BM12" s="132"/>
      <c r="BN12" s="132"/>
      <c r="BO12" s="132"/>
      <c r="BP12" s="132"/>
      <c r="BQ12" s="132"/>
      <c r="BR12" s="132"/>
      <c r="BS12" s="109">
        <v>100</v>
      </c>
      <c r="BT12" s="110" t="s">
        <v>345</v>
      </c>
      <c r="BV12" s="111"/>
      <c r="BW12" s="6"/>
      <c r="BX12" s="111"/>
      <c r="BZ12" s="111"/>
      <c r="CA12" s="112"/>
      <c r="CB12" s="111"/>
      <c r="CL12" s="109"/>
      <c r="CM12" s="110"/>
      <c r="CP12" t="str">
        <f t="shared" si="0"/>
        <v>110 - Извршни и законодавни органи, финансијски и фискални послови и спољни послови</v>
      </c>
      <c r="CU12" s="111"/>
      <c r="CV12" s="6"/>
      <c r="CW12" s="111"/>
      <c r="CY12" t="str">
        <f>CU13&amp;" - "&amp;CV13</f>
        <v>11 - Примања од иностраних задуживања</v>
      </c>
      <c r="DF12" s="742" t="s">
        <v>1138</v>
      </c>
      <c r="DG12" s="733" t="s">
        <v>1140</v>
      </c>
      <c r="DH12" s="734"/>
      <c r="DI12" s="734"/>
      <c r="DJ12" s="734"/>
      <c r="DK12" s="734"/>
      <c r="DL12" s="734"/>
      <c r="DM12" s="734"/>
      <c r="DN12" s="734"/>
      <c r="DO12" s="734"/>
      <c r="DP12" s="734"/>
      <c r="DQ12" s="734"/>
      <c r="DR12" s="734"/>
      <c r="DS12" s="735"/>
      <c r="DT12" s="7"/>
      <c r="DU12" s="7"/>
      <c r="DV12" s="7"/>
      <c r="DW12" s="7"/>
    </row>
    <row r="13" spans="2:147" ht="63.75" customHeight="1" x14ac:dyDescent="0.25">
      <c r="B13" s="50" t="s">
        <v>537</v>
      </c>
      <c r="C13" s="134" t="s">
        <v>1522</v>
      </c>
      <c r="D13" s="7" t="s">
        <v>668</v>
      </c>
      <c r="E13" s="132"/>
      <c r="F13" s="132"/>
      <c r="G13" s="132"/>
      <c r="H13" s="132"/>
      <c r="I13" s="132"/>
      <c r="J13" s="132"/>
      <c r="K13" s="132"/>
      <c r="L13" s="132"/>
      <c r="M13" s="132"/>
      <c r="N13" s="132"/>
      <c r="O13" s="132"/>
      <c r="P13" s="132"/>
      <c r="Q13" s="132"/>
      <c r="R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BD13" s="132"/>
      <c r="BE13" s="132"/>
      <c r="BF13" s="154"/>
      <c r="BG13" s="154"/>
      <c r="BH13" s="132"/>
      <c r="BI13" s="132"/>
      <c r="BJ13" s="132"/>
      <c r="BK13" s="132"/>
      <c r="BL13" s="132"/>
      <c r="BM13" s="132"/>
      <c r="BN13" s="132"/>
      <c r="BO13" s="132"/>
      <c r="BP13" s="132"/>
      <c r="BQ13" s="132"/>
      <c r="BR13" s="132"/>
      <c r="BS13" s="113">
        <v>110</v>
      </c>
      <c r="BT13" s="114" t="s">
        <v>1070</v>
      </c>
      <c r="BV13" s="111" t="s">
        <v>765</v>
      </c>
      <c r="BW13" s="6" t="s">
        <v>782</v>
      </c>
      <c r="BX13" s="111" t="s">
        <v>765</v>
      </c>
      <c r="BZ13" s="111">
        <v>423</v>
      </c>
      <c r="CA13" s="112" t="s">
        <v>1168</v>
      </c>
      <c r="CB13" s="111">
        <v>423</v>
      </c>
      <c r="CL13" s="113">
        <v>110</v>
      </c>
      <c r="CM13" s="114" t="s">
        <v>1070</v>
      </c>
      <c r="CP13" t="str">
        <f t="shared" si="0"/>
        <v>111 - Извршни и законодавни органи</v>
      </c>
      <c r="CU13" s="111" t="s">
        <v>765</v>
      </c>
      <c r="CV13" s="6" t="s">
        <v>782</v>
      </c>
      <c r="CW13" s="111"/>
      <c r="CY13" t="str">
        <f>CU14&amp;" - "&amp;CV14</f>
        <v>12 - Примања од отплате датих кредита и продаје финансијске имовине</v>
      </c>
      <c r="DF13" s="742"/>
      <c r="DG13" s="739" t="s">
        <v>1424</v>
      </c>
      <c r="DH13" s="740"/>
      <c r="DI13" s="740"/>
      <c r="DJ13" s="740"/>
      <c r="DK13" s="740"/>
      <c r="DL13" s="740"/>
      <c r="DM13" s="740"/>
      <c r="DN13" s="740"/>
      <c r="DO13" s="740"/>
      <c r="DP13" s="740"/>
      <c r="DQ13" s="740"/>
      <c r="DR13" s="740"/>
      <c r="DS13" s="741"/>
      <c r="DT13" s="7"/>
      <c r="DU13" s="713" t="s">
        <v>1398</v>
      </c>
      <c r="DV13" s="713"/>
      <c r="DW13" s="713"/>
      <c r="DX13" s="713"/>
      <c r="DY13" s="713"/>
      <c r="DZ13" s="713"/>
      <c r="EA13" s="713"/>
      <c r="EB13" s="713"/>
      <c r="EC13" s="713"/>
      <c r="EG13" s="354" t="s">
        <v>365</v>
      </c>
    </row>
    <row r="14" spans="2:147" ht="58.5" customHeight="1" x14ac:dyDescent="0.25">
      <c r="B14" s="50" t="s">
        <v>1118</v>
      </c>
      <c r="C14" s="134" t="s">
        <v>310</v>
      </c>
      <c r="D14" s="88" t="s">
        <v>669</v>
      </c>
      <c r="E14" s="132"/>
      <c r="F14" s="132"/>
      <c r="G14" s="132"/>
      <c r="H14" s="132"/>
      <c r="I14" s="132"/>
      <c r="J14" s="132"/>
      <c r="K14" s="132"/>
      <c r="L14" s="132"/>
      <c r="M14" s="132"/>
      <c r="N14" s="132"/>
      <c r="O14" s="132"/>
      <c r="P14" s="132"/>
      <c r="Q14" s="132"/>
      <c r="R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BD14" s="132"/>
      <c r="BE14" s="132"/>
      <c r="BF14" s="154"/>
      <c r="BG14" s="154"/>
      <c r="BH14" s="132"/>
      <c r="BI14" s="132"/>
      <c r="BJ14" s="132"/>
      <c r="BK14" s="132"/>
      <c r="BL14" s="132"/>
      <c r="BM14" s="132"/>
      <c r="BN14" s="132"/>
      <c r="BO14" s="132"/>
      <c r="BP14" s="132"/>
      <c r="BQ14" s="132"/>
      <c r="BR14" s="132"/>
      <c r="BS14" s="116">
        <v>111</v>
      </c>
      <c r="BT14" s="117" t="s">
        <v>346</v>
      </c>
      <c r="BV14" s="111" t="s">
        <v>766</v>
      </c>
      <c r="BW14" s="6" t="s">
        <v>783</v>
      </c>
      <c r="BX14" s="111" t="s">
        <v>766</v>
      </c>
      <c r="BZ14" s="111">
        <v>424</v>
      </c>
      <c r="CA14" s="112" t="s">
        <v>1169</v>
      </c>
      <c r="CB14" s="111">
        <v>424</v>
      </c>
      <c r="CL14" s="116">
        <v>111</v>
      </c>
      <c r="CM14" s="117" t="s">
        <v>346</v>
      </c>
      <c r="CP14" t="str">
        <f t="shared" si="0"/>
        <v>112 - Финансијски и фискални послови</v>
      </c>
      <c r="CU14" s="111" t="s">
        <v>766</v>
      </c>
      <c r="CV14" s="6" t="s">
        <v>783</v>
      </c>
      <c r="CW14" s="111"/>
      <c r="CY14" t="str">
        <f>CU15&amp;" - "&amp;CV15</f>
        <v>13 - Нераспоређени вишак прихода из ранијих година</v>
      </c>
      <c r="DF14" s="742"/>
      <c r="DG14" s="684" t="s">
        <v>1425</v>
      </c>
      <c r="DH14" s="685"/>
      <c r="DI14" s="685"/>
      <c r="DJ14" s="685"/>
      <c r="DK14" s="685"/>
      <c r="DL14" s="685"/>
      <c r="DM14" s="685"/>
      <c r="DN14" s="685"/>
      <c r="DO14" s="685"/>
      <c r="DP14" s="685"/>
      <c r="DQ14" s="685"/>
      <c r="DR14" s="685"/>
      <c r="DS14" s="686"/>
      <c r="DT14" s="7"/>
      <c r="DU14" s="7"/>
      <c r="DV14" s="7"/>
      <c r="DW14" s="7"/>
    </row>
    <row r="15" spans="2:147" ht="18" customHeight="1" x14ac:dyDescent="0.25">
      <c r="B15" s="50" t="s">
        <v>1594</v>
      </c>
      <c r="C15" s="134" t="s">
        <v>311</v>
      </c>
      <c r="D15" s="88" t="s">
        <v>670</v>
      </c>
      <c r="E15" s="132"/>
      <c r="F15" s="132"/>
      <c r="G15" s="132"/>
      <c r="H15" s="132"/>
      <c r="I15" s="132"/>
      <c r="J15" s="132"/>
      <c r="K15" s="132"/>
      <c r="L15" s="132"/>
      <c r="M15" s="132"/>
      <c r="N15" s="132"/>
      <c r="O15" s="132"/>
      <c r="P15" s="132"/>
      <c r="Q15" s="132"/>
      <c r="R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BD15" s="132"/>
      <c r="BE15" s="132"/>
      <c r="BF15" s="154"/>
      <c r="BG15" s="154"/>
      <c r="BH15" s="132"/>
      <c r="BI15" s="132"/>
      <c r="BJ15" s="132"/>
      <c r="BK15" s="132"/>
      <c r="BL15" s="132"/>
      <c r="BM15" s="132"/>
      <c r="BN15" s="132"/>
      <c r="BO15" s="132"/>
      <c r="BP15" s="132"/>
      <c r="BQ15" s="132"/>
      <c r="BR15" s="132"/>
      <c r="BS15" s="116">
        <v>112</v>
      </c>
      <c r="BT15" s="117" t="s">
        <v>347</v>
      </c>
      <c r="BV15" s="111" t="s">
        <v>767</v>
      </c>
      <c r="BW15" s="6" t="s">
        <v>784</v>
      </c>
      <c r="BX15" s="111" t="s">
        <v>767</v>
      </c>
      <c r="BZ15" s="111">
        <v>425</v>
      </c>
      <c r="CA15" s="112" t="s">
        <v>1170</v>
      </c>
      <c r="CB15" s="111">
        <v>425</v>
      </c>
      <c r="CL15" s="116">
        <v>112</v>
      </c>
      <c r="CM15" s="117" t="s">
        <v>347</v>
      </c>
      <c r="CP15" t="str">
        <f t="shared" si="0"/>
        <v>113 - Спољни послови</v>
      </c>
      <c r="CU15" s="111" t="s">
        <v>767</v>
      </c>
      <c r="CV15" s="6" t="s">
        <v>784</v>
      </c>
      <c r="CW15" s="111"/>
      <c r="CY15" t="str">
        <f>CU16&amp;" - "&amp;CV16</f>
        <v>14 - Неутрошена средства од приватизације из ранијих година</v>
      </c>
      <c r="DF15" s="46"/>
      <c r="DG15" s="48"/>
      <c r="DH15" s="48"/>
      <c r="DI15" s="48"/>
      <c r="DJ15" s="48"/>
      <c r="DK15" s="48"/>
      <c r="DL15" s="48"/>
      <c r="DM15" s="48"/>
      <c r="DN15" s="48"/>
      <c r="DO15" s="48"/>
      <c r="DP15" s="48"/>
      <c r="DQ15" s="48"/>
      <c r="DR15" s="48"/>
      <c r="DS15" s="48"/>
      <c r="DT15" s="7"/>
      <c r="DU15" s="7"/>
      <c r="DV15" s="7"/>
      <c r="DW15" s="7"/>
    </row>
    <row r="16" spans="2:147" ht="14.25" customHeight="1" x14ac:dyDescent="0.25">
      <c r="B16" s="50" t="s">
        <v>270</v>
      </c>
      <c r="C16" s="134" t="s">
        <v>312</v>
      </c>
      <c r="D16" s="88" t="s">
        <v>671</v>
      </c>
      <c r="E16" s="132"/>
      <c r="F16" s="132"/>
      <c r="G16" s="132"/>
      <c r="H16" s="132"/>
      <c r="I16" s="132"/>
      <c r="J16" s="132"/>
      <c r="K16" s="132"/>
      <c r="L16" s="132"/>
      <c r="M16" s="132"/>
      <c r="N16" s="132"/>
      <c r="O16" s="132"/>
      <c r="P16" s="132"/>
      <c r="Q16" s="132"/>
      <c r="R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BD16" s="132"/>
      <c r="BE16" s="132"/>
      <c r="BF16" s="154"/>
      <c r="BG16" s="154"/>
      <c r="BH16" s="132"/>
      <c r="BI16" s="132"/>
      <c r="BJ16" s="132"/>
      <c r="BK16" s="132"/>
      <c r="BL16" s="132"/>
      <c r="BM16" s="132"/>
      <c r="BN16" s="132"/>
      <c r="BO16" s="132"/>
      <c r="BP16" s="132"/>
      <c r="BQ16" s="132"/>
      <c r="BR16" s="132"/>
      <c r="BS16" s="116">
        <v>113</v>
      </c>
      <c r="BT16" s="117" t="s">
        <v>1071</v>
      </c>
      <c r="BV16" s="111" t="s">
        <v>768</v>
      </c>
      <c r="BW16" s="6" t="s">
        <v>785</v>
      </c>
      <c r="BX16" s="111" t="s">
        <v>768</v>
      </c>
      <c r="BZ16" s="111">
        <v>426</v>
      </c>
      <c r="CA16" s="112" t="s">
        <v>792</v>
      </c>
      <c r="CB16" s="111">
        <v>426</v>
      </c>
      <c r="CL16" s="116">
        <v>113</v>
      </c>
      <c r="CM16" s="117" t="s">
        <v>1071</v>
      </c>
      <c r="CP16" t="str">
        <f t="shared" si="0"/>
        <v>120 - Економска помоћ иностранству</v>
      </c>
      <c r="CU16" s="111" t="s">
        <v>768</v>
      </c>
      <c r="CV16" s="6" t="s">
        <v>189</v>
      </c>
      <c r="CW16" s="111"/>
      <c r="CY16" t="str">
        <f>CU18&amp;" - "&amp;CV18</f>
        <v>15 - Неутрошена средства донација из ранијих година</v>
      </c>
      <c r="DF16" s="48"/>
      <c r="DG16" s="48"/>
      <c r="DH16" s="48"/>
      <c r="DI16" s="48"/>
      <c r="DJ16" s="48"/>
      <c r="DK16" s="48"/>
      <c r="DL16" s="48"/>
      <c r="DM16" s="48"/>
      <c r="DN16" s="48"/>
      <c r="DO16" s="48"/>
      <c r="DP16" s="48"/>
      <c r="DQ16" s="48"/>
      <c r="DR16" s="48"/>
      <c r="DS16" s="48"/>
      <c r="DT16" s="7"/>
      <c r="DU16" s="7"/>
      <c r="DV16" s="7"/>
      <c r="DW16" s="7"/>
    </row>
    <row r="17" spans="2:146" ht="15.75" x14ac:dyDescent="0.25">
      <c r="C17" s="134"/>
      <c r="D17" s="7"/>
      <c r="E17" s="132"/>
      <c r="F17" s="132"/>
      <c r="G17" s="132"/>
      <c r="H17" s="132"/>
      <c r="I17" s="132"/>
      <c r="J17" s="132"/>
      <c r="K17" s="132"/>
      <c r="L17" s="132"/>
      <c r="M17" s="132"/>
      <c r="N17" s="132"/>
      <c r="O17" s="132"/>
      <c r="P17" s="132"/>
      <c r="Q17" s="132"/>
      <c r="R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BD17" s="132"/>
      <c r="BE17" s="132"/>
      <c r="BF17" s="154"/>
      <c r="BG17" s="154"/>
      <c r="BH17" s="132"/>
      <c r="BI17" s="132"/>
      <c r="BJ17" s="132"/>
      <c r="BK17" s="132"/>
      <c r="BL17" s="132"/>
      <c r="BM17" s="132"/>
      <c r="BN17" s="132"/>
      <c r="BO17" s="132"/>
      <c r="BP17" s="132"/>
      <c r="BQ17" s="132"/>
      <c r="BR17" s="132"/>
      <c r="BS17" s="113">
        <v>120</v>
      </c>
      <c r="BT17" s="114" t="s">
        <v>1072</v>
      </c>
      <c r="BV17" s="111"/>
      <c r="BW17" s="6"/>
      <c r="BX17" s="111"/>
      <c r="BZ17" s="111"/>
      <c r="CA17" s="112"/>
      <c r="CB17" s="111"/>
      <c r="CL17" s="116"/>
      <c r="CM17" s="117"/>
      <c r="CP17" t="str">
        <f t="shared" si="0"/>
        <v>121 - Економска помоћ земљама у развоју и земљама у транзицији</v>
      </c>
      <c r="CU17" s="111"/>
      <c r="CV17" s="6"/>
      <c r="CW17" s="111"/>
      <c r="CY17" t="str">
        <f>CU19&amp;" - "&amp;CV19</f>
        <v>16 - Родитељски динар за ваннаставне активности</v>
      </c>
      <c r="DF17" s="696" t="s">
        <v>1139</v>
      </c>
      <c r="DG17" s="733" t="s">
        <v>298</v>
      </c>
      <c r="DH17" s="734"/>
      <c r="DI17" s="734"/>
      <c r="DJ17" s="734"/>
      <c r="DK17" s="734"/>
      <c r="DL17" s="734"/>
      <c r="DM17" s="734"/>
      <c r="DN17" s="734"/>
      <c r="DO17" s="734"/>
      <c r="DP17" s="734"/>
      <c r="DQ17" s="734"/>
      <c r="DR17" s="734"/>
      <c r="DS17" s="735"/>
      <c r="DT17" s="7"/>
      <c r="DU17" s="7"/>
      <c r="DV17" s="7"/>
      <c r="DW17" s="7"/>
    </row>
    <row r="18" spans="2:146" ht="50.25" customHeight="1" x14ac:dyDescent="0.25">
      <c r="B18" s="50" t="s">
        <v>1504</v>
      </c>
      <c r="C18" s="134" t="s">
        <v>314</v>
      </c>
      <c r="D18" s="88" t="s">
        <v>1021</v>
      </c>
      <c r="E18" s="132"/>
      <c r="F18" s="124"/>
      <c r="G18" s="124"/>
      <c r="H18" s="124"/>
      <c r="I18" s="124"/>
      <c r="J18" s="124"/>
      <c r="K18" s="124"/>
      <c r="L18" s="124"/>
      <c r="M18" s="124"/>
      <c r="N18" s="124"/>
      <c r="O18" s="124"/>
      <c r="P18" s="124"/>
      <c r="Q18" s="124"/>
      <c r="R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BD18" s="132"/>
      <c r="BE18" s="132"/>
      <c r="BF18" s="154"/>
      <c r="BG18" s="154"/>
      <c r="BH18" s="132"/>
      <c r="BI18" s="132"/>
      <c r="BJ18" s="132"/>
      <c r="BK18" s="132"/>
      <c r="BL18" s="132"/>
      <c r="BM18" s="132"/>
      <c r="BN18" s="132"/>
      <c r="BO18" s="132"/>
      <c r="BP18" s="132"/>
      <c r="BQ18" s="132"/>
      <c r="BR18" s="132"/>
      <c r="BS18" s="116">
        <v>121</v>
      </c>
      <c r="BT18" s="117" t="s">
        <v>348</v>
      </c>
      <c r="BV18" s="111" t="s">
        <v>769</v>
      </c>
      <c r="BW18" s="6" t="s">
        <v>786</v>
      </c>
      <c r="BX18" s="111" t="s">
        <v>769</v>
      </c>
      <c r="BZ18" s="111">
        <v>431</v>
      </c>
      <c r="CA18" s="112" t="s">
        <v>1171</v>
      </c>
      <c r="CB18" s="111">
        <v>431</v>
      </c>
      <c r="CL18" s="113">
        <v>120</v>
      </c>
      <c r="CM18" s="114" t="s">
        <v>1072</v>
      </c>
      <c r="CP18" t="str">
        <f t="shared" si="0"/>
        <v>122 - Економска помоћ преко међународних организација</v>
      </c>
      <c r="CU18" s="111" t="s">
        <v>769</v>
      </c>
      <c r="CV18" s="6" t="s">
        <v>190</v>
      </c>
      <c r="CW18" s="111"/>
      <c r="CY18" t="str">
        <f>CU20&amp;" - "&amp;CV20</f>
        <v>56 - Финансијска помоћ ЕУ</v>
      </c>
      <c r="DF18" s="697"/>
      <c r="DG18" s="695" t="s">
        <v>563</v>
      </c>
      <c r="DH18" s="695"/>
      <c r="DI18" s="695"/>
      <c r="DJ18" s="695"/>
      <c r="DK18" s="695"/>
      <c r="DL18" s="695"/>
      <c r="DM18" s="695"/>
      <c r="DN18" s="695"/>
      <c r="DO18" s="695"/>
      <c r="DP18" s="695"/>
      <c r="DQ18" s="695"/>
      <c r="DR18" s="695"/>
      <c r="DS18" s="695"/>
      <c r="DT18" s="7"/>
      <c r="DU18" s="7"/>
      <c r="DV18" s="7"/>
      <c r="DW18" s="7"/>
    </row>
    <row r="19" spans="2:146" ht="65.25" customHeight="1" x14ac:dyDescent="0.25">
      <c r="B19" s="132" t="s">
        <v>1450</v>
      </c>
      <c r="C19" s="134" t="s">
        <v>1452</v>
      </c>
      <c r="D19" s="118" t="s">
        <v>1022</v>
      </c>
      <c r="E19" s="119"/>
      <c r="F19" s="120"/>
      <c r="G19" s="119"/>
      <c r="H19" s="132"/>
      <c r="I19" s="132"/>
      <c r="J19" s="132"/>
      <c r="K19" s="132"/>
      <c r="L19" s="132"/>
      <c r="M19" s="132"/>
      <c r="N19" s="132"/>
      <c r="O19" s="121"/>
      <c r="P19" s="119"/>
      <c r="Q19" s="119"/>
      <c r="R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54"/>
      <c r="BG19" s="154"/>
      <c r="BH19" s="132"/>
      <c r="BI19" s="132"/>
      <c r="BJ19" s="132"/>
      <c r="BK19" s="132"/>
      <c r="BL19" s="132"/>
      <c r="BM19" s="132"/>
      <c r="BN19" s="132"/>
      <c r="BO19" s="132"/>
      <c r="BP19" s="132"/>
      <c r="BQ19" s="132"/>
      <c r="BR19" s="132"/>
      <c r="BS19" s="116">
        <v>122</v>
      </c>
      <c r="BT19" s="117" t="s">
        <v>1073</v>
      </c>
      <c r="BV19" s="111" t="s">
        <v>770</v>
      </c>
      <c r="BW19" s="6" t="s">
        <v>771</v>
      </c>
      <c r="BX19" s="111" t="s">
        <v>770</v>
      </c>
      <c r="BZ19" s="111">
        <v>432</v>
      </c>
      <c r="CA19" s="112" t="s">
        <v>1172</v>
      </c>
      <c r="CB19" s="111">
        <v>432</v>
      </c>
      <c r="CL19" s="116">
        <v>121</v>
      </c>
      <c r="CM19" s="117" t="s">
        <v>348</v>
      </c>
      <c r="CP19" t="str">
        <f t="shared" si="0"/>
        <v>130 - Опште услуге</v>
      </c>
      <c r="CU19" s="111" t="s">
        <v>770</v>
      </c>
      <c r="CV19" s="6" t="s">
        <v>771</v>
      </c>
      <c r="CW19" s="111"/>
      <c r="DF19" s="697"/>
      <c r="DG19" s="731" t="s">
        <v>1315</v>
      </c>
      <c r="DH19" s="695"/>
      <c r="DI19" s="695"/>
      <c r="DJ19" s="695"/>
      <c r="DK19" s="695"/>
      <c r="DL19" s="695"/>
      <c r="DM19" s="695"/>
      <c r="DN19" s="695"/>
      <c r="DO19" s="695"/>
      <c r="DP19" s="695"/>
      <c r="DQ19" s="695"/>
      <c r="DR19" s="695"/>
      <c r="DS19" s="695"/>
      <c r="DT19" s="7"/>
      <c r="DU19" s="7"/>
      <c r="DV19" s="7"/>
      <c r="DW19" s="7"/>
    </row>
    <row r="20" spans="2:146" ht="36" customHeight="1" x14ac:dyDescent="0.25">
      <c r="B20" s="132" t="s">
        <v>974</v>
      </c>
      <c r="C20" s="122" t="s">
        <v>1451</v>
      </c>
      <c r="D20" s="123" t="s">
        <v>1193</v>
      </c>
      <c r="E20" s="119"/>
      <c r="F20" s="120"/>
      <c r="G20" s="119"/>
      <c r="H20" s="132"/>
      <c r="I20" s="132"/>
      <c r="J20" s="132"/>
      <c r="K20" s="132"/>
      <c r="L20" s="132"/>
      <c r="M20" s="132"/>
      <c r="N20" s="132"/>
      <c r="O20" s="121"/>
      <c r="P20" s="119"/>
      <c r="Q20" s="119"/>
      <c r="R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54"/>
      <c r="BG20" s="154"/>
      <c r="BH20" s="132"/>
      <c r="BI20" s="132"/>
      <c r="BJ20" s="132"/>
      <c r="BK20" s="132"/>
      <c r="BL20" s="132"/>
      <c r="BM20" s="132"/>
      <c r="BN20" s="132"/>
      <c r="BO20" s="132"/>
      <c r="BP20" s="132"/>
      <c r="BQ20" s="132"/>
      <c r="BR20" s="132"/>
      <c r="BS20" s="113">
        <v>130</v>
      </c>
      <c r="BT20" s="114" t="s">
        <v>349</v>
      </c>
      <c r="BZ20" s="111">
        <v>433</v>
      </c>
      <c r="CA20" s="112" t="s">
        <v>1173</v>
      </c>
      <c r="CB20" s="111">
        <v>433</v>
      </c>
      <c r="CL20" s="116">
        <v>122</v>
      </c>
      <c r="CM20" s="117" t="s">
        <v>1073</v>
      </c>
      <c r="CP20" t="str">
        <f t="shared" si="0"/>
        <v>131 - Опште кадровске услуге</v>
      </c>
      <c r="CU20" s="135">
        <v>56</v>
      </c>
      <c r="CV20" s="6" t="s">
        <v>191</v>
      </c>
      <c r="DF20" s="697"/>
      <c r="DG20" s="700" t="s">
        <v>1544</v>
      </c>
      <c r="DH20" s="701"/>
      <c r="DI20" s="701"/>
      <c r="DJ20" s="701"/>
      <c r="DK20" s="701"/>
      <c r="DL20" s="701"/>
      <c r="DM20" s="701"/>
      <c r="DN20" s="701"/>
      <c r="DO20" s="701"/>
      <c r="DP20" s="701"/>
      <c r="DQ20" s="701"/>
      <c r="DR20" s="701"/>
      <c r="DS20" s="702"/>
      <c r="DT20" s="7"/>
      <c r="DU20" s="7"/>
      <c r="DV20" s="7"/>
      <c r="DW20" s="7"/>
    </row>
    <row r="21" spans="2:146" ht="27.75" customHeight="1" x14ac:dyDescent="0.25">
      <c r="B21" s="132"/>
      <c r="C21" s="132"/>
      <c r="D21" s="119"/>
      <c r="E21" s="119"/>
      <c r="F21" s="132"/>
      <c r="G21" s="132"/>
      <c r="H21" s="132"/>
      <c r="I21" s="132"/>
      <c r="J21" s="132"/>
      <c r="K21" s="132"/>
      <c r="L21" s="132"/>
      <c r="M21" s="132"/>
      <c r="N21" s="132"/>
      <c r="O21" s="132"/>
      <c r="P21" s="119"/>
      <c r="Q21" s="119"/>
      <c r="R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54"/>
      <c r="BG21" s="154"/>
      <c r="BH21" s="132"/>
      <c r="BI21" s="132"/>
      <c r="BJ21" s="132"/>
      <c r="BK21" s="132"/>
      <c r="BL21" s="132"/>
      <c r="BM21" s="132"/>
      <c r="BN21" s="132"/>
      <c r="BO21" s="132"/>
      <c r="BP21" s="132"/>
      <c r="BQ21" s="132"/>
      <c r="BR21" s="132"/>
      <c r="BS21" s="116">
        <v>131</v>
      </c>
      <c r="BT21" s="117" t="s">
        <v>350</v>
      </c>
      <c r="BZ21" s="111">
        <v>434</v>
      </c>
      <c r="CA21" s="112" t="s">
        <v>1174</v>
      </c>
      <c r="CB21" s="111">
        <v>434</v>
      </c>
      <c r="CL21" s="113">
        <v>130</v>
      </c>
      <c r="CM21" s="114" t="s">
        <v>349</v>
      </c>
      <c r="CP21" t="str">
        <f t="shared" si="0"/>
        <v>132 - Опште услуге планирања и статистике</v>
      </c>
      <c r="DF21" s="698"/>
      <c r="DG21" s="736"/>
      <c r="DH21" s="737"/>
      <c r="DI21" s="737"/>
      <c r="DJ21" s="737"/>
      <c r="DK21" s="737"/>
      <c r="DL21" s="737"/>
      <c r="DM21" s="737"/>
      <c r="DN21" s="737"/>
      <c r="DO21" s="737"/>
      <c r="DP21" s="737"/>
      <c r="DQ21" s="737"/>
      <c r="DR21" s="737"/>
      <c r="DS21" s="738"/>
      <c r="DT21" s="7"/>
      <c r="DU21" s="7"/>
      <c r="DV21" s="7"/>
      <c r="DW21" s="7"/>
    </row>
    <row r="22" spans="2:146" ht="18" customHeight="1" x14ac:dyDescent="0.25">
      <c r="B22" s="132"/>
      <c r="C22" s="132"/>
      <c r="D22" s="119"/>
      <c r="E22" s="119"/>
      <c r="F22" s="132"/>
      <c r="G22" s="132"/>
      <c r="H22" s="132"/>
      <c r="I22" s="132"/>
      <c r="J22" s="132"/>
      <c r="K22" s="132"/>
      <c r="L22" s="132"/>
      <c r="M22" s="132"/>
      <c r="N22" s="132"/>
      <c r="O22" s="132"/>
      <c r="P22" s="132"/>
      <c r="Q22" s="119"/>
      <c r="R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54"/>
      <c r="BG22" s="154"/>
      <c r="BH22" s="132"/>
      <c r="BI22" s="132"/>
      <c r="BJ22" s="132"/>
      <c r="BK22" s="132"/>
      <c r="BL22" s="132"/>
      <c r="BM22" s="132"/>
      <c r="BN22" s="132"/>
      <c r="BO22" s="132"/>
      <c r="BP22" s="132"/>
      <c r="BQ22" s="132"/>
      <c r="BR22" s="132"/>
      <c r="BS22" s="116">
        <v>132</v>
      </c>
      <c r="BT22" s="117" t="s">
        <v>1074</v>
      </c>
      <c r="BZ22" s="111">
        <v>435</v>
      </c>
      <c r="CA22" s="112" t="s">
        <v>793</v>
      </c>
      <c r="CB22" s="111">
        <v>435</v>
      </c>
      <c r="CL22" s="116">
        <v>131</v>
      </c>
      <c r="CM22" s="117" t="s">
        <v>350</v>
      </c>
      <c r="CP22" t="str">
        <f t="shared" si="0"/>
        <v>133 - Остале опште услуге</v>
      </c>
      <c r="DF22" s="46"/>
      <c r="DG22" s="47"/>
      <c r="DH22" s="47"/>
      <c r="DI22" s="47"/>
      <c r="DJ22" s="47"/>
      <c r="DK22" s="47"/>
      <c r="DL22" s="47"/>
      <c r="DM22" s="47"/>
      <c r="DN22" s="47"/>
      <c r="DO22" s="47"/>
      <c r="DP22" s="47"/>
      <c r="DQ22" s="47"/>
      <c r="DR22" s="47"/>
      <c r="DS22" s="47"/>
      <c r="DT22" s="7"/>
      <c r="DU22" s="7"/>
      <c r="DV22" s="7"/>
      <c r="DW22" s="7"/>
    </row>
    <row r="23" spans="2:146" ht="37.5" customHeight="1" x14ac:dyDescent="0.25">
      <c r="B23" s="132"/>
      <c r="C23" s="132"/>
      <c r="D23" s="119"/>
      <c r="E23" s="119"/>
      <c r="F23" s="132"/>
      <c r="G23" s="132"/>
      <c r="H23" s="132"/>
      <c r="I23" s="132"/>
      <c r="J23" s="132"/>
      <c r="K23" s="132"/>
      <c r="L23" s="132"/>
      <c r="M23" s="132"/>
      <c r="N23" s="132"/>
      <c r="O23" s="132"/>
      <c r="P23" s="132"/>
      <c r="Q23" s="119"/>
      <c r="R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54"/>
      <c r="BG23" s="154"/>
      <c r="BH23" s="132"/>
      <c r="BI23" s="132"/>
      <c r="BJ23" s="132"/>
      <c r="BK23" s="132"/>
      <c r="BL23" s="132"/>
      <c r="BM23" s="132"/>
      <c r="BN23" s="132"/>
      <c r="BO23" s="132"/>
      <c r="BP23" s="132"/>
      <c r="BQ23" s="132"/>
      <c r="BR23" s="132"/>
      <c r="BS23" s="116">
        <v>133</v>
      </c>
      <c r="BT23" s="117" t="s">
        <v>351</v>
      </c>
      <c r="BZ23" s="111">
        <v>441</v>
      </c>
      <c r="CA23" s="112" t="s">
        <v>1175</v>
      </c>
      <c r="CB23" s="111">
        <v>441</v>
      </c>
      <c r="CL23" s="116">
        <v>132</v>
      </c>
      <c r="CM23" s="117" t="s">
        <v>1074</v>
      </c>
      <c r="CP23" t="str">
        <f t="shared" si="0"/>
        <v>150 - Опште јавне услуге -  истраживање и развој</v>
      </c>
      <c r="DF23" s="696" t="s">
        <v>299</v>
      </c>
      <c r="DG23" s="721" t="s">
        <v>1046</v>
      </c>
      <c r="DH23" s="721"/>
      <c r="DI23" s="721"/>
      <c r="DJ23" s="721"/>
      <c r="DK23" s="721"/>
      <c r="DL23" s="721"/>
      <c r="DM23" s="721"/>
      <c r="DN23" s="721"/>
      <c r="DO23" s="721"/>
      <c r="DP23" s="721"/>
      <c r="DQ23" s="721"/>
      <c r="DR23" s="721"/>
      <c r="DS23" s="721"/>
    </row>
    <row r="24" spans="2:146" ht="19.5" customHeight="1" x14ac:dyDescent="0.25">
      <c r="B24" s="132"/>
      <c r="C24" s="132"/>
      <c r="D24" s="119"/>
      <c r="E24" s="132"/>
      <c r="F24" s="132"/>
      <c r="G24" s="132"/>
      <c r="H24" s="132"/>
      <c r="I24" s="132"/>
      <c r="J24" s="132"/>
      <c r="K24" s="132"/>
      <c r="L24" s="132"/>
      <c r="M24" s="132"/>
      <c r="N24" s="132"/>
      <c r="O24" s="132"/>
      <c r="P24" s="132"/>
      <c r="Q24" s="119"/>
      <c r="R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54"/>
      <c r="BG24" s="154"/>
      <c r="BH24" s="132"/>
      <c r="BI24" s="132"/>
      <c r="BJ24" s="132"/>
      <c r="BK24" s="132"/>
      <c r="BL24" s="132"/>
      <c r="BM24" s="132"/>
      <c r="BN24" s="132"/>
      <c r="BO24" s="132"/>
      <c r="BP24" s="132"/>
      <c r="BQ24" s="132"/>
      <c r="BR24" s="132"/>
      <c r="BS24" s="113">
        <v>150</v>
      </c>
      <c r="BT24" s="114" t="s">
        <v>1075</v>
      </c>
      <c r="BZ24" s="111">
        <v>442</v>
      </c>
      <c r="CA24" s="112" t="s">
        <v>1176</v>
      </c>
      <c r="CB24" s="111">
        <v>442</v>
      </c>
      <c r="CL24" s="116">
        <v>133</v>
      </c>
      <c r="CM24" s="117" t="s">
        <v>351</v>
      </c>
      <c r="CP24" t="str">
        <f t="shared" si="0"/>
        <v>160 - Опште јавне услуге некласификоване на другом месту</v>
      </c>
      <c r="DF24" s="697"/>
      <c r="DG24" s="722" t="s">
        <v>973</v>
      </c>
      <c r="DH24" s="722"/>
      <c r="DI24" s="722"/>
      <c r="DJ24" s="722"/>
      <c r="DK24" s="722"/>
      <c r="DL24" s="722"/>
      <c r="DM24" s="722"/>
      <c r="DN24" s="722"/>
      <c r="DO24" s="722"/>
      <c r="DP24" s="722"/>
      <c r="DQ24" s="722"/>
      <c r="DR24" s="722"/>
      <c r="DS24" s="722"/>
    </row>
    <row r="25" spans="2:146" ht="3.75" customHeight="1" x14ac:dyDescent="0.25">
      <c r="B25" s="132"/>
      <c r="C25" s="132"/>
      <c r="D25" s="119"/>
      <c r="E25" s="132"/>
      <c r="F25" s="132"/>
      <c r="G25" s="132"/>
      <c r="H25" s="132"/>
      <c r="I25" s="132"/>
      <c r="J25" s="132"/>
      <c r="K25" s="132"/>
      <c r="L25" s="132"/>
      <c r="M25" s="132"/>
      <c r="N25" s="132"/>
      <c r="O25" s="132"/>
      <c r="P25" s="132"/>
      <c r="Q25" s="119"/>
      <c r="R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6"/>
      <c r="BB25" s="132"/>
      <c r="BC25" s="132"/>
      <c r="BD25" s="132"/>
      <c r="BE25" s="132"/>
      <c r="BF25" s="154"/>
      <c r="BG25" s="154"/>
      <c r="BH25" s="132"/>
      <c r="BI25" s="132"/>
      <c r="BJ25" s="132"/>
      <c r="BK25" s="132"/>
      <c r="BL25" s="132"/>
      <c r="BM25" s="132"/>
      <c r="BN25" s="132"/>
      <c r="BO25" s="132"/>
      <c r="BP25" s="132"/>
      <c r="BQ25" s="132"/>
      <c r="BR25" s="132"/>
      <c r="BS25" s="113">
        <v>160</v>
      </c>
      <c r="BT25" s="114" t="s">
        <v>1076</v>
      </c>
      <c r="BZ25" s="111">
        <v>443</v>
      </c>
      <c r="CA25" s="112" t="s">
        <v>794</v>
      </c>
      <c r="CB25" s="111">
        <v>443</v>
      </c>
      <c r="CL25" s="113">
        <v>140</v>
      </c>
      <c r="CM25" s="114" t="s">
        <v>352</v>
      </c>
      <c r="CP25" t="str">
        <f t="shared" si="0"/>
        <v>170 - Трансакције јавног  дуга</v>
      </c>
      <c r="DF25" s="697"/>
      <c r="DG25" s="707"/>
      <c r="DH25" s="708"/>
      <c r="DI25" s="708"/>
      <c r="DJ25" s="708"/>
      <c r="DK25" s="708"/>
      <c r="DL25" s="708"/>
      <c r="DM25" s="708"/>
      <c r="DN25" s="708"/>
      <c r="DO25" s="708"/>
      <c r="DP25" s="708"/>
      <c r="DQ25" s="708"/>
      <c r="DR25" s="708"/>
      <c r="DS25" s="709"/>
    </row>
    <row r="26" spans="2:146" ht="102.75" customHeight="1" x14ac:dyDescent="0.25">
      <c r="B26" s="132"/>
      <c r="C26" s="132"/>
      <c r="D26" s="119"/>
      <c r="E26" s="132"/>
      <c r="F26" s="132"/>
      <c r="G26" s="132"/>
      <c r="H26" s="132"/>
      <c r="I26" s="132"/>
      <c r="J26" s="132"/>
      <c r="K26" s="132"/>
      <c r="L26" s="132"/>
      <c r="M26" s="132"/>
      <c r="N26" s="132"/>
      <c r="O26" s="132"/>
      <c r="P26" s="132"/>
      <c r="Q26" s="119"/>
      <c r="R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54"/>
      <c r="BG26" s="154"/>
      <c r="BH26" s="132"/>
      <c r="BI26" s="132"/>
      <c r="BJ26" s="132"/>
      <c r="BK26" s="132"/>
      <c r="BL26" s="132"/>
      <c r="BM26" s="132"/>
      <c r="BN26" s="132"/>
      <c r="BO26" s="132"/>
      <c r="BP26" s="132"/>
      <c r="BQ26" s="132"/>
      <c r="BR26" s="132"/>
      <c r="BS26" s="113">
        <v>170</v>
      </c>
      <c r="BT26" s="114" t="s">
        <v>1077</v>
      </c>
      <c r="BZ26" s="111">
        <v>4511</v>
      </c>
      <c r="CA26" s="112" t="s">
        <v>1259</v>
      </c>
      <c r="CB26" s="111">
        <v>451</v>
      </c>
      <c r="CL26" s="113">
        <v>160</v>
      </c>
      <c r="CM26" s="114" t="s">
        <v>1076</v>
      </c>
      <c r="CP26" t="str">
        <f t="shared" si="0"/>
        <v>180 - Трансфери општег карактера између различитих нивоа власти</v>
      </c>
      <c r="DF26" s="697"/>
      <c r="DG26" s="699" t="s">
        <v>1159</v>
      </c>
      <c r="DH26" s="699"/>
      <c r="DI26" s="699"/>
      <c r="DJ26" s="699"/>
      <c r="DK26" s="699"/>
      <c r="DL26" s="699"/>
      <c r="DM26" s="699"/>
      <c r="DN26" s="699"/>
      <c r="DO26" s="699"/>
      <c r="DP26" s="699"/>
      <c r="DQ26" s="699"/>
      <c r="DR26" s="699"/>
      <c r="DS26" s="699"/>
      <c r="EG26" s="712" t="s">
        <v>366</v>
      </c>
      <c r="EH26" s="712"/>
      <c r="EI26" s="712"/>
      <c r="EJ26" s="712"/>
      <c r="EK26" s="712"/>
      <c r="EL26" s="712"/>
      <c r="EM26" s="712"/>
      <c r="EN26" s="712"/>
      <c r="EO26" s="712"/>
      <c r="EP26" s="712"/>
    </row>
    <row r="27" spans="2:146" ht="112.5" customHeight="1" x14ac:dyDescent="0.25">
      <c r="B27" s="132"/>
      <c r="C27" s="132"/>
      <c r="D27" s="119"/>
      <c r="E27" s="132"/>
      <c r="F27" s="132"/>
      <c r="G27" s="132"/>
      <c r="H27" s="132"/>
      <c r="I27" s="132"/>
      <c r="J27" s="132"/>
      <c r="K27" s="132"/>
      <c r="L27" s="132"/>
      <c r="M27" s="132"/>
      <c r="N27" s="132"/>
      <c r="O27" s="132"/>
      <c r="P27" s="132"/>
      <c r="Q27" s="119"/>
      <c r="R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54"/>
      <c r="BG27" s="154"/>
      <c r="BH27" s="132"/>
      <c r="BI27" s="132"/>
      <c r="BJ27" s="132"/>
      <c r="BK27" s="132"/>
      <c r="BL27" s="132"/>
      <c r="BM27" s="132"/>
      <c r="BN27" s="132"/>
      <c r="BO27" s="132"/>
      <c r="BP27" s="132"/>
      <c r="BQ27" s="132"/>
      <c r="BR27" s="132"/>
      <c r="BS27" s="113">
        <v>180</v>
      </c>
      <c r="BT27" s="114" t="s">
        <v>1078</v>
      </c>
      <c r="BZ27" s="111">
        <v>4512</v>
      </c>
      <c r="CA27" s="112" t="s">
        <v>1137</v>
      </c>
      <c r="CL27" s="113">
        <v>170</v>
      </c>
      <c r="CM27" s="114" t="s">
        <v>1077</v>
      </c>
      <c r="CP27" t="str">
        <f t="shared" si="0"/>
        <v>200 - ОДБРАНА</v>
      </c>
      <c r="DF27" s="697"/>
      <c r="DG27" s="699" t="s">
        <v>1160</v>
      </c>
      <c r="DH27" s="699"/>
      <c r="DI27" s="699"/>
      <c r="DJ27" s="699"/>
      <c r="DK27" s="699"/>
      <c r="DL27" s="699"/>
      <c r="DM27" s="699"/>
      <c r="DN27" s="699"/>
      <c r="DO27" s="699"/>
      <c r="DP27" s="699"/>
      <c r="DQ27" s="699"/>
      <c r="DR27" s="699"/>
      <c r="DS27" s="699"/>
    </row>
    <row r="28" spans="2:146" ht="35.25" customHeight="1" x14ac:dyDescent="0.25">
      <c r="B28" s="132"/>
      <c r="C28" s="132"/>
      <c r="D28" s="119"/>
      <c r="E28" s="132"/>
      <c r="F28" s="132"/>
      <c r="G28" s="132"/>
      <c r="H28" s="132"/>
      <c r="I28" s="132"/>
      <c r="J28" s="132"/>
      <c r="K28" s="132"/>
      <c r="L28" s="132"/>
      <c r="M28" s="132"/>
      <c r="N28" s="132"/>
      <c r="O28" s="132"/>
      <c r="P28" s="132"/>
      <c r="R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54"/>
      <c r="BG28" s="154"/>
      <c r="BH28" s="132"/>
      <c r="BI28" s="132"/>
      <c r="BJ28" s="132"/>
      <c r="BK28" s="132"/>
      <c r="BL28" s="132"/>
      <c r="BM28" s="132"/>
      <c r="BN28" s="132"/>
      <c r="BO28" s="132"/>
      <c r="BP28" s="132"/>
      <c r="BQ28" s="132"/>
      <c r="BR28" s="132"/>
      <c r="BS28" s="109">
        <v>200</v>
      </c>
      <c r="BT28" s="110" t="s">
        <v>353</v>
      </c>
      <c r="BZ28" s="111">
        <v>452</v>
      </c>
      <c r="CA28" s="112" t="s">
        <v>1177</v>
      </c>
      <c r="CB28" s="111">
        <v>452</v>
      </c>
      <c r="CL28" s="113">
        <v>180</v>
      </c>
      <c r="CM28" s="114" t="s">
        <v>1078</v>
      </c>
      <c r="CP28" t="str">
        <f t="shared" si="0"/>
        <v>210 - Војна одбрана</v>
      </c>
      <c r="DF28" s="697"/>
      <c r="DG28" s="690" t="s">
        <v>1545</v>
      </c>
      <c r="DH28" s="690"/>
      <c r="DI28" s="690"/>
      <c r="DJ28" s="690"/>
      <c r="DK28" s="690"/>
      <c r="DL28" s="690"/>
      <c r="DM28" s="690"/>
      <c r="DN28" s="690"/>
      <c r="DO28" s="690"/>
      <c r="DP28" s="690"/>
      <c r="DQ28" s="690"/>
      <c r="DR28" s="690"/>
      <c r="DS28" s="690"/>
    </row>
    <row r="29" spans="2:146" ht="25.5" customHeight="1" x14ac:dyDescent="0.25">
      <c r="B29" s="132"/>
      <c r="C29" s="132"/>
      <c r="D29" s="119"/>
      <c r="E29" s="132"/>
      <c r="F29" s="132"/>
      <c r="G29" s="132"/>
      <c r="H29" s="132"/>
      <c r="I29" s="132"/>
      <c r="J29" s="132"/>
      <c r="K29" s="132"/>
      <c r="L29" s="132"/>
      <c r="M29" s="132"/>
      <c r="N29" s="132"/>
      <c r="O29" s="132"/>
      <c r="P29" s="132"/>
      <c r="R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54"/>
      <c r="BG29" s="154"/>
      <c r="BH29" s="132"/>
      <c r="BI29" s="132"/>
      <c r="BJ29" s="132"/>
      <c r="BK29" s="132"/>
      <c r="BL29" s="132"/>
      <c r="BM29" s="132"/>
      <c r="BN29" s="132"/>
      <c r="BO29" s="132"/>
      <c r="BP29" s="132"/>
      <c r="BQ29" s="132"/>
      <c r="BR29" s="132"/>
      <c r="BS29" s="113">
        <v>210</v>
      </c>
      <c r="BT29" s="114" t="s">
        <v>354</v>
      </c>
      <c r="BZ29" s="111">
        <v>453</v>
      </c>
      <c r="CA29" s="112" t="s">
        <v>1178</v>
      </c>
      <c r="CB29" s="111">
        <v>453</v>
      </c>
      <c r="CL29" s="109">
        <v>200</v>
      </c>
      <c r="CM29" s="110" t="s">
        <v>353</v>
      </c>
      <c r="CP29" t="str">
        <f t="shared" si="0"/>
        <v>220 - Цивилна одбрана</v>
      </c>
      <c r="DF29" s="697"/>
      <c r="DG29" s="700" t="s">
        <v>1604</v>
      </c>
      <c r="DH29" s="701"/>
      <c r="DI29" s="701"/>
      <c r="DJ29" s="701"/>
      <c r="DK29" s="701"/>
      <c r="DL29" s="701"/>
      <c r="DM29" s="701"/>
      <c r="DN29" s="701"/>
      <c r="DO29" s="701"/>
      <c r="DP29" s="701"/>
      <c r="DQ29" s="701"/>
      <c r="DR29" s="701"/>
      <c r="DS29" s="702"/>
    </row>
    <row r="30" spans="2:146" ht="100.5" customHeight="1" x14ac:dyDescent="0.25">
      <c r="B30" s="132"/>
      <c r="C30" s="132"/>
      <c r="D30" s="119"/>
      <c r="E30" s="132"/>
      <c r="F30" s="132"/>
      <c r="G30" s="132"/>
      <c r="H30" s="132"/>
      <c r="I30" s="132"/>
      <c r="J30" s="132"/>
      <c r="K30" s="132"/>
      <c r="L30" s="132"/>
      <c r="M30" s="132"/>
      <c r="N30" s="132"/>
      <c r="O30" s="132"/>
      <c r="P30" s="132"/>
      <c r="R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54"/>
      <c r="BG30" s="154"/>
      <c r="BH30" s="132"/>
      <c r="BI30" s="132"/>
      <c r="BJ30" s="132"/>
      <c r="BK30" s="132"/>
      <c r="BL30" s="132"/>
      <c r="BM30" s="132"/>
      <c r="BN30" s="132"/>
      <c r="BO30" s="132"/>
      <c r="BP30" s="132"/>
      <c r="BQ30" s="132"/>
      <c r="BR30" s="132"/>
      <c r="BS30" s="113">
        <v>220</v>
      </c>
      <c r="BT30" s="114" t="s">
        <v>355</v>
      </c>
      <c r="BZ30" s="111">
        <v>454</v>
      </c>
      <c r="CA30" s="112" t="s">
        <v>795</v>
      </c>
      <c r="CB30" s="111">
        <v>454</v>
      </c>
      <c r="CL30" s="113">
        <v>210</v>
      </c>
      <c r="CM30" s="114" t="s">
        <v>354</v>
      </c>
      <c r="CP30" t="str">
        <f t="shared" si="0"/>
        <v>240 - Одбрана - истраживање и развој</v>
      </c>
      <c r="DF30" s="697"/>
      <c r="DG30" s="726" t="s">
        <v>1161</v>
      </c>
      <c r="DH30" s="727"/>
      <c r="DI30" s="727"/>
      <c r="DJ30" s="727"/>
      <c r="DK30" s="727"/>
      <c r="DL30" s="727"/>
      <c r="DM30" s="727"/>
      <c r="DN30" s="727"/>
      <c r="DO30" s="727"/>
      <c r="DP30" s="727"/>
      <c r="DQ30" s="727"/>
      <c r="DR30" s="727"/>
      <c r="DS30" s="728"/>
    </row>
    <row r="31" spans="2:146" ht="57.75" customHeight="1" x14ac:dyDescent="0.25">
      <c r="B31" s="124"/>
      <c r="C31" s="132"/>
      <c r="D31" s="119"/>
      <c r="E31" s="132"/>
      <c r="F31" s="132"/>
      <c r="G31" s="132"/>
      <c r="H31" s="132"/>
      <c r="I31" s="132"/>
      <c r="J31" s="132"/>
      <c r="K31" s="132"/>
      <c r="L31" s="132"/>
      <c r="M31" s="132"/>
      <c r="N31" s="132"/>
      <c r="O31" s="132"/>
      <c r="P31" s="132"/>
      <c r="R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54"/>
      <c r="BG31" s="154"/>
      <c r="BH31" s="132"/>
      <c r="BI31" s="132"/>
      <c r="BJ31" s="132"/>
      <c r="BK31" s="132"/>
      <c r="BL31" s="132"/>
      <c r="BM31" s="132"/>
      <c r="BN31" s="132"/>
      <c r="BO31" s="132"/>
      <c r="BP31" s="132"/>
      <c r="BQ31" s="132"/>
      <c r="BR31" s="132"/>
      <c r="BS31" s="113">
        <v>240</v>
      </c>
      <c r="BT31" s="114" t="s">
        <v>1080</v>
      </c>
      <c r="BZ31" s="111">
        <v>461</v>
      </c>
      <c r="CA31" s="112" t="s">
        <v>796</v>
      </c>
      <c r="CB31" s="111">
        <v>461</v>
      </c>
      <c r="CL31" s="113">
        <v>220</v>
      </c>
      <c r="CM31" s="114" t="s">
        <v>355</v>
      </c>
      <c r="CP31" t="str">
        <f t="shared" si="0"/>
        <v>250 - Одбрана некласификована на другом месту</v>
      </c>
      <c r="DF31" s="697"/>
      <c r="DG31" s="691" t="s">
        <v>1162</v>
      </c>
      <c r="DH31" s="688"/>
      <c r="DI31" s="688"/>
      <c r="DJ31" s="688"/>
      <c r="DK31" s="688"/>
      <c r="DL31" s="688"/>
      <c r="DM31" s="688"/>
      <c r="DN31" s="688"/>
      <c r="DO31" s="688"/>
      <c r="DP31" s="688"/>
      <c r="DQ31" s="688"/>
      <c r="DR31" s="688"/>
      <c r="DS31" s="689"/>
    </row>
    <row r="32" spans="2:146" ht="84" customHeight="1" x14ac:dyDescent="0.25">
      <c r="B32" s="132"/>
      <c r="C32" s="132"/>
      <c r="D32" s="132"/>
      <c r="E32" s="132"/>
      <c r="F32" s="132"/>
      <c r="G32" s="132"/>
      <c r="H32" s="132"/>
      <c r="I32" s="132"/>
      <c r="J32" s="132"/>
      <c r="K32" s="132"/>
      <c r="L32" s="132"/>
      <c r="M32" s="132"/>
      <c r="N32" s="132"/>
      <c r="O32" s="132"/>
      <c r="P32" s="132"/>
      <c r="R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54"/>
      <c r="BG32" s="154"/>
      <c r="BH32" s="132"/>
      <c r="BI32" s="132"/>
      <c r="BJ32" s="132"/>
      <c r="BK32" s="132"/>
      <c r="BL32" s="132"/>
      <c r="BM32" s="132"/>
      <c r="BN32" s="132"/>
      <c r="BO32" s="132"/>
      <c r="BP32" s="132"/>
      <c r="BQ32" s="132"/>
      <c r="BR32" s="132"/>
      <c r="BS32" s="113">
        <v>250</v>
      </c>
      <c r="BT32" s="114" t="s">
        <v>356</v>
      </c>
      <c r="BZ32" s="111">
        <v>462</v>
      </c>
      <c r="CA32" s="112" t="s">
        <v>797</v>
      </c>
      <c r="CB32" s="111">
        <v>462</v>
      </c>
      <c r="CL32" s="113">
        <v>230</v>
      </c>
      <c r="CM32" s="114" t="s">
        <v>1079</v>
      </c>
      <c r="CP32" t="str">
        <f t="shared" si="0"/>
        <v>300 - ЈАВНИ РЕД И БЕЗБЕДНОСТ</v>
      </c>
      <c r="DF32" s="697"/>
      <c r="DG32" s="672" t="s">
        <v>1310</v>
      </c>
      <c r="DH32" s="673"/>
      <c r="DI32" s="673"/>
      <c r="DJ32" s="673"/>
      <c r="DK32" s="673"/>
      <c r="DL32" s="673"/>
      <c r="DM32" s="673"/>
      <c r="DN32" s="673"/>
      <c r="DO32" s="673"/>
      <c r="DP32" s="673"/>
      <c r="DQ32" s="673"/>
      <c r="DR32" s="673"/>
      <c r="DS32" s="674"/>
    </row>
    <row r="33" spans="2:139" ht="101.25" customHeight="1" x14ac:dyDescent="0.25">
      <c r="B33" s="132"/>
      <c r="C33" s="132"/>
      <c r="D33" s="132"/>
      <c r="E33" s="132"/>
      <c r="F33" s="132"/>
      <c r="G33" s="132"/>
      <c r="H33" s="132"/>
      <c r="I33" s="132"/>
      <c r="J33" s="132"/>
      <c r="K33" s="132"/>
      <c r="L33" s="132"/>
      <c r="M33" s="132"/>
      <c r="N33" s="132"/>
      <c r="O33" s="132"/>
      <c r="P33" s="132"/>
      <c r="R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54"/>
      <c r="BG33" s="154"/>
      <c r="BH33" s="132"/>
      <c r="BI33" s="132"/>
      <c r="BJ33" s="132"/>
      <c r="BK33" s="132"/>
      <c r="BL33" s="132"/>
      <c r="BM33" s="132"/>
      <c r="BN33" s="132"/>
      <c r="BO33" s="132"/>
      <c r="BP33" s="132"/>
      <c r="BQ33" s="132"/>
      <c r="BR33" s="132"/>
      <c r="BS33" s="109">
        <v>300</v>
      </c>
      <c r="BT33" s="110" t="s">
        <v>1081</v>
      </c>
      <c r="BZ33" s="111"/>
      <c r="CA33" s="112"/>
      <c r="CB33" s="111"/>
      <c r="CL33" s="113"/>
      <c r="CM33" s="114"/>
      <c r="CP33" t="str">
        <f t="shared" si="0"/>
        <v>310 - Услуге полиције</v>
      </c>
      <c r="DF33" s="697"/>
      <c r="DG33" s="704" t="s">
        <v>1311</v>
      </c>
      <c r="DH33" s="705"/>
      <c r="DI33" s="705"/>
      <c r="DJ33" s="705"/>
      <c r="DK33" s="705"/>
      <c r="DL33" s="705"/>
      <c r="DM33" s="705"/>
      <c r="DN33" s="705"/>
      <c r="DO33" s="705"/>
      <c r="DP33" s="705"/>
      <c r="DQ33" s="705"/>
      <c r="DR33" s="705"/>
      <c r="DS33" s="706"/>
      <c r="EG33" s="354" t="s">
        <v>367</v>
      </c>
    </row>
    <row r="34" spans="2:139" ht="48.75" hidden="1" customHeight="1" x14ac:dyDescent="0.25">
      <c r="B34" s="132"/>
      <c r="C34" s="132"/>
      <c r="D34" s="132"/>
      <c r="E34" s="132"/>
      <c r="F34" s="132"/>
      <c r="G34" s="132"/>
      <c r="H34" s="132"/>
      <c r="I34" s="132"/>
      <c r="J34" s="132"/>
      <c r="K34" s="132"/>
      <c r="L34" s="132"/>
      <c r="M34" s="132"/>
      <c r="N34" s="132"/>
      <c r="O34" s="132"/>
      <c r="P34" s="132"/>
      <c r="Q34" s="132"/>
      <c r="R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54"/>
      <c r="BG34" s="154"/>
      <c r="BH34" s="132"/>
      <c r="BI34" s="132"/>
      <c r="BJ34" s="132"/>
      <c r="BK34" s="132"/>
      <c r="BL34" s="132"/>
      <c r="BM34" s="132"/>
      <c r="BN34" s="132"/>
      <c r="BO34" s="132"/>
      <c r="BP34" s="132"/>
      <c r="BQ34" s="132"/>
      <c r="BR34" s="132"/>
      <c r="BS34" s="113">
        <v>310</v>
      </c>
      <c r="BT34" s="114" t="s">
        <v>1082</v>
      </c>
      <c r="BZ34" s="111">
        <v>4632</v>
      </c>
      <c r="CA34" s="112" t="s">
        <v>799</v>
      </c>
      <c r="CB34" s="111">
        <v>4632</v>
      </c>
      <c r="CL34" s="113">
        <v>250</v>
      </c>
      <c r="CM34" s="114" t="s">
        <v>356</v>
      </c>
      <c r="CP34" t="str">
        <f t="shared" si="0"/>
        <v>320 - Услуге противпожарне заштите</v>
      </c>
      <c r="DF34" s="697"/>
      <c r="DG34" s="718"/>
      <c r="DH34" s="719"/>
      <c r="DI34" s="719"/>
      <c r="DJ34" s="719"/>
      <c r="DK34" s="719"/>
      <c r="DL34" s="719"/>
      <c r="DM34" s="719"/>
      <c r="DN34" s="719"/>
      <c r="DO34" s="719"/>
      <c r="DP34" s="719"/>
      <c r="DQ34" s="719"/>
      <c r="DR34" s="719"/>
      <c r="DS34" s="720"/>
      <c r="DW34" s="72"/>
    </row>
    <row r="35" spans="2:139" ht="93" hidden="1" customHeight="1" x14ac:dyDescent="0.25">
      <c r="B35" s="132"/>
      <c r="C35" s="132"/>
      <c r="D35" s="132"/>
      <c r="E35" s="132"/>
      <c r="F35" s="132"/>
      <c r="G35" s="132"/>
      <c r="H35" s="132"/>
      <c r="I35" s="132"/>
      <c r="J35" s="132"/>
      <c r="K35" s="132"/>
      <c r="L35" s="132"/>
      <c r="M35" s="132"/>
      <c r="N35" s="132"/>
      <c r="O35" s="132"/>
      <c r="P35" s="132"/>
      <c r="Q35" s="132"/>
      <c r="R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54"/>
      <c r="BG35" s="154"/>
      <c r="BH35" s="132"/>
      <c r="BI35" s="132"/>
      <c r="BJ35" s="132"/>
      <c r="BK35" s="132"/>
      <c r="BL35" s="132"/>
      <c r="BM35" s="132"/>
      <c r="BN35" s="132"/>
      <c r="BO35" s="132"/>
      <c r="BP35" s="132"/>
      <c r="BQ35" s="132"/>
      <c r="BR35" s="132"/>
      <c r="BS35" s="113">
        <v>320</v>
      </c>
      <c r="BT35" s="114" t="s">
        <v>357</v>
      </c>
      <c r="BZ35" s="111">
        <v>464</v>
      </c>
      <c r="CA35" s="112" t="s">
        <v>800</v>
      </c>
      <c r="CB35" s="111">
        <v>464</v>
      </c>
      <c r="CL35" s="109">
        <v>300</v>
      </c>
      <c r="CM35" s="110" t="s">
        <v>1081</v>
      </c>
      <c r="CP35" t="str">
        <f t="shared" si="0"/>
        <v>330 - Судови</v>
      </c>
      <c r="DF35" s="697"/>
      <c r="DG35" s="692"/>
      <c r="DH35" s="693"/>
      <c r="DI35" s="693"/>
      <c r="DJ35" s="693"/>
      <c r="DK35" s="693"/>
      <c r="DL35" s="693"/>
      <c r="DM35" s="693"/>
      <c r="DN35" s="693"/>
      <c r="DO35" s="693"/>
      <c r="DP35" s="693"/>
      <c r="DQ35" s="693"/>
      <c r="DR35" s="693"/>
      <c r="DS35" s="694"/>
    </row>
    <row r="36" spans="2:139" ht="49.5" hidden="1" customHeight="1" x14ac:dyDescent="0.25">
      <c r="BF36" s="154"/>
      <c r="BG36" s="154"/>
      <c r="BS36" s="113">
        <v>330</v>
      </c>
      <c r="BT36" s="114" t="s">
        <v>358</v>
      </c>
      <c r="BZ36" s="111">
        <v>465</v>
      </c>
      <c r="CA36" s="112" t="s">
        <v>801</v>
      </c>
      <c r="CB36" s="111">
        <v>465</v>
      </c>
      <c r="CL36" s="113">
        <v>310</v>
      </c>
      <c r="CM36" s="114" t="s">
        <v>1082</v>
      </c>
      <c r="CP36" t="str">
        <f t="shared" si="0"/>
        <v>350 - Јавни ред и безбедност - истраживање и развој</v>
      </c>
      <c r="DF36" s="697"/>
      <c r="DG36" s="703"/>
      <c r="DH36" s="703"/>
      <c r="DI36" s="703"/>
      <c r="DJ36" s="703"/>
      <c r="DK36" s="703"/>
      <c r="DL36" s="703"/>
      <c r="DM36" s="703"/>
      <c r="DN36" s="703"/>
      <c r="DO36" s="703"/>
      <c r="DP36" s="703"/>
      <c r="DQ36" s="703"/>
      <c r="DR36" s="703"/>
      <c r="DS36" s="703"/>
      <c r="DV36" s="152"/>
      <c r="DW36" s="152"/>
      <c r="DX36" s="152"/>
      <c r="DY36" s="152"/>
      <c r="DZ36" s="152"/>
      <c r="EA36" s="152"/>
      <c r="EB36" s="152"/>
    </row>
    <row r="37" spans="2:139" ht="54.75" hidden="1" customHeight="1" x14ac:dyDescent="0.25">
      <c r="B37" s="137" t="s">
        <v>1212</v>
      </c>
      <c r="C37" s="50" t="s">
        <v>303</v>
      </c>
      <c r="BF37" s="154"/>
      <c r="BG37" s="154"/>
      <c r="BS37" s="113">
        <v>350</v>
      </c>
      <c r="BT37" s="114" t="s">
        <v>1083</v>
      </c>
      <c r="BZ37" s="111">
        <v>472</v>
      </c>
      <c r="CA37" s="112" t="s">
        <v>802</v>
      </c>
      <c r="CB37" s="111">
        <v>472</v>
      </c>
      <c r="CL37" s="113">
        <v>320</v>
      </c>
      <c r="CM37" s="114" t="s">
        <v>357</v>
      </c>
      <c r="CP37" t="str">
        <f t="shared" si="0"/>
        <v>360 - Јавни ред и безбедност  некласификован на другом месту</v>
      </c>
      <c r="DF37" s="697"/>
      <c r="DG37" s="687"/>
      <c r="DH37" s="688"/>
      <c r="DI37" s="688"/>
      <c r="DJ37" s="688"/>
      <c r="DK37" s="688"/>
      <c r="DL37" s="688"/>
      <c r="DM37" s="688"/>
      <c r="DN37" s="688"/>
      <c r="DO37" s="688"/>
      <c r="DP37" s="688"/>
      <c r="DQ37" s="688"/>
      <c r="DR37" s="688"/>
      <c r="DS37" s="689"/>
      <c r="DV37" s="152"/>
      <c r="DW37" s="152"/>
      <c r="DX37" s="152"/>
      <c r="DY37" s="152"/>
      <c r="DZ37" s="152"/>
      <c r="EA37" s="152"/>
      <c r="EB37" s="152"/>
      <c r="EC37" s="152"/>
    </row>
    <row r="38" spans="2:139" ht="48.75" hidden="1" customHeight="1" x14ac:dyDescent="0.25">
      <c r="B38" s="121" t="s">
        <v>328</v>
      </c>
      <c r="C38" s="50" t="s">
        <v>1128</v>
      </c>
      <c r="D38" t="s">
        <v>271</v>
      </c>
      <c r="E38" s="107" t="s">
        <v>1461</v>
      </c>
      <c r="F38" s="107" t="s">
        <v>1462</v>
      </c>
      <c r="G38" s="107" t="s">
        <v>1463</v>
      </c>
      <c r="H38" s="107" t="s">
        <v>1129</v>
      </c>
      <c r="I38" s="107" t="s">
        <v>1130</v>
      </c>
      <c r="J38" s="353" t="s">
        <v>361</v>
      </c>
      <c r="K38" s="107"/>
      <c r="L38" s="107"/>
      <c r="M38" s="107"/>
      <c r="N38" s="107"/>
      <c r="O38" s="107"/>
      <c r="P38" s="107"/>
      <c r="Q38" s="107"/>
      <c r="R38" s="107"/>
      <c r="BF38" s="154"/>
      <c r="BG38" s="154"/>
      <c r="BS38" s="113">
        <v>360</v>
      </c>
      <c r="BT38" s="114" t="s">
        <v>1084</v>
      </c>
      <c r="BZ38" s="111">
        <v>481</v>
      </c>
      <c r="CA38" s="112" t="s">
        <v>1179</v>
      </c>
      <c r="CB38" s="111">
        <v>481</v>
      </c>
      <c r="CL38" s="113">
        <v>330</v>
      </c>
      <c r="CM38" s="114" t="s">
        <v>358</v>
      </c>
      <c r="CP38" t="str">
        <f t="shared" si="0"/>
        <v>400 - ЕКОНОМСКИ ПОСЛОВИ</v>
      </c>
      <c r="DF38" s="697"/>
      <c r="DG38" s="691"/>
      <c r="DH38" s="688"/>
      <c r="DI38" s="688"/>
      <c r="DJ38" s="688"/>
      <c r="DK38" s="688"/>
      <c r="DL38" s="688"/>
      <c r="DM38" s="688"/>
      <c r="DN38" s="688"/>
      <c r="DO38" s="688"/>
      <c r="DP38" s="688"/>
      <c r="DQ38" s="688"/>
      <c r="DR38" s="688"/>
      <c r="DS38" s="689"/>
      <c r="DU38" s="152"/>
      <c r="DV38" s="152"/>
      <c r="DW38" s="152"/>
      <c r="DX38" s="152"/>
      <c r="DY38" s="152"/>
      <c r="DZ38" s="152"/>
      <c r="EA38" s="152"/>
      <c r="EB38" s="152"/>
      <c r="EC38" s="152"/>
    </row>
    <row r="39" spans="2:139" ht="51" hidden="1" customHeight="1" x14ac:dyDescent="0.25">
      <c r="B39" s="121" t="s">
        <v>329</v>
      </c>
      <c r="C39" s="50" t="s">
        <v>1447</v>
      </c>
      <c r="D39" t="s">
        <v>272</v>
      </c>
      <c r="E39" s="107" t="s">
        <v>1113</v>
      </c>
      <c r="F39" s="107" t="s">
        <v>1131</v>
      </c>
      <c r="G39" s="107" t="s">
        <v>1132</v>
      </c>
      <c r="H39" s="107" t="s">
        <v>1133</v>
      </c>
      <c r="I39" s="107" t="s">
        <v>1110</v>
      </c>
      <c r="J39" s="107" t="s">
        <v>1111</v>
      </c>
      <c r="K39" s="107" t="s">
        <v>1114</v>
      </c>
      <c r="L39" s="107" t="s">
        <v>1112</v>
      </c>
      <c r="M39" s="107"/>
      <c r="N39" s="107"/>
      <c r="O39" s="107"/>
      <c r="P39" s="107"/>
      <c r="Q39" s="107"/>
      <c r="R39" s="107"/>
      <c r="BF39" s="154"/>
      <c r="BG39" s="154"/>
      <c r="BS39" s="109">
        <v>400</v>
      </c>
      <c r="BT39" s="110" t="s">
        <v>359</v>
      </c>
      <c r="BZ39" s="111">
        <v>482</v>
      </c>
      <c r="CA39" s="112" t="s">
        <v>1180</v>
      </c>
      <c r="CB39" s="111">
        <v>482</v>
      </c>
      <c r="CL39" s="113">
        <v>350</v>
      </c>
      <c r="CM39" s="114" t="s">
        <v>1083</v>
      </c>
      <c r="CP39" t="str">
        <f t="shared" si="0"/>
        <v>410 - Општи економски и комерцијални послови и послови по питању рада</v>
      </c>
      <c r="DF39" s="697"/>
      <c r="DG39" s="699"/>
      <c r="DH39" s="699"/>
      <c r="DI39" s="699"/>
      <c r="DJ39" s="699"/>
      <c r="DK39" s="699"/>
      <c r="DL39" s="699"/>
      <c r="DM39" s="699"/>
      <c r="DN39" s="699"/>
      <c r="DO39" s="699"/>
      <c r="DP39" s="699"/>
      <c r="DQ39" s="699"/>
      <c r="DR39" s="699"/>
      <c r="DS39" s="699"/>
    </row>
    <row r="40" spans="2:139" ht="38.25" hidden="1" customHeight="1" x14ac:dyDescent="0.25">
      <c r="C40" s="50" t="s">
        <v>267</v>
      </c>
      <c r="D40" t="s">
        <v>273</v>
      </c>
      <c r="E40" s="107" t="s">
        <v>1464</v>
      </c>
      <c r="F40" s="107" t="s">
        <v>1465</v>
      </c>
      <c r="G40" s="107" t="s">
        <v>1115</v>
      </c>
      <c r="H40" s="107"/>
      <c r="I40" s="107"/>
      <c r="J40" s="107"/>
      <c r="K40" s="107"/>
      <c r="L40" s="107"/>
      <c r="M40" s="107"/>
      <c r="N40" s="107"/>
      <c r="O40" s="107"/>
      <c r="P40" s="107"/>
      <c r="Q40" s="107"/>
      <c r="R40" s="107"/>
      <c r="BF40" s="154"/>
      <c r="BG40" s="154"/>
      <c r="BS40" s="113">
        <v>410</v>
      </c>
      <c r="BT40" s="114" t="s">
        <v>360</v>
      </c>
      <c r="BZ40" s="111">
        <v>483</v>
      </c>
      <c r="CA40" s="112" t="s">
        <v>1181</v>
      </c>
      <c r="CB40" s="111">
        <v>483</v>
      </c>
      <c r="CL40" s="113">
        <v>360</v>
      </c>
      <c r="CM40" s="114" t="s">
        <v>1084</v>
      </c>
      <c r="CP40" t="str">
        <f t="shared" si="0"/>
        <v>411 - Општи економски и комерцијални послови</v>
      </c>
      <c r="DF40" s="697"/>
      <c r="DG40" s="691"/>
      <c r="DH40" s="688"/>
      <c r="DI40" s="688"/>
      <c r="DJ40" s="688"/>
      <c r="DK40" s="688"/>
      <c r="DL40" s="688"/>
      <c r="DM40" s="688"/>
      <c r="DN40" s="688"/>
      <c r="DO40" s="688"/>
      <c r="DP40" s="688"/>
      <c r="DQ40" s="688"/>
      <c r="DR40" s="688"/>
      <c r="DS40" s="689"/>
    </row>
    <row r="41" spans="2:139" ht="62.25" hidden="1" customHeight="1" x14ac:dyDescent="0.25">
      <c r="C41" s="50" t="s">
        <v>268</v>
      </c>
      <c r="D41" t="s">
        <v>274</v>
      </c>
      <c r="E41" s="107" t="s">
        <v>286</v>
      </c>
      <c r="F41" s="107" t="s">
        <v>1466</v>
      </c>
      <c r="G41" s="107"/>
      <c r="H41" s="107"/>
      <c r="I41" s="107"/>
      <c r="J41" s="107"/>
      <c r="K41" s="107"/>
      <c r="L41" s="107"/>
      <c r="M41" s="107"/>
      <c r="N41" s="107"/>
      <c r="O41" s="107"/>
      <c r="P41" s="107"/>
      <c r="Q41" s="107"/>
      <c r="R41" s="107"/>
      <c r="BF41" s="154"/>
      <c r="BG41" s="154"/>
      <c r="BS41" s="116">
        <v>411</v>
      </c>
      <c r="BT41" s="117" t="s">
        <v>1400</v>
      </c>
      <c r="BZ41" s="111">
        <v>484</v>
      </c>
      <c r="CA41" s="112" t="s">
        <v>1182</v>
      </c>
      <c r="CB41" s="111">
        <v>484</v>
      </c>
      <c r="CL41" s="109">
        <v>400</v>
      </c>
      <c r="CM41" s="110" t="s">
        <v>359</v>
      </c>
      <c r="CP41" t="str">
        <f t="shared" si="0"/>
        <v>412 - Општи послови по питању рада</v>
      </c>
      <c r="DF41" s="697"/>
      <c r="DG41" s="687"/>
      <c r="DH41" s="729"/>
      <c r="DI41" s="729"/>
      <c r="DJ41" s="729"/>
      <c r="DK41" s="729"/>
      <c r="DL41" s="729"/>
      <c r="DM41" s="729"/>
      <c r="DN41" s="729"/>
      <c r="DO41" s="729"/>
      <c r="DP41" s="729"/>
      <c r="DQ41" s="729"/>
      <c r="DR41" s="729"/>
      <c r="DS41" s="730"/>
    </row>
    <row r="42" spans="2:139" ht="51" hidden="1" customHeight="1" x14ac:dyDescent="0.25">
      <c r="C42" s="50" t="s">
        <v>1116</v>
      </c>
      <c r="D42" t="s">
        <v>275</v>
      </c>
      <c r="E42" s="107" t="s">
        <v>1468</v>
      </c>
      <c r="F42" s="107" t="s">
        <v>1467</v>
      </c>
      <c r="G42" s="107"/>
      <c r="H42" s="107"/>
      <c r="I42" s="107"/>
      <c r="J42" s="107"/>
      <c r="K42" s="107"/>
      <c r="L42" s="107"/>
      <c r="M42" s="107"/>
      <c r="N42" s="107"/>
      <c r="O42" s="107"/>
      <c r="P42" s="107"/>
      <c r="Q42" s="107"/>
      <c r="R42" s="107"/>
      <c r="BF42" s="154"/>
      <c r="BG42" s="154"/>
      <c r="BS42" s="116">
        <v>412</v>
      </c>
      <c r="BT42" s="117" t="s">
        <v>1401</v>
      </c>
      <c r="BZ42" s="111">
        <v>485</v>
      </c>
      <c r="CA42" s="112" t="s">
        <v>1183</v>
      </c>
      <c r="CB42" s="111">
        <v>485</v>
      </c>
      <c r="CL42" s="113">
        <v>410</v>
      </c>
      <c r="CM42" s="114" t="s">
        <v>360</v>
      </c>
      <c r="CP42" t="str">
        <f t="shared" si="0"/>
        <v>420 - Пољопривреда, шумарство, лов и риболов</v>
      </c>
      <c r="DF42" s="697"/>
      <c r="DG42" s="723"/>
      <c r="DH42" s="724"/>
      <c r="DI42" s="724"/>
      <c r="DJ42" s="724"/>
      <c r="DK42" s="724"/>
      <c r="DL42" s="724"/>
      <c r="DM42" s="724"/>
      <c r="DN42" s="724"/>
      <c r="DO42" s="724"/>
      <c r="DP42" s="724"/>
      <c r="DQ42" s="724"/>
      <c r="DR42" s="724"/>
      <c r="DS42" s="725"/>
    </row>
    <row r="43" spans="2:139" ht="77.25" hidden="1" customHeight="1" x14ac:dyDescent="0.25">
      <c r="C43" s="50" t="s">
        <v>269</v>
      </c>
      <c r="D43" t="s">
        <v>276</v>
      </c>
      <c r="E43" s="107" t="s">
        <v>1469</v>
      </c>
      <c r="F43" s="107" t="s">
        <v>1470</v>
      </c>
      <c r="G43" s="107" t="s">
        <v>1471</v>
      </c>
      <c r="H43" s="353" t="s">
        <v>362</v>
      </c>
      <c r="I43" s="107" t="s">
        <v>1472</v>
      </c>
      <c r="J43" s="107" t="s">
        <v>1473</v>
      </c>
      <c r="K43" s="107"/>
      <c r="L43" s="107"/>
      <c r="M43" s="107"/>
      <c r="N43" s="107"/>
      <c r="O43" s="107"/>
      <c r="P43" s="107"/>
      <c r="Q43" s="107"/>
      <c r="R43" s="107"/>
      <c r="BF43" s="154"/>
      <c r="BG43" s="154"/>
      <c r="BS43" s="113">
        <v>420</v>
      </c>
      <c r="BT43" s="114" t="s">
        <v>1402</v>
      </c>
      <c r="BZ43" s="111">
        <v>489</v>
      </c>
      <c r="CA43" s="112" t="s">
        <v>803</v>
      </c>
      <c r="CB43" s="111">
        <v>489</v>
      </c>
      <c r="CL43" s="116">
        <v>411</v>
      </c>
      <c r="CM43" s="117" t="s">
        <v>1400</v>
      </c>
      <c r="CP43" t="str">
        <f t="shared" si="0"/>
        <v>421 - Пољопривреда</v>
      </c>
      <c r="DF43" s="697"/>
      <c r="DG43" s="715"/>
      <c r="DH43" s="716"/>
      <c r="DI43" s="716"/>
      <c r="DJ43" s="716"/>
      <c r="DK43" s="716"/>
      <c r="DL43" s="716"/>
      <c r="DM43" s="716"/>
      <c r="DN43" s="716"/>
      <c r="DO43" s="716"/>
      <c r="DP43" s="716"/>
      <c r="DQ43" s="716"/>
      <c r="DR43" s="716"/>
      <c r="DS43" s="717"/>
    </row>
    <row r="44" spans="2:139" ht="84" hidden="1" customHeight="1" x14ac:dyDescent="0.25">
      <c r="C44" s="50" t="s">
        <v>1449</v>
      </c>
      <c r="D44" t="s">
        <v>277</v>
      </c>
      <c r="E44" s="107" t="s">
        <v>1117</v>
      </c>
      <c r="F44" s="107" t="s">
        <v>1474</v>
      </c>
      <c r="G44" s="353" t="s">
        <v>363</v>
      </c>
      <c r="H44" s="107"/>
      <c r="I44" s="107"/>
      <c r="J44" s="107"/>
      <c r="K44" s="107"/>
      <c r="L44" s="107"/>
      <c r="M44" s="107"/>
      <c r="N44" s="107"/>
      <c r="O44" s="107"/>
      <c r="P44" s="107"/>
      <c r="Q44" s="107"/>
      <c r="R44" s="107"/>
      <c r="BF44" s="154"/>
      <c r="BG44" s="154"/>
      <c r="BS44" s="116">
        <v>421</v>
      </c>
      <c r="BT44" s="117" t="s">
        <v>1085</v>
      </c>
      <c r="BZ44" s="111">
        <v>494</v>
      </c>
      <c r="CA44" s="125" t="s">
        <v>804</v>
      </c>
      <c r="CB44" s="111">
        <v>494</v>
      </c>
      <c r="CL44" s="116">
        <v>412</v>
      </c>
      <c r="CM44" s="117" t="s">
        <v>1401</v>
      </c>
      <c r="CP44" t="str">
        <f t="shared" si="0"/>
        <v>422 - Шумарство</v>
      </c>
      <c r="DF44" s="698"/>
      <c r="DG44" s="695"/>
      <c r="DH44" s="695"/>
      <c r="DI44" s="695"/>
      <c r="DJ44" s="695"/>
      <c r="DK44" s="695"/>
      <c r="DL44" s="695"/>
      <c r="DM44" s="695"/>
      <c r="DN44" s="695"/>
      <c r="DO44" s="695"/>
      <c r="DP44" s="695"/>
      <c r="DQ44" s="695"/>
      <c r="DR44" s="695"/>
      <c r="DS44" s="695"/>
      <c r="DV44" s="341"/>
      <c r="DW44" s="341"/>
      <c r="DX44" s="341"/>
      <c r="DY44" s="341"/>
      <c r="DZ44" s="341"/>
      <c r="EA44" s="341"/>
      <c r="EB44" s="341"/>
      <c r="EC44" s="341"/>
    </row>
    <row r="45" spans="2:139" ht="36.75" customHeight="1" x14ac:dyDescent="0.25">
      <c r="C45" s="50" t="s">
        <v>1521</v>
      </c>
      <c r="D45" t="s">
        <v>278</v>
      </c>
      <c r="E45" s="107" t="s">
        <v>1525</v>
      </c>
      <c r="F45" s="107"/>
      <c r="G45" s="107"/>
      <c r="H45" s="107"/>
      <c r="I45" s="107"/>
      <c r="J45" s="107"/>
      <c r="K45" s="107"/>
      <c r="L45" s="107"/>
      <c r="M45" s="107"/>
      <c r="N45" s="107"/>
      <c r="O45" s="107"/>
      <c r="P45" s="107"/>
      <c r="Q45" s="107"/>
      <c r="R45" s="107"/>
      <c r="BF45" s="154"/>
      <c r="BG45" s="154"/>
      <c r="BS45" s="116">
        <v>422</v>
      </c>
      <c r="BT45" s="117" t="s">
        <v>1403</v>
      </c>
      <c r="BZ45" s="111">
        <v>495</v>
      </c>
      <c r="CA45" s="125" t="s">
        <v>805</v>
      </c>
      <c r="CB45" s="111">
        <v>495</v>
      </c>
      <c r="CL45" s="113">
        <v>420</v>
      </c>
      <c r="CM45" s="114" t="s">
        <v>1402</v>
      </c>
      <c r="CP45" t="str">
        <f t="shared" si="0"/>
        <v>423 - Лов и риболов</v>
      </c>
      <c r="DF45" s="342"/>
      <c r="DH45" s="47"/>
      <c r="DI45" s="47"/>
      <c r="DJ45" s="47"/>
      <c r="DK45" s="47"/>
      <c r="DL45" s="47"/>
      <c r="DM45" s="47"/>
      <c r="DN45" s="47"/>
      <c r="DO45" s="47"/>
      <c r="DP45" s="47"/>
      <c r="DQ45" s="47"/>
      <c r="DR45" s="47"/>
      <c r="DS45" s="47"/>
    </row>
    <row r="46" spans="2:139" ht="27" customHeight="1" x14ac:dyDescent="0.25">
      <c r="C46" s="50" t="s">
        <v>1523</v>
      </c>
      <c r="D46" t="s">
        <v>279</v>
      </c>
      <c r="E46" s="107" t="s">
        <v>1526</v>
      </c>
      <c r="F46" s="107"/>
      <c r="G46" s="107"/>
      <c r="H46" s="107"/>
      <c r="I46" s="107"/>
      <c r="J46" s="107"/>
      <c r="K46" s="107"/>
      <c r="L46" s="107"/>
      <c r="M46" s="107"/>
      <c r="N46" s="107"/>
      <c r="O46" s="107"/>
      <c r="P46" s="107"/>
      <c r="Q46" s="107"/>
      <c r="R46" s="107"/>
      <c r="BF46" s="154"/>
      <c r="BG46" s="154"/>
      <c r="BS46" s="116">
        <v>423</v>
      </c>
      <c r="BT46" s="117" t="s">
        <v>1404</v>
      </c>
      <c r="BZ46" s="111">
        <v>496</v>
      </c>
      <c r="CA46" s="125" t="s">
        <v>806</v>
      </c>
      <c r="CB46" s="111">
        <v>496</v>
      </c>
      <c r="CL46" s="116">
        <v>421</v>
      </c>
      <c r="CM46" s="117" t="s">
        <v>1085</v>
      </c>
      <c r="CP46" t="str">
        <f t="shared" si="0"/>
        <v>430 - Гориво и енергија</v>
      </c>
      <c r="DF46" s="749" t="s">
        <v>1049</v>
      </c>
      <c r="DG46" s="671" t="s">
        <v>300</v>
      </c>
      <c r="DH46" s="671"/>
      <c r="DI46" s="671"/>
      <c r="DJ46" s="671"/>
      <c r="DK46" s="671"/>
      <c r="DL46" s="671"/>
      <c r="DM46" s="671"/>
      <c r="DN46" s="671"/>
      <c r="DO46" s="671"/>
      <c r="DP46" s="671"/>
      <c r="DQ46" s="671"/>
      <c r="DR46" s="671"/>
      <c r="DS46" s="671"/>
      <c r="ED46" s="88"/>
      <c r="EE46" s="88"/>
      <c r="EF46" s="88"/>
      <c r="EG46" s="88"/>
      <c r="EH46" s="88"/>
      <c r="EI46" s="88"/>
    </row>
    <row r="47" spans="2:139" ht="72.75" customHeight="1" x14ac:dyDescent="0.25">
      <c r="C47" s="50" t="s">
        <v>1524</v>
      </c>
      <c r="D47" t="s">
        <v>280</v>
      </c>
      <c r="E47" s="107" t="s">
        <v>1527</v>
      </c>
      <c r="F47" s="353" t="s">
        <v>1528</v>
      </c>
      <c r="G47" s="353" t="s">
        <v>1529</v>
      </c>
      <c r="H47" s="107"/>
      <c r="I47" s="107"/>
      <c r="J47" s="107"/>
      <c r="K47" s="107"/>
      <c r="L47" s="107"/>
      <c r="M47" s="107"/>
      <c r="N47" s="107"/>
      <c r="O47" s="107"/>
      <c r="P47" s="107"/>
      <c r="Q47" s="107"/>
      <c r="R47" s="107"/>
      <c r="BF47" s="154"/>
      <c r="BG47" s="154"/>
      <c r="BS47" s="113">
        <v>430</v>
      </c>
      <c r="BT47" s="114" t="s">
        <v>1405</v>
      </c>
      <c r="BZ47" s="111">
        <v>499</v>
      </c>
      <c r="CA47" s="125" t="s">
        <v>807</v>
      </c>
      <c r="CB47" s="111">
        <v>499</v>
      </c>
      <c r="CL47" s="116">
        <v>422</v>
      </c>
      <c r="CM47" s="117" t="s">
        <v>1403</v>
      </c>
      <c r="CP47" t="str">
        <f t="shared" si="0"/>
        <v>431 - Угаљ и остала чврста минерална горива</v>
      </c>
      <c r="DF47" s="749"/>
      <c r="DG47" s="743" t="s">
        <v>1123</v>
      </c>
      <c r="DH47" s="744"/>
      <c r="DI47" s="744"/>
      <c r="DJ47" s="744"/>
      <c r="DK47" s="744"/>
      <c r="DL47" s="744"/>
      <c r="DM47" s="744"/>
      <c r="DN47" s="744"/>
      <c r="DO47" s="744"/>
      <c r="DP47" s="744"/>
      <c r="DQ47" s="744"/>
      <c r="DR47" s="744"/>
      <c r="DS47" s="745"/>
      <c r="DU47" s="713" t="s">
        <v>1127</v>
      </c>
      <c r="DV47" s="713"/>
      <c r="DW47" s="713"/>
      <c r="DX47" s="713"/>
      <c r="DY47" s="713"/>
      <c r="DZ47" s="713"/>
      <c r="EA47" s="713"/>
      <c r="EB47" s="713"/>
      <c r="EC47" s="341"/>
      <c r="ED47" s="341"/>
    </row>
    <row r="48" spans="2:139" ht="25.5" customHeight="1" x14ac:dyDescent="0.25">
      <c r="C48" s="50" t="s">
        <v>537</v>
      </c>
      <c r="D48" t="s">
        <v>281</v>
      </c>
      <c r="E48" s="107" t="s">
        <v>1530</v>
      </c>
      <c r="F48" s="107" t="s">
        <v>1531</v>
      </c>
      <c r="G48" s="353" t="s">
        <v>1537</v>
      </c>
      <c r="H48" s="107" t="s">
        <v>1532</v>
      </c>
      <c r="I48" s="107" t="s">
        <v>1533</v>
      </c>
      <c r="J48" s="107" t="s">
        <v>1534</v>
      </c>
      <c r="K48" s="107" t="s">
        <v>1535</v>
      </c>
      <c r="L48" s="107" t="s">
        <v>1536</v>
      </c>
      <c r="M48" s="107" t="s">
        <v>1539</v>
      </c>
      <c r="O48" s="107"/>
      <c r="P48" s="107"/>
      <c r="Q48" s="107"/>
      <c r="R48" s="107"/>
      <c r="BF48" s="154"/>
      <c r="BG48" s="154"/>
      <c r="BS48" s="116">
        <v>431</v>
      </c>
      <c r="BT48" s="117" t="s">
        <v>1086</v>
      </c>
      <c r="BZ48" s="111">
        <v>511</v>
      </c>
      <c r="CA48" s="126" t="s">
        <v>1197</v>
      </c>
      <c r="CB48" s="111">
        <v>511</v>
      </c>
      <c r="CL48" s="116">
        <v>423</v>
      </c>
      <c r="CM48" s="117" t="s">
        <v>1404</v>
      </c>
      <c r="CP48" t="str">
        <f t="shared" si="0"/>
        <v>432 - Нафта и природни гас</v>
      </c>
      <c r="DF48" s="749"/>
      <c r="DG48" s="746" t="s">
        <v>540</v>
      </c>
      <c r="DH48" s="747"/>
      <c r="DI48" s="747"/>
      <c r="DJ48" s="747"/>
      <c r="DK48" s="747"/>
      <c r="DL48" s="747"/>
      <c r="DM48" s="747"/>
      <c r="DN48" s="747"/>
      <c r="DO48" s="747"/>
      <c r="DP48" s="747"/>
      <c r="DQ48" s="747"/>
      <c r="DR48" s="747"/>
      <c r="DS48" s="748"/>
    </row>
    <row r="49" spans="2:133" ht="18.75" customHeight="1" x14ac:dyDescent="0.25">
      <c r="C49" s="50" t="s">
        <v>1118</v>
      </c>
      <c r="D49" t="s">
        <v>282</v>
      </c>
      <c r="E49" s="107" t="s">
        <v>287</v>
      </c>
      <c r="F49" s="107" t="s">
        <v>1475</v>
      </c>
      <c r="G49" s="107" t="s">
        <v>1476</v>
      </c>
      <c r="H49" s="107"/>
      <c r="I49" s="107"/>
      <c r="J49" s="107"/>
      <c r="K49" s="107"/>
      <c r="L49" s="107"/>
      <c r="M49" s="107"/>
      <c r="N49" s="107"/>
      <c r="O49" s="107"/>
      <c r="P49" s="107"/>
      <c r="Q49" s="107"/>
      <c r="R49" s="107"/>
      <c r="BF49" s="154"/>
      <c r="BG49" s="154"/>
      <c r="BS49" s="116">
        <v>432</v>
      </c>
      <c r="BT49" s="117" t="s">
        <v>1406</v>
      </c>
      <c r="BZ49" s="111">
        <v>512</v>
      </c>
      <c r="CA49" s="126" t="s">
        <v>1198</v>
      </c>
      <c r="CB49" s="111">
        <v>512</v>
      </c>
      <c r="CL49" s="113">
        <v>430</v>
      </c>
      <c r="CM49" s="114" t="s">
        <v>1405</v>
      </c>
      <c r="CP49" t="str">
        <f t="shared" si="0"/>
        <v>433 - Нуклеарно гориво</v>
      </c>
      <c r="DF49" s="749"/>
      <c r="DG49" s="746"/>
      <c r="DH49" s="747"/>
      <c r="DI49" s="747"/>
      <c r="DJ49" s="747"/>
      <c r="DK49" s="747"/>
      <c r="DL49" s="747"/>
      <c r="DM49" s="747"/>
      <c r="DN49" s="747"/>
      <c r="DO49" s="747"/>
      <c r="DP49" s="747"/>
      <c r="DQ49" s="747"/>
      <c r="DR49" s="747"/>
      <c r="DS49" s="748"/>
    </row>
    <row r="50" spans="2:133" ht="143.25" customHeight="1" x14ac:dyDescent="0.25">
      <c r="C50" s="50" t="s">
        <v>1594</v>
      </c>
      <c r="D50" t="s">
        <v>283</v>
      </c>
      <c r="E50" s="107" t="s">
        <v>288</v>
      </c>
      <c r="F50" s="107" t="s">
        <v>19</v>
      </c>
      <c r="G50" s="107" t="s">
        <v>20</v>
      </c>
      <c r="H50" s="107" t="s">
        <v>21</v>
      </c>
      <c r="I50" s="107" t="s">
        <v>22</v>
      </c>
      <c r="J50" s="107" t="s">
        <v>23</v>
      </c>
      <c r="K50" s="107"/>
      <c r="L50" s="107"/>
      <c r="M50" s="107"/>
      <c r="N50" s="107"/>
      <c r="O50" s="107"/>
      <c r="P50" s="107"/>
      <c r="Q50" s="107"/>
      <c r="R50" s="107"/>
      <c r="BF50" s="154"/>
      <c r="BG50" s="154"/>
      <c r="BS50" s="116">
        <v>433</v>
      </c>
      <c r="BT50" s="117" t="s">
        <v>1407</v>
      </c>
      <c r="BZ50" s="111">
        <v>513</v>
      </c>
      <c r="CA50" s="126" t="s">
        <v>1199</v>
      </c>
      <c r="CB50" s="111">
        <v>513</v>
      </c>
      <c r="CL50" s="116">
        <v>431</v>
      </c>
      <c r="CM50" s="117" t="s">
        <v>1086</v>
      </c>
      <c r="CP50" t="str">
        <f t="shared" si="0"/>
        <v>434 - Остала горива</v>
      </c>
      <c r="DF50" s="749"/>
      <c r="DG50" s="675" t="s">
        <v>1158</v>
      </c>
      <c r="DH50" s="676"/>
      <c r="DI50" s="676"/>
      <c r="DJ50" s="676"/>
      <c r="DK50" s="676"/>
      <c r="DL50" s="676"/>
      <c r="DM50" s="676"/>
      <c r="DN50" s="676"/>
      <c r="DO50" s="676"/>
      <c r="DP50" s="676"/>
      <c r="DQ50" s="676"/>
      <c r="DR50" s="676"/>
      <c r="DS50" s="677"/>
      <c r="DV50" s="152"/>
      <c r="DW50" s="152"/>
      <c r="DX50" s="152"/>
      <c r="DY50" s="152"/>
      <c r="DZ50" s="152"/>
      <c r="EA50" s="152"/>
      <c r="EB50" s="152"/>
      <c r="EC50" s="152"/>
    </row>
    <row r="51" spans="2:133" ht="103.5" customHeight="1" x14ac:dyDescent="0.25">
      <c r="C51" s="50" t="s">
        <v>270</v>
      </c>
      <c r="D51" t="s">
        <v>284</v>
      </c>
      <c r="E51" s="107" t="s">
        <v>25</v>
      </c>
      <c r="F51" s="107" t="s">
        <v>24</v>
      </c>
      <c r="G51" s="107" t="s">
        <v>978</v>
      </c>
      <c r="H51" s="107" t="s">
        <v>26</v>
      </c>
      <c r="I51" s="107"/>
      <c r="J51" s="107"/>
      <c r="K51" s="107"/>
      <c r="L51" s="107"/>
      <c r="M51" s="107"/>
      <c r="N51" s="107"/>
      <c r="O51" s="107"/>
      <c r="P51" s="107"/>
      <c r="Q51" s="107"/>
      <c r="R51" s="107"/>
      <c r="BF51" s="154"/>
      <c r="BG51" s="154"/>
      <c r="BS51" s="116">
        <v>434</v>
      </c>
      <c r="BT51" s="117" t="s">
        <v>1408</v>
      </c>
      <c r="BZ51" s="111">
        <v>514</v>
      </c>
      <c r="CA51" s="126" t="s">
        <v>1200</v>
      </c>
      <c r="CB51" s="111">
        <v>514</v>
      </c>
      <c r="CL51" s="116">
        <v>432</v>
      </c>
      <c r="CM51" s="117" t="s">
        <v>1406</v>
      </c>
      <c r="CP51" t="str">
        <f t="shared" si="0"/>
        <v>435 - Електрична енергија</v>
      </c>
      <c r="DF51" s="749"/>
      <c r="DG51" s="678" t="s">
        <v>1316</v>
      </c>
      <c r="DH51" s="679"/>
      <c r="DI51" s="679"/>
      <c r="DJ51" s="679"/>
      <c r="DK51" s="679"/>
      <c r="DL51" s="679"/>
      <c r="DM51" s="679"/>
      <c r="DN51" s="679"/>
      <c r="DO51" s="679"/>
      <c r="DP51" s="679"/>
      <c r="DQ51" s="679"/>
      <c r="DR51" s="679"/>
      <c r="DS51" s="680"/>
    </row>
    <row r="52" spans="2:133" ht="51" customHeight="1" x14ac:dyDescent="0.25">
      <c r="C52" s="50" t="s">
        <v>1504</v>
      </c>
      <c r="D52" t="s">
        <v>285</v>
      </c>
      <c r="E52" s="107" t="s">
        <v>289</v>
      </c>
      <c r="F52" s="107" t="s">
        <v>27</v>
      </c>
      <c r="G52" s="107" t="s">
        <v>28</v>
      </c>
      <c r="H52" s="107" t="s">
        <v>1297</v>
      </c>
      <c r="I52" s="107" t="s">
        <v>1595</v>
      </c>
      <c r="J52" s="107" t="s">
        <v>1298</v>
      </c>
      <c r="K52" s="107" t="s">
        <v>1299</v>
      </c>
      <c r="L52" s="107" t="s">
        <v>1300</v>
      </c>
      <c r="M52" s="107" t="s">
        <v>1301</v>
      </c>
      <c r="N52" s="107" t="s">
        <v>1302</v>
      </c>
      <c r="O52" s="107" t="s">
        <v>1596</v>
      </c>
      <c r="P52" s="107"/>
      <c r="BF52" s="154"/>
      <c r="BG52" s="154"/>
      <c r="BS52" s="116">
        <v>435</v>
      </c>
      <c r="BT52" s="117" t="s">
        <v>1409</v>
      </c>
      <c r="BZ52" s="111">
        <v>515</v>
      </c>
      <c r="CA52" s="125" t="s">
        <v>808</v>
      </c>
      <c r="CB52" s="111">
        <v>515</v>
      </c>
      <c r="CL52" s="116">
        <v>433</v>
      </c>
      <c r="CM52" s="117" t="s">
        <v>1407</v>
      </c>
      <c r="CP52" t="str">
        <f t="shared" si="0"/>
        <v>436 - Остала енергија</v>
      </c>
      <c r="DF52" s="749"/>
      <c r="DG52" s="681" t="s">
        <v>539</v>
      </c>
      <c r="DH52" s="682"/>
      <c r="DI52" s="682"/>
      <c r="DJ52" s="682"/>
      <c r="DK52" s="682"/>
      <c r="DL52" s="682"/>
      <c r="DM52" s="682"/>
      <c r="DN52" s="682"/>
      <c r="DO52" s="682"/>
      <c r="DP52" s="682"/>
      <c r="DQ52" s="682"/>
      <c r="DR52" s="682"/>
      <c r="DS52" s="683"/>
    </row>
    <row r="53" spans="2:133" ht="64.5" customHeight="1" x14ac:dyDescent="0.25">
      <c r="C53" s="132" t="s">
        <v>1450</v>
      </c>
      <c r="D53" t="s">
        <v>1453</v>
      </c>
      <c r="E53" s="121" t="s">
        <v>1597</v>
      </c>
      <c r="F53" s="121" t="s">
        <v>1303</v>
      </c>
      <c r="G53" s="121" t="s">
        <v>1304</v>
      </c>
      <c r="H53" s="121"/>
      <c r="I53" s="121"/>
      <c r="J53" s="121"/>
      <c r="K53" s="121"/>
      <c r="L53" s="121"/>
      <c r="M53" s="121"/>
      <c r="N53" s="121"/>
      <c r="O53" s="121"/>
      <c r="P53" s="121"/>
      <c r="Q53" s="121"/>
      <c r="R53" s="121"/>
      <c r="BF53" s="154"/>
      <c r="BG53" s="154"/>
      <c r="BS53" s="116">
        <v>436</v>
      </c>
      <c r="BT53" s="117" t="s">
        <v>1087</v>
      </c>
      <c r="BZ53" s="111">
        <v>521</v>
      </c>
      <c r="CA53" s="126" t="s">
        <v>1201</v>
      </c>
      <c r="CB53" s="111">
        <v>521</v>
      </c>
      <c r="CL53" s="116">
        <v>434</v>
      </c>
      <c r="CM53" s="117" t="s">
        <v>1408</v>
      </c>
      <c r="CP53" t="str">
        <f t="shared" si="0"/>
        <v>440 - Рударство, производња и изградња</v>
      </c>
      <c r="DF53" s="749"/>
      <c r="DG53" s="750" t="s">
        <v>368</v>
      </c>
      <c r="DH53" s="750"/>
      <c r="DI53" s="750"/>
      <c r="DJ53" s="750"/>
      <c r="DK53" s="750"/>
      <c r="DL53" s="750"/>
      <c r="DM53" s="750"/>
      <c r="DN53" s="750"/>
      <c r="DO53" s="750"/>
      <c r="DP53" s="750"/>
      <c r="DQ53" s="750"/>
      <c r="DR53" s="750"/>
      <c r="DS53" s="750"/>
    </row>
    <row r="54" spans="2:133" ht="15" customHeight="1" x14ac:dyDescent="0.25">
      <c r="C54" s="132" t="s">
        <v>974</v>
      </c>
      <c r="D54" t="s">
        <v>1454</v>
      </c>
      <c r="E54" s="127" t="s">
        <v>1598</v>
      </c>
      <c r="BF54" s="154"/>
      <c r="BG54" s="154"/>
      <c r="BS54" s="113">
        <v>440</v>
      </c>
      <c r="BT54" s="114" t="s">
        <v>1088</v>
      </c>
      <c r="BZ54" s="111">
        <v>522</v>
      </c>
      <c r="CA54" s="126" t="s">
        <v>1202</v>
      </c>
      <c r="CB54" s="111">
        <v>522</v>
      </c>
      <c r="CL54" s="116">
        <v>435</v>
      </c>
      <c r="CM54" s="117" t="s">
        <v>1409</v>
      </c>
      <c r="CP54" t="str">
        <f t="shared" si="0"/>
        <v>441 - Ископавање минералних ресурса, изузев минералних горива</v>
      </c>
      <c r="DG54" s="355"/>
      <c r="DH54" s="355"/>
      <c r="DI54" s="355"/>
      <c r="DJ54" s="355"/>
      <c r="DK54" s="355"/>
      <c r="DL54" s="355"/>
      <c r="DM54" s="355"/>
      <c r="DN54" s="355"/>
      <c r="DO54" s="355"/>
      <c r="DP54" s="355"/>
      <c r="DQ54" s="355"/>
      <c r="DR54" s="355"/>
      <c r="DS54" s="355"/>
    </row>
    <row r="55" spans="2:133" ht="15" customHeight="1" x14ac:dyDescent="0.25">
      <c r="BF55" s="154"/>
      <c r="BG55" s="154"/>
      <c r="BS55" s="116">
        <v>441</v>
      </c>
      <c r="BT55" s="117" t="s">
        <v>1089</v>
      </c>
      <c r="BZ55" s="111">
        <v>523</v>
      </c>
      <c r="CA55" s="125" t="s">
        <v>809</v>
      </c>
      <c r="CB55" s="111">
        <v>523</v>
      </c>
      <c r="CL55" s="116">
        <v>436</v>
      </c>
      <c r="CM55" s="117" t="s">
        <v>1087</v>
      </c>
      <c r="CP55" t="str">
        <f t="shared" si="0"/>
        <v>442 - Производња</v>
      </c>
      <c r="DH55" s="355"/>
      <c r="DI55" s="355"/>
      <c r="DJ55" s="355"/>
      <c r="DK55" s="355"/>
      <c r="DL55" s="355"/>
      <c r="DM55" s="355"/>
      <c r="DN55" s="355"/>
      <c r="DO55" s="355"/>
      <c r="DP55" s="355"/>
      <c r="DQ55" s="355"/>
      <c r="DR55" s="355"/>
      <c r="DS55" s="355"/>
    </row>
    <row r="56" spans="2:133" ht="15" customHeight="1" x14ac:dyDescent="0.25">
      <c r="B56" s="124" t="s">
        <v>302</v>
      </c>
      <c r="BF56" s="154"/>
      <c r="BG56" s="154"/>
      <c r="BS56" s="116">
        <v>442</v>
      </c>
      <c r="BT56" s="117" t="s">
        <v>1410</v>
      </c>
      <c r="BZ56" s="111">
        <v>531</v>
      </c>
      <c r="CA56" s="115" t="s">
        <v>810</v>
      </c>
      <c r="CB56" s="111">
        <v>531</v>
      </c>
      <c r="CL56" s="113">
        <v>440</v>
      </c>
      <c r="CM56" s="114" t="s">
        <v>1088</v>
      </c>
      <c r="CP56" t="str">
        <f t="shared" si="0"/>
        <v>443 - Изградња</v>
      </c>
      <c r="DS56" s="355"/>
    </row>
    <row r="57" spans="2:133" ht="15" customHeight="1" x14ac:dyDescent="0.25">
      <c r="B57" s="132" t="s">
        <v>1249</v>
      </c>
      <c r="C57" s="50" t="s">
        <v>1217</v>
      </c>
      <c r="D57" s="132"/>
      <c r="E57" s="132"/>
      <c r="BF57" s="154"/>
      <c r="BG57" s="154"/>
      <c r="BS57" s="116">
        <v>443</v>
      </c>
      <c r="BT57" s="117" t="s">
        <v>1411</v>
      </c>
      <c r="BZ57" s="111">
        <v>541</v>
      </c>
      <c r="CA57" s="126" t="s">
        <v>1203</v>
      </c>
      <c r="CB57" s="111">
        <v>541</v>
      </c>
      <c r="CL57" s="116">
        <v>441</v>
      </c>
      <c r="CM57" s="117" t="s">
        <v>1089</v>
      </c>
      <c r="CP57" t="str">
        <f t="shared" si="0"/>
        <v>450 - Саобраћај</v>
      </c>
      <c r="DF57" s="666" t="s">
        <v>566</v>
      </c>
      <c r="DG57" s="671" t="s">
        <v>565</v>
      </c>
      <c r="DH57" s="671"/>
      <c r="DI57" s="671"/>
      <c r="DJ57" s="671"/>
      <c r="DK57" s="671"/>
      <c r="DL57" s="671"/>
      <c r="DM57" s="671"/>
      <c r="DN57" s="671"/>
      <c r="DO57" s="671"/>
      <c r="DP57" s="671"/>
      <c r="DQ57" s="671"/>
      <c r="DR57" s="671"/>
      <c r="DS57" s="671"/>
    </row>
    <row r="58" spans="2:133" ht="114.75" customHeight="1" x14ac:dyDescent="0.25">
      <c r="B58" s="132" t="s">
        <v>1250</v>
      </c>
      <c r="C58" s="50" t="s">
        <v>1226</v>
      </c>
      <c r="D58" s="132"/>
      <c r="E58" s="132"/>
      <c r="BF58" s="154"/>
      <c r="BG58" s="154"/>
      <c r="BS58" s="113">
        <v>450</v>
      </c>
      <c r="BT58" s="114" t="s">
        <v>1412</v>
      </c>
      <c r="BZ58" s="111">
        <v>542</v>
      </c>
      <c r="CA58" s="126" t="s">
        <v>1204</v>
      </c>
      <c r="CB58" s="111">
        <v>542</v>
      </c>
      <c r="CL58" s="116">
        <v>442</v>
      </c>
      <c r="CM58" s="117" t="s">
        <v>1410</v>
      </c>
      <c r="CP58" t="str">
        <f t="shared" si="0"/>
        <v>451 - Друмски саобраћај</v>
      </c>
      <c r="DF58" s="667"/>
      <c r="DG58" s="751" t="s">
        <v>538</v>
      </c>
      <c r="DH58" s="752"/>
      <c r="DI58" s="752"/>
      <c r="DJ58" s="752"/>
      <c r="DK58" s="752"/>
      <c r="DL58" s="752"/>
      <c r="DM58" s="752"/>
      <c r="DN58" s="752"/>
      <c r="DO58" s="752"/>
      <c r="DP58" s="752"/>
      <c r="DQ58" s="752"/>
      <c r="DR58" s="752"/>
      <c r="DS58" s="753"/>
      <c r="DU58" s="712" t="s">
        <v>1126</v>
      </c>
      <c r="DV58" s="712"/>
      <c r="DW58" s="712"/>
      <c r="DX58" s="712"/>
      <c r="DY58" s="712"/>
      <c r="DZ58" s="712"/>
      <c r="EA58" s="712"/>
      <c r="EB58" s="712"/>
      <c r="EC58" s="712"/>
    </row>
    <row r="59" spans="2:133" ht="15" customHeight="1" x14ac:dyDescent="0.25">
      <c r="B59" s="132" t="s">
        <v>1247</v>
      </c>
      <c r="C59" s="50" t="s">
        <v>1214</v>
      </c>
      <c r="D59" s="50" t="s">
        <v>1225</v>
      </c>
      <c r="E59" s="132"/>
      <c r="BF59" s="154"/>
      <c r="BG59" s="154"/>
      <c r="BS59" s="116">
        <v>451</v>
      </c>
      <c r="BT59" s="117" t="s">
        <v>1090</v>
      </c>
      <c r="BZ59" s="111">
        <v>543</v>
      </c>
      <c r="CA59" s="125" t="s">
        <v>811</v>
      </c>
      <c r="CB59" s="111">
        <v>543</v>
      </c>
      <c r="CL59" s="116">
        <v>443</v>
      </c>
      <c r="CM59" s="117" t="s">
        <v>1411</v>
      </c>
      <c r="CP59" t="str">
        <f t="shared" si="0"/>
        <v>452 - Водени саобраћај</v>
      </c>
      <c r="DF59" s="326"/>
      <c r="DG59" s="47"/>
      <c r="DH59" s="47"/>
      <c r="DI59" s="47"/>
      <c r="DJ59" s="47"/>
      <c r="DK59" s="47"/>
      <c r="DL59" s="47"/>
      <c r="DM59" s="47"/>
      <c r="DN59" s="47"/>
      <c r="DO59" s="47"/>
      <c r="DP59" s="47"/>
      <c r="DQ59" s="47"/>
      <c r="DR59" s="47"/>
      <c r="DS59" s="324"/>
      <c r="DV59" s="341"/>
      <c r="DW59" s="341"/>
      <c r="DX59" s="341"/>
      <c r="DY59" s="341"/>
      <c r="DZ59" s="341"/>
      <c r="EA59" s="341"/>
      <c r="EB59" s="341"/>
      <c r="EC59" s="341"/>
    </row>
    <row r="60" spans="2:133" ht="15" customHeight="1" x14ac:dyDescent="0.25">
      <c r="B60" s="132" t="s">
        <v>1251</v>
      </c>
      <c r="C60" s="50" t="s">
        <v>1218</v>
      </c>
      <c r="D60" s="132"/>
      <c r="E60" s="132"/>
      <c r="BF60" s="154"/>
      <c r="BG60" s="154"/>
      <c r="BS60" s="116">
        <v>452</v>
      </c>
      <c r="BT60" s="117" t="s">
        <v>1091</v>
      </c>
      <c r="BZ60" s="111">
        <v>551</v>
      </c>
      <c r="CA60" s="125" t="s">
        <v>812</v>
      </c>
      <c r="CB60" s="111">
        <v>551</v>
      </c>
      <c r="CL60" s="113">
        <v>450</v>
      </c>
      <c r="CM60" s="114" t="s">
        <v>1412</v>
      </c>
      <c r="CP60" t="str">
        <f t="shared" si="0"/>
        <v>453 - Железнички саобраћај</v>
      </c>
      <c r="DF60" s="666" t="s">
        <v>647</v>
      </c>
      <c r="DG60" s="671" t="s">
        <v>1257</v>
      </c>
      <c r="DH60" s="671"/>
      <c r="DI60" s="671"/>
      <c r="DJ60" s="671"/>
      <c r="DK60" s="671"/>
      <c r="DL60" s="671"/>
      <c r="DM60" s="671"/>
      <c r="DN60" s="671"/>
      <c r="DO60" s="671"/>
      <c r="DP60" s="671"/>
      <c r="DQ60" s="671"/>
      <c r="DR60" s="671"/>
      <c r="DS60" s="671"/>
      <c r="DU60" s="341"/>
      <c r="DV60" s="341"/>
      <c r="DW60" s="341"/>
      <c r="DX60" s="341"/>
      <c r="DY60" s="341"/>
      <c r="DZ60" s="341"/>
      <c r="EA60" s="341"/>
      <c r="EB60" s="341"/>
      <c r="EC60" s="341"/>
    </row>
    <row r="61" spans="2:133" ht="36.75" customHeight="1" x14ac:dyDescent="0.25">
      <c r="B61" s="132" t="s">
        <v>1253</v>
      </c>
      <c r="C61" s="50" t="s">
        <v>1414</v>
      </c>
      <c r="D61" s="132"/>
      <c r="E61" s="132"/>
      <c r="BF61" s="154"/>
      <c r="BG61" s="154"/>
      <c r="BS61" s="116">
        <v>453</v>
      </c>
      <c r="BT61" s="117" t="s">
        <v>1092</v>
      </c>
      <c r="BZ61" s="111">
        <v>611</v>
      </c>
      <c r="CA61" s="128" t="s">
        <v>813</v>
      </c>
      <c r="CB61" s="111">
        <v>611</v>
      </c>
      <c r="CL61" s="116">
        <v>451</v>
      </c>
      <c r="CM61" s="117" t="s">
        <v>1090</v>
      </c>
      <c r="CP61" t="str">
        <f t="shared" si="0"/>
        <v>454 - Ваздушни саобраћај</v>
      </c>
      <c r="DF61" s="667"/>
      <c r="DG61" s="668" t="s">
        <v>148</v>
      </c>
      <c r="DH61" s="669"/>
      <c r="DI61" s="669"/>
      <c r="DJ61" s="669"/>
      <c r="DK61" s="669"/>
      <c r="DL61" s="669"/>
      <c r="DM61" s="669"/>
      <c r="DN61" s="669"/>
      <c r="DO61" s="669"/>
      <c r="DP61" s="669"/>
      <c r="DQ61" s="669"/>
      <c r="DR61" s="669"/>
      <c r="DS61" s="670"/>
      <c r="DU61" s="341"/>
      <c r="DV61" s="341"/>
      <c r="DW61" s="341"/>
      <c r="DX61" s="341"/>
      <c r="DY61" s="341"/>
      <c r="DZ61" s="341"/>
      <c r="EA61" s="341"/>
      <c r="EB61" s="341"/>
      <c r="EC61" s="341"/>
    </row>
    <row r="62" spans="2:133" ht="15" customHeight="1" x14ac:dyDescent="0.25">
      <c r="B62" s="132" t="s">
        <v>1246</v>
      </c>
      <c r="C62" s="50" t="s">
        <v>1213</v>
      </c>
      <c r="D62" s="132"/>
      <c r="E62" s="132"/>
      <c r="BF62" s="154"/>
      <c r="BG62" s="154"/>
      <c r="BS62" s="116">
        <v>454</v>
      </c>
      <c r="BT62" s="117" t="s">
        <v>1093</v>
      </c>
      <c r="BZ62" s="111">
        <v>620</v>
      </c>
      <c r="CA62" s="129" t="s">
        <v>814</v>
      </c>
      <c r="CB62" s="111">
        <v>620</v>
      </c>
      <c r="CL62" s="116">
        <v>452</v>
      </c>
      <c r="CM62" s="117" t="s">
        <v>1091</v>
      </c>
      <c r="CP62" t="str">
        <f t="shared" si="0"/>
        <v>455 - Цевоводи и други облици саобраћаја</v>
      </c>
      <c r="DS62" s="325"/>
      <c r="DU62" s="341"/>
      <c r="DV62" s="341"/>
      <c r="DW62" s="341"/>
      <c r="DX62" s="341"/>
      <c r="DY62" s="341"/>
      <c r="DZ62" s="341"/>
      <c r="EA62" s="341"/>
      <c r="EB62" s="341"/>
      <c r="EC62" s="341"/>
    </row>
    <row r="63" spans="2:133" ht="15" customHeight="1" x14ac:dyDescent="0.25">
      <c r="B63" s="132" t="s">
        <v>1255</v>
      </c>
      <c r="C63" s="50" t="s">
        <v>1223</v>
      </c>
      <c r="D63" s="132"/>
      <c r="E63" s="132"/>
      <c r="BF63" s="154"/>
      <c r="BG63" s="154"/>
      <c r="BS63" s="116">
        <v>455</v>
      </c>
      <c r="BT63" s="117" t="s">
        <v>1094</v>
      </c>
      <c r="CL63" s="116">
        <v>453</v>
      </c>
      <c r="CM63" s="117" t="s">
        <v>1092</v>
      </c>
      <c r="CP63" t="str">
        <f t="shared" si="0"/>
        <v>460 - Комуникације</v>
      </c>
      <c r="DU63" s="341"/>
      <c r="DV63" s="341"/>
      <c r="DW63" s="341"/>
      <c r="DX63" s="341"/>
      <c r="DY63" s="341"/>
      <c r="DZ63" s="341"/>
      <c r="EA63" s="341"/>
      <c r="EB63" s="341"/>
      <c r="EC63" s="341"/>
    </row>
    <row r="64" spans="2:133" ht="15" customHeight="1" x14ac:dyDescent="0.25">
      <c r="B64" s="132" t="s">
        <v>1256</v>
      </c>
      <c r="C64" s="50" t="s">
        <v>1224</v>
      </c>
      <c r="D64" s="132"/>
      <c r="E64" s="132"/>
      <c r="BF64" s="154"/>
      <c r="BG64" s="154"/>
      <c r="BS64" s="113">
        <v>460</v>
      </c>
      <c r="BT64" s="114" t="s">
        <v>703</v>
      </c>
      <c r="CL64" s="116">
        <v>454</v>
      </c>
      <c r="CM64" s="117" t="s">
        <v>1093</v>
      </c>
      <c r="CP64" t="str">
        <f t="shared" si="0"/>
        <v>470 - Остале делатности</v>
      </c>
    </row>
    <row r="65" spans="2:94" ht="15" customHeight="1" x14ac:dyDescent="0.25">
      <c r="B65" s="132" t="s">
        <v>1248</v>
      </c>
      <c r="C65" s="50" t="s">
        <v>1215</v>
      </c>
      <c r="D65" s="50" t="s">
        <v>1216</v>
      </c>
      <c r="E65" s="132"/>
      <c r="BF65" s="154"/>
      <c r="BG65" s="154"/>
      <c r="BS65" s="113">
        <v>470</v>
      </c>
      <c r="BT65" s="114" t="s">
        <v>704</v>
      </c>
      <c r="CL65" s="116">
        <v>455</v>
      </c>
      <c r="CM65" s="117" t="s">
        <v>1094</v>
      </c>
      <c r="CP65" t="str">
        <f t="shared" si="0"/>
        <v>471 - Трговина, смештај и складиштење</v>
      </c>
    </row>
    <row r="66" spans="2:94" ht="15" customHeight="1" x14ac:dyDescent="0.25">
      <c r="B66" s="132" t="s">
        <v>1254</v>
      </c>
      <c r="C66" s="50" t="s">
        <v>1222</v>
      </c>
      <c r="D66" s="132"/>
      <c r="E66" s="132"/>
      <c r="BF66" s="154"/>
      <c r="BG66" s="154"/>
      <c r="BS66" s="116">
        <v>471</v>
      </c>
      <c r="BT66" s="117" t="s">
        <v>1095</v>
      </c>
      <c r="CL66" s="113">
        <v>460</v>
      </c>
      <c r="CM66" s="114" t="s">
        <v>703</v>
      </c>
      <c r="CP66" t="str">
        <f t="shared" ref="CP66:CP129" si="2">BS67&amp;" - "&amp;BT67</f>
        <v>472 - Хотели и ресторани</v>
      </c>
    </row>
    <row r="67" spans="2:94" ht="15" customHeight="1" x14ac:dyDescent="0.25">
      <c r="B67" s="132" t="s">
        <v>1252</v>
      </c>
      <c r="C67" s="50" t="s">
        <v>1219</v>
      </c>
      <c r="D67" s="50" t="s">
        <v>1220</v>
      </c>
      <c r="E67" s="50" t="s">
        <v>1221</v>
      </c>
      <c r="BF67" s="154"/>
      <c r="BG67" s="154"/>
      <c r="BS67" s="116">
        <v>472</v>
      </c>
      <c r="BT67" s="117" t="s">
        <v>705</v>
      </c>
      <c r="CL67" s="113">
        <v>470</v>
      </c>
      <c r="CM67" s="114" t="s">
        <v>704</v>
      </c>
      <c r="CP67" t="str">
        <f t="shared" si="2"/>
        <v>473 - Туризам</v>
      </c>
    </row>
    <row r="68" spans="2:94" ht="15" customHeight="1" x14ac:dyDescent="0.25">
      <c r="BF68" s="154"/>
      <c r="BG68" s="154"/>
      <c r="BS68" s="116">
        <v>473</v>
      </c>
      <c r="BT68" s="117" t="s">
        <v>706</v>
      </c>
      <c r="CL68" s="116">
        <v>471</v>
      </c>
      <c r="CM68" s="117" t="s">
        <v>1095</v>
      </c>
      <c r="CP68" t="str">
        <f t="shared" si="2"/>
        <v>474 - Вишенаменски развојни пројекти</v>
      </c>
    </row>
    <row r="69" spans="2:94" ht="15" customHeight="1" x14ac:dyDescent="0.25">
      <c r="BF69" s="154"/>
      <c r="BG69" s="154"/>
      <c r="BS69" s="116">
        <v>474</v>
      </c>
      <c r="BT69" s="117" t="s">
        <v>707</v>
      </c>
      <c r="CL69" s="116">
        <v>472</v>
      </c>
      <c r="CM69" s="117" t="s">
        <v>705</v>
      </c>
      <c r="CP69" t="str">
        <f t="shared" si="2"/>
        <v>480 - Економски послови -  истраживање и развој</v>
      </c>
    </row>
    <row r="70" spans="2:94" ht="15" customHeight="1" x14ac:dyDescent="0.25">
      <c r="BF70" s="154"/>
      <c r="BG70" s="154"/>
      <c r="BS70" s="113">
        <v>480</v>
      </c>
      <c r="BT70" s="114" t="s">
        <v>1096</v>
      </c>
      <c r="CL70" s="116">
        <v>473</v>
      </c>
      <c r="CM70" s="117" t="s">
        <v>706</v>
      </c>
      <c r="CP70" t="str">
        <f t="shared" si="2"/>
        <v>481 - Истраживање и развој - Општи економски и комерцијални послови и послови по питању рада</v>
      </c>
    </row>
    <row r="71" spans="2:94" ht="15" customHeight="1" x14ac:dyDescent="0.25">
      <c r="BF71" s="154"/>
      <c r="BG71" s="154"/>
      <c r="BS71" s="116">
        <v>481</v>
      </c>
      <c r="BT71" s="117" t="s">
        <v>755</v>
      </c>
      <c r="CL71" s="116">
        <v>474</v>
      </c>
      <c r="CM71" s="117" t="s">
        <v>707</v>
      </c>
      <c r="CP71" t="str">
        <f t="shared" si="2"/>
        <v>482 - Истраживање и развој - Пољопривреда, шумарство, лов и риболов</v>
      </c>
    </row>
    <row r="72" spans="2:94" ht="15" customHeight="1" x14ac:dyDescent="0.25">
      <c r="BF72" s="154"/>
      <c r="BG72" s="154"/>
      <c r="BS72" s="116">
        <v>482</v>
      </c>
      <c r="BT72" s="117" t="s">
        <v>1097</v>
      </c>
      <c r="CL72" s="113">
        <v>480</v>
      </c>
      <c r="CM72" s="114" t="s">
        <v>1096</v>
      </c>
      <c r="CP72" t="str">
        <f t="shared" si="2"/>
        <v>483 - Истраживање и развој - Гориво и енергија</v>
      </c>
    </row>
    <row r="73" spans="2:94" ht="15" customHeight="1" x14ac:dyDescent="0.25">
      <c r="BF73" s="154"/>
      <c r="BG73" s="154"/>
      <c r="BS73" s="116">
        <v>483</v>
      </c>
      <c r="BT73" s="117" t="s">
        <v>1098</v>
      </c>
      <c r="CL73" s="116">
        <v>481</v>
      </c>
      <c r="CM73" s="117" t="s">
        <v>755</v>
      </c>
      <c r="CP73" t="str">
        <f t="shared" si="2"/>
        <v>484 - Истраживање и развој - Рударство, производња и изградња</v>
      </c>
    </row>
    <row r="74" spans="2:94" ht="15" customHeight="1" x14ac:dyDescent="0.25">
      <c r="BF74" s="154"/>
      <c r="BG74" s="154"/>
      <c r="BS74" s="116">
        <v>484</v>
      </c>
      <c r="BT74" s="117" t="s">
        <v>1099</v>
      </c>
      <c r="CL74" s="116">
        <v>482</v>
      </c>
      <c r="CM74" s="117" t="s">
        <v>1097</v>
      </c>
      <c r="CP74" t="str">
        <f t="shared" si="2"/>
        <v>485 - Истраживање и развој - Саобраћај</v>
      </c>
    </row>
    <row r="75" spans="2:94" ht="15" customHeight="1" x14ac:dyDescent="0.25">
      <c r="B75" s="142"/>
      <c r="C75" s="142"/>
      <c r="E75" s="142"/>
      <c r="F75" s="142"/>
      <c r="BF75" s="154"/>
      <c r="BG75" s="154"/>
      <c r="BS75" s="116">
        <v>485</v>
      </c>
      <c r="BT75" s="117" t="s">
        <v>1100</v>
      </c>
      <c r="CL75" s="116">
        <v>483</v>
      </c>
      <c r="CM75" s="117" t="s">
        <v>1098</v>
      </c>
      <c r="CP75" t="str">
        <f t="shared" si="2"/>
        <v>486 - Истраживање и развој - Комуникације</v>
      </c>
    </row>
    <row r="76" spans="2:94" ht="15" customHeight="1" x14ac:dyDescent="0.25">
      <c r="B76" s="138" t="s">
        <v>315</v>
      </c>
      <c r="C76" s="155" t="s">
        <v>421</v>
      </c>
      <c r="E76" s="156" t="s">
        <v>1305</v>
      </c>
      <c r="F76" s="156" t="s">
        <v>168</v>
      </c>
      <c r="G76" s="157"/>
      <c r="H76" s="158"/>
      <c r="I76" s="158"/>
      <c r="J76" s="158"/>
      <c r="BF76" s="154"/>
      <c r="BG76" s="154"/>
      <c r="BS76" s="116">
        <v>486</v>
      </c>
      <c r="BT76" s="117" t="s">
        <v>1101</v>
      </c>
      <c r="CL76" s="116">
        <v>484</v>
      </c>
      <c r="CM76" s="117" t="s">
        <v>1099</v>
      </c>
      <c r="CP76" t="str">
        <f t="shared" si="2"/>
        <v>487 - Истраживање и развој - Остале делатности</v>
      </c>
    </row>
    <row r="77" spans="2:94" ht="15" customHeight="1" x14ac:dyDescent="0.25">
      <c r="B77" s="138" t="s">
        <v>1448</v>
      </c>
      <c r="C77" s="155" t="s">
        <v>422</v>
      </c>
      <c r="E77" s="156" t="s">
        <v>572</v>
      </c>
      <c r="F77" s="156" t="s">
        <v>573</v>
      </c>
      <c r="G77" s="156" t="s">
        <v>574</v>
      </c>
      <c r="H77" s="156" t="s">
        <v>575</v>
      </c>
      <c r="I77" s="156" t="s">
        <v>576</v>
      </c>
      <c r="J77" s="158"/>
      <c r="BF77" s="154"/>
      <c r="BG77" s="154"/>
      <c r="BS77" s="116">
        <v>487</v>
      </c>
      <c r="BT77" s="117" t="s">
        <v>1102</v>
      </c>
      <c r="CL77" s="116">
        <v>485</v>
      </c>
      <c r="CM77" s="117" t="s">
        <v>1100</v>
      </c>
      <c r="CP77" t="str">
        <f t="shared" si="2"/>
        <v>490 - Економски послови некласификовани на другом месту</v>
      </c>
    </row>
    <row r="78" spans="2:94" ht="15" customHeight="1" x14ac:dyDescent="0.25">
      <c r="B78" s="138" t="s">
        <v>316</v>
      </c>
      <c r="C78" s="155" t="s">
        <v>423</v>
      </c>
      <c r="E78" s="156" t="s">
        <v>577</v>
      </c>
      <c r="F78" s="156" t="s">
        <v>1194</v>
      </c>
      <c r="G78" s="156"/>
      <c r="H78" s="158"/>
      <c r="I78" s="158"/>
      <c r="J78" s="158"/>
      <c r="BF78" s="154"/>
      <c r="BG78" s="154"/>
      <c r="BS78" s="113">
        <v>490</v>
      </c>
      <c r="BT78" s="114" t="s">
        <v>708</v>
      </c>
      <c r="CL78" s="116">
        <v>486</v>
      </c>
      <c r="CM78" s="117" t="s">
        <v>1101</v>
      </c>
      <c r="CP78" t="str">
        <f t="shared" si="2"/>
        <v>500 - ЗАШТИТА ЖИВОТНЕ СРЕДИНЕ</v>
      </c>
    </row>
    <row r="79" spans="2:94" ht="15" customHeight="1" x14ac:dyDescent="0.25">
      <c r="B79" s="138" t="s">
        <v>317</v>
      </c>
      <c r="C79" s="155" t="s">
        <v>424</v>
      </c>
      <c r="E79" s="156" t="s">
        <v>578</v>
      </c>
      <c r="F79" s="156" t="s">
        <v>1580</v>
      </c>
      <c r="G79" s="157"/>
      <c r="H79" s="158"/>
      <c r="I79" s="158"/>
      <c r="J79" s="158"/>
      <c r="BF79" s="154"/>
      <c r="BG79" s="154"/>
      <c r="BS79" s="109">
        <v>500</v>
      </c>
      <c r="BT79" s="110" t="s">
        <v>709</v>
      </c>
      <c r="CL79" s="116">
        <v>487</v>
      </c>
      <c r="CM79" s="117" t="s">
        <v>1102</v>
      </c>
      <c r="CP79" t="str">
        <f t="shared" si="2"/>
        <v>510 - Управљање отпадом</v>
      </c>
    </row>
    <row r="80" spans="2:94" ht="15" customHeight="1" x14ac:dyDescent="0.25">
      <c r="B80" s="138" t="s">
        <v>306</v>
      </c>
      <c r="C80" s="155" t="s">
        <v>425</v>
      </c>
      <c r="E80" s="156" t="s">
        <v>579</v>
      </c>
      <c r="F80" s="156" t="s">
        <v>1195</v>
      </c>
      <c r="G80" s="157"/>
      <c r="H80" s="158"/>
      <c r="I80" s="158"/>
      <c r="J80" s="158"/>
      <c r="BF80" s="154"/>
      <c r="BG80" s="154"/>
      <c r="BS80" s="113">
        <v>510</v>
      </c>
      <c r="BT80" s="114" t="s">
        <v>710</v>
      </c>
      <c r="CL80" s="113">
        <v>490</v>
      </c>
      <c r="CM80" s="114" t="s">
        <v>708</v>
      </c>
      <c r="CP80" t="str">
        <f t="shared" si="2"/>
        <v>520 - Управљање отпадним водама</v>
      </c>
    </row>
    <row r="81" spans="2:94" ht="15" customHeight="1" x14ac:dyDescent="0.25">
      <c r="B81" s="138" t="s">
        <v>313</v>
      </c>
      <c r="C81" s="155" t="s">
        <v>426</v>
      </c>
      <c r="E81" s="156" t="s">
        <v>580</v>
      </c>
      <c r="F81" s="156" t="s">
        <v>581</v>
      </c>
      <c r="G81" s="157" t="s">
        <v>582</v>
      </c>
      <c r="H81" s="158" t="s">
        <v>583</v>
      </c>
      <c r="I81" s="158"/>
      <c r="J81" s="158"/>
      <c r="BF81" s="154"/>
      <c r="BG81" s="154"/>
      <c r="BS81" s="113">
        <v>520</v>
      </c>
      <c r="BT81" s="114" t="s">
        <v>711</v>
      </c>
      <c r="CL81" s="109">
        <v>500</v>
      </c>
      <c r="CM81" s="110" t="s">
        <v>709</v>
      </c>
      <c r="CP81" t="str">
        <f t="shared" si="2"/>
        <v>530 - Смањење загађености</v>
      </c>
    </row>
    <row r="82" spans="2:94" ht="15" customHeight="1" x14ac:dyDescent="0.25">
      <c r="B82" s="138" t="s">
        <v>307</v>
      </c>
      <c r="C82" s="155" t="s">
        <v>427</v>
      </c>
      <c r="E82" s="156" t="s">
        <v>1581</v>
      </c>
      <c r="F82" s="156" t="s">
        <v>419</v>
      </c>
      <c r="G82" s="157" t="s">
        <v>584</v>
      </c>
      <c r="H82" s="158"/>
      <c r="I82" s="158"/>
      <c r="J82" s="158"/>
      <c r="BF82" s="154"/>
      <c r="BG82" s="154"/>
      <c r="BS82" s="113">
        <v>530</v>
      </c>
      <c r="BT82" s="114" t="s">
        <v>712</v>
      </c>
      <c r="CL82" s="113">
        <v>510</v>
      </c>
      <c r="CM82" s="114" t="s">
        <v>710</v>
      </c>
      <c r="CP82" t="str">
        <f t="shared" si="2"/>
        <v>540 - Заштита биљног и животињског света  и крајолика</v>
      </c>
    </row>
    <row r="83" spans="2:94" ht="15" customHeight="1" x14ac:dyDescent="0.25">
      <c r="B83" s="138" t="s">
        <v>308</v>
      </c>
      <c r="C83" s="155" t="s">
        <v>428</v>
      </c>
      <c r="E83" s="156" t="s">
        <v>1582</v>
      </c>
      <c r="F83" s="156" t="s">
        <v>597</v>
      </c>
      <c r="G83" s="157"/>
      <c r="H83" s="158"/>
      <c r="I83" s="158"/>
      <c r="J83" s="158"/>
      <c r="BF83" s="154"/>
      <c r="BG83" s="154"/>
      <c r="BS83" s="113">
        <v>540</v>
      </c>
      <c r="BT83" s="114" t="s">
        <v>1103</v>
      </c>
      <c r="CL83" s="113">
        <v>520</v>
      </c>
      <c r="CM83" s="114" t="s">
        <v>711</v>
      </c>
      <c r="CP83" t="str">
        <f t="shared" si="2"/>
        <v>550 - Заштита животне средине -  истраживање и развој</v>
      </c>
    </row>
    <row r="84" spans="2:94" ht="15" customHeight="1" x14ac:dyDescent="0.25">
      <c r="B84" s="138" t="s">
        <v>309</v>
      </c>
      <c r="C84" s="155" t="s">
        <v>429</v>
      </c>
      <c r="E84" s="156" t="s">
        <v>1583</v>
      </c>
      <c r="F84" s="156" t="s">
        <v>1584</v>
      </c>
      <c r="G84" s="159" t="s">
        <v>1585</v>
      </c>
      <c r="H84" s="158"/>
      <c r="I84" s="158"/>
      <c r="J84" s="158"/>
      <c r="BF84" s="154"/>
      <c r="BG84" s="154"/>
      <c r="BS84" s="113">
        <v>550</v>
      </c>
      <c r="BT84" s="114" t="s">
        <v>1104</v>
      </c>
      <c r="CL84" s="113">
        <v>530</v>
      </c>
      <c r="CM84" s="114" t="s">
        <v>712</v>
      </c>
      <c r="CP84" t="str">
        <f t="shared" si="2"/>
        <v>560 - Заштита животне средине некласификована на другом месту</v>
      </c>
    </row>
    <row r="85" spans="2:94" ht="15" customHeight="1" x14ac:dyDescent="0.25">
      <c r="B85" s="138" t="s">
        <v>1538</v>
      </c>
      <c r="C85" s="155" t="s">
        <v>430</v>
      </c>
      <c r="E85" s="156" t="s">
        <v>596</v>
      </c>
      <c r="F85" s="156" t="s">
        <v>1586</v>
      </c>
      <c r="G85" s="157"/>
      <c r="H85" s="158"/>
      <c r="I85" s="158"/>
      <c r="J85" s="158"/>
      <c r="BF85" s="154"/>
      <c r="BG85" s="154"/>
      <c r="BS85" s="113">
        <v>560</v>
      </c>
      <c r="BT85" s="114" t="s">
        <v>713</v>
      </c>
      <c r="CL85" s="113">
        <v>540</v>
      </c>
      <c r="CM85" s="114" t="s">
        <v>1103</v>
      </c>
      <c r="CP85" t="str">
        <f t="shared" si="2"/>
        <v>600 - ПОСЛОВИ СТАНОВАЊА И  ЗАЈЕДНИЦЕ</v>
      </c>
    </row>
    <row r="86" spans="2:94" ht="15" customHeight="1" x14ac:dyDescent="0.25">
      <c r="B86" s="138" t="s">
        <v>1522</v>
      </c>
      <c r="C86" s="155" t="s">
        <v>431</v>
      </c>
      <c r="E86" s="156" t="s">
        <v>585</v>
      </c>
      <c r="F86" s="160" t="s">
        <v>586</v>
      </c>
      <c r="G86" s="156" t="s">
        <v>587</v>
      </c>
      <c r="H86" s="161" t="s">
        <v>1034</v>
      </c>
      <c r="I86" s="158"/>
      <c r="J86" s="158"/>
      <c r="BF86" s="154"/>
      <c r="BG86" s="154"/>
      <c r="BS86" s="109">
        <v>600</v>
      </c>
      <c r="BT86" s="110" t="s">
        <v>1105</v>
      </c>
      <c r="CL86" s="113">
        <v>550</v>
      </c>
      <c r="CM86" s="114" t="s">
        <v>1104</v>
      </c>
      <c r="CP86" t="str">
        <f t="shared" si="2"/>
        <v>610 - Стамбени развој</v>
      </c>
    </row>
    <row r="87" spans="2:94" ht="15" customHeight="1" x14ac:dyDescent="0.25">
      <c r="B87" s="138" t="s">
        <v>310</v>
      </c>
      <c r="C87" s="155" t="s">
        <v>432</v>
      </c>
      <c r="E87" s="156" t="s">
        <v>588</v>
      </c>
      <c r="F87" s="156"/>
      <c r="G87" s="156"/>
      <c r="H87" s="158"/>
      <c r="I87" s="158"/>
      <c r="J87" s="158"/>
      <c r="BF87" s="154"/>
      <c r="BG87" s="154"/>
      <c r="BS87" s="113">
        <v>610</v>
      </c>
      <c r="BT87" s="114" t="s">
        <v>714</v>
      </c>
      <c r="CL87" s="113">
        <v>560</v>
      </c>
      <c r="CM87" s="114" t="s">
        <v>713</v>
      </c>
      <c r="CP87" t="str">
        <f t="shared" si="2"/>
        <v>620 - Развој заједнице</v>
      </c>
    </row>
    <row r="88" spans="2:94" ht="15" customHeight="1" x14ac:dyDescent="0.25">
      <c r="B88" s="138" t="s">
        <v>311</v>
      </c>
      <c r="C88" s="155" t="s">
        <v>433</v>
      </c>
      <c r="E88" s="159" t="s">
        <v>589</v>
      </c>
      <c r="F88" s="156" t="s">
        <v>590</v>
      </c>
      <c r="G88" s="157"/>
      <c r="H88" s="158"/>
      <c r="I88" s="158"/>
      <c r="J88" s="158"/>
      <c r="BF88" s="154"/>
      <c r="BG88" s="154"/>
      <c r="BS88" s="113">
        <v>620</v>
      </c>
      <c r="BT88" s="114" t="s">
        <v>715</v>
      </c>
      <c r="CL88" s="109">
        <v>600</v>
      </c>
      <c r="CM88" s="110" t="s">
        <v>1105</v>
      </c>
      <c r="CP88" t="str">
        <f t="shared" si="2"/>
        <v>630 - Водоснабдевање</v>
      </c>
    </row>
    <row r="89" spans="2:94" ht="15" customHeight="1" x14ac:dyDescent="0.25">
      <c r="B89" s="138" t="s">
        <v>312</v>
      </c>
      <c r="C89" s="155" t="s">
        <v>434</v>
      </c>
      <c r="E89" s="156" t="s">
        <v>591</v>
      </c>
      <c r="F89" s="156" t="s">
        <v>1587</v>
      </c>
      <c r="G89" s="156"/>
      <c r="H89" s="158"/>
      <c r="I89" s="158"/>
      <c r="J89" s="158"/>
      <c r="BF89" s="154"/>
      <c r="BG89" s="154"/>
      <c r="BS89" s="113">
        <v>630</v>
      </c>
      <c r="BT89" s="114" t="s">
        <v>335</v>
      </c>
      <c r="CL89" s="113">
        <v>610</v>
      </c>
      <c r="CM89" s="114" t="s">
        <v>714</v>
      </c>
      <c r="CP89" t="str">
        <f t="shared" si="2"/>
        <v>640 - Улична расвета</v>
      </c>
    </row>
    <row r="90" spans="2:94" ht="15" customHeight="1" x14ac:dyDescent="0.25">
      <c r="B90" s="138" t="s">
        <v>314</v>
      </c>
      <c r="C90" s="155" t="s">
        <v>435</v>
      </c>
      <c r="E90" s="156" t="s">
        <v>420</v>
      </c>
      <c r="F90" s="156"/>
      <c r="G90" s="157"/>
      <c r="H90" s="158"/>
      <c r="I90" s="158"/>
      <c r="J90" s="158"/>
      <c r="BF90" s="154"/>
      <c r="BG90" s="154"/>
      <c r="BS90" s="113">
        <v>640</v>
      </c>
      <c r="BT90" s="114" t="s">
        <v>716</v>
      </c>
      <c r="CL90" s="113">
        <v>620</v>
      </c>
      <c r="CM90" s="114" t="s">
        <v>715</v>
      </c>
      <c r="CP90" t="str">
        <f t="shared" si="2"/>
        <v>650 - Послови становања и заједнице - истраживање и развој</v>
      </c>
    </row>
    <row r="91" spans="2:94" ht="23.25" customHeight="1" x14ac:dyDescent="0.25">
      <c r="B91" s="138" t="s">
        <v>1452</v>
      </c>
      <c r="C91" s="155" t="s">
        <v>1459</v>
      </c>
      <c r="D91" s="142"/>
      <c r="E91" s="162" t="s">
        <v>592</v>
      </c>
      <c r="F91" s="158"/>
      <c r="G91" s="158"/>
      <c r="H91" s="158"/>
      <c r="I91" s="158"/>
      <c r="J91" s="158"/>
      <c r="BF91" s="154"/>
      <c r="BG91" s="154"/>
      <c r="BS91" s="113">
        <v>650</v>
      </c>
      <c r="BT91" s="114" t="s">
        <v>1106</v>
      </c>
      <c r="CL91" s="113">
        <v>630</v>
      </c>
      <c r="CM91" s="114" t="s">
        <v>335</v>
      </c>
      <c r="CP91" t="str">
        <f t="shared" si="2"/>
        <v>660 - Послови становања и заједнице некласификовани на другом месту</v>
      </c>
    </row>
    <row r="92" spans="2:94" ht="20.25" customHeight="1" x14ac:dyDescent="0.25">
      <c r="B92" s="130" t="s">
        <v>1451</v>
      </c>
      <c r="C92" s="155" t="s">
        <v>1460</v>
      </c>
      <c r="D92" s="142"/>
      <c r="E92" s="162" t="s">
        <v>593</v>
      </c>
      <c r="F92" s="158" t="s">
        <v>594</v>
      </c>
      <c r="G92" s="158" t="s">
        <v>595</v>
      </c>
      <c r="H92" s="158"/>
      <c r="I92" s="158"/>
      <c r="J92" s="158"/>
      <c r="BF92" s="154"/>
      <c r="BG92" s="154"/>
      <c r="BS92" s="113">
        <v>660</v>
      </c>
      <c r="BT92" s="114" t="s">
        <v>1163</v>
      </c>
      <c r="CL92" s="113">
        <v>640</v>
      </c>
      <c r="CM92" s="114" t="s">
        <v>716</v>
      </c>
      <c r="CP92" t="str">
        <f t="shared" si="2"/>
        <v>700 - ЗДРАВСТВО</v>
      </c>
    </row>
    <row r="93" spans="2:94" ht="15" customHeight="1" x14ac:dyDescent="0.25">
      <c r="B93" s="156" t="s">
        <v>1305</v>
      </c>
      <c r="C93" s="7" t="s">
        <v>436</v>
      </c>
      <c r="D93" s="163" t="s">
        <v>605</v>
      </c>
      <c r="E93" s="164" t="s">
        <v>1579</v>
      </c>
      <c r="BF93" s="154"/>
      <c r="BG93" s="154"/>
      <c r="BS93" s="109">
        <v>700</v>
      </c>
      <c r="BT93" s="110" t="s">
        <v>717</v>
      </c>
      <c r="CL93" s="113">
        <v>650</v>
      </c>
      <c r="CM93" s="114" t="s">
        <v>1106</v>
      </c>
      <c r="CP93" t="str">
        <f t="shared" si="2"/>
        <v>710 - Медицински производи, помагала и опрема</v>
      </c>
    </row>
    <row r="94" spans="2:94" ht="15" customHeight="1" x14ac:dyDescent="0.25">
      <c r="B94" s="156" t="s">
        <v>168</v>
      </c>
      <c r="C94" s="7" t="s">
        <v>437</v>
      </c>
      <c r="D94" s="164" t="s">
        <v>100</v>
      </c>
      <c r="E94" s="164" t="s">
        <v>1558</v>
      </c>
      <c r="BF94" s="154"/>
      <c r="BG94" s="154"/>
      <c r="BS94" s="113">
        <v>710</v>
      </c>
      <c r="BT94" s="114" t="s">
        <v>733</v>
      </c>
      <c r="CL94" s="113">
        <v>660</v>
      </c>
      <c r="CM94" s="114" t="s">
        <v>1163</v>
      </c>
      <c r="CP94" t="str">
        <f t="shared" si="2"/>
        <v>711 - Фармацеутски производи</v>
      </c>
    </row>
    <row r="95" spans="2:94" ht="15" customHeight="1" x14ac:dyDescent="0.25">
      <c r="B95" s="156" t="s">
        <v>572</v>
      </c>
      <c r="C95" s="7" t="s">
        <v>438</v>
      </c>
      <c r="D95" s="164" t="s">
        <v>606</v>
      </c>
      <c r="E95" s="164" t="s">
        <v>10</v>
      </c>
      <c r="F95" s="165"/>
      <c r="BF95" s="154"/>
      <c r="BG95" s="154"/>
      <c r="BS95" s="116">
        <v>711</v>
      </c>
      <c r="BT95" s="117" t="s">
        <v>718</v>
      </c>
      <c r="CL95" s="109">
        <v>700</v>
      </c>
      <c r="CM95" s="110" t="s">
        <v>717</v>
      </c>
      <c r="CP95" t="str">
        <f t="shared" si="2"/>
        <v>712 - Остали медицински производи</v>
      </c>
    </row>
    <row r="96" spans="2:94" ht="15" customHeight="1" x14ac:dyDescent="0.25">
      <c r="B96" s="156" t="s">
        <v>573</v>
      </c>
      <c r="C96" s="7" t="s">
        <v>439</v>
      </c>
      <c r="D96" s="165" t="s">
        <v>607</v>
      </c>
      <c r="E96" s="165" t="s">
        <v>1037</v>
      </c>
      <c r="F96" s="163" t="s">
        <v>608</v>
      </c>
      <c r="BF96" s="154"/>
      <c r="BG96" s="154"/>
      <c r="BS96" s="116">
        <v>712</v>
      </c>
      <c r="BT96" s="117" t="s">
        <v>719</v>
      </c>
      <c r="CL96" s="113">
        <v>710</v>
      </c>
      <c r="CM96" s="114" t="s">
        <v>733</v>
      </c>
      <c r="CP96" t="str">
        <f t="shared" si="2"/>
        <v>713 - Терапеутска помагала и опрема</v>
      </c>
    </row>
    <row r="97" spans="2:94" ht="15" customHeight="1" x14ac:dyDescent="0.25">
      <c r="B97" s="156" t="s">
        <v>574</v>
      </c>
      <c r="C97" s="7" t="s">
        <v>440</v>
      </c>
      <c r="D97" s="165" t="s">
        <v>1422</v>
      </c>
      <c r="E97" s="165" t="s">
        <v>1306</v>
      </c>
      <c r="F97" s="163" t="s">
        <v>1307</v>
      </c>
      <c r="BF97" s="154"/>
      <c r="BG97" s="154"/>
      <c r="BS97" s="116">
        <v>713</v>
      </c>
      <c r="BT97" s="117" t="s">
        <v>734</v>
      </c>
      <c r="CL97" s="116">
        <v>711</v>
      </c>
      <c r="CM97" s="117" t="s">
        <v>718</v>
      </c>
      <c r="CP97" t="str">
        <f t="shared" si="2"/>
        <v>720 - Ванболничке услуге</v>
      </c>
    </row>
    <row r="98" spans="2:94" ht="15" customHeight="1" x14ac:dyDescent="0.25">
      <c r="B98" s="156" t="s">
        <v>575</v>
      </c>
      <c r="C98" s="7" t="s">
        <v>441</v>
      </c>
      <c r="D98" s="164" t="s">
        <v>1308</v>
      </c>
      <c r="E98" s="163" t="s">
        <v>1309</v>
      </c>
      <c r="F98" t="s">
        <v>149</v>
      </c>
      <c r="BF98" s="154"/>
      <c r="BG98" s="154"/>
      <c r="BS98" s="113">
        <v>720</v>
      </c>
      <c r="BT98" s="114" t="s">
        <v>720</v>
      </c>
      <c r="CL98" s="116">
        <v>712</v>
      </c>
      <c r="CM98" s="117" t="s">
        <v>719</v>
      </c>
      <c r="CP98" t="str">
        <f t="shared" si="2"/>
        <v>721 - Опште медицинске услуге</v>
      </c>
    </row>
    <row r="99" spans="2:94" ht="15" customHeight="1" x14ac:dyDescent="0.25">
      <c r="B99" s="156" t="s">
        <v>576</v>
      </c>
      <c r="C99" s="7" t="s">
        <v>442</v>
      </c>
      <c r="D99" s="165" t="s">
        <v>150</v>
      </c>
      <c r="E99" s="165" t="s">
        <v>1038</v>
      </c>
      <c r="F99" s="164" t="s">
        <v>1039</v>
      </c>
      <c r="G99" s="165"/>
      <c r="BF99" s="154"/>
      <c r="BG99" s="154"/>
      <c r="BS99" s="116">
        <v>721</v>
      </c>
      <c r="BT99" s="117" t="s">
        <v>721</v>
      </c>
      <c r="CL99" s="116">
        <v>713</v>
      </c>
      <c r="CM99" s="117" t="s">
        <v>734</v>
      </c>
      <c r="CP99" t="str">
        <f t="shared" si="2"/>
        <v>722 - Специјализоване медицинске услуге</v>
      </c>
    </row>
    <row r="100" spans="2:94" ht="15" customHeight="1" x14ac:dyDescent="0.25">
      <c r="B100" s="156" t="s">
        <v>577</v>
      </c>
      <c r="C100" s="7" t="s">
        <v>443</v>
      </c>
      <c r="D100" s="164" t="s">
        <v>1152</v>
      </c>
      <c r="E100" s="164" t="s">
        <v>1040</v>
      </c>
      <c r="F100" s="164"/>
      <c r="G100" s="163"/>
      <c r="H100" s="163"/>
      <c r="I100" s="142"/>
      <c r="J100" s="163"/>
      <c r="BF100" s="154"/>
      <c r="BG100" s="154"/>
      <c r="BS100" s="116">
        <v>722</v>
      </c>
      <c r="BT100" s="117" t="s">
        <v>735</v>
      </c>
      <c r="CL100" s="113">
        <v>720</v>
      </c>
      <c r="CM100" s="114" t="s">
        <v>720</v>
      </c>
      <c r="CP100" t="str">
        <f t="shared" si="2"/>
        <v>723 - Стоматолошке услуге</v>
      </c>
    </row>
    <row r="101" spans="2:94" ht="15" customHeight="1" x14ac:dyDescent="0.25">
      <c r="B101" s="156" t="s">
        <v>1194</v>
      </c>
      <c r="C101" s="7" t="s">
        <v>444</v>
      </c>
      <c r="D101" s="164" t="s">
        <v>1153</v>
      </c>
      <c r="E101" s="164" t="s">
        <v>1041</v>
      </c>
      <c r="F101" s="142" t="s">
        <v>13</v>
      </c>
      <c r="G101" s="142" t="s">
        <v>1042</v>
      </c>
      <c r="H101" s="142"/>
      <c r="I101" s="142"/>
      <c r="BF101" s="154"/>
      <c r="BG101" s="154"/>
      <c r="BS101" s="116">
        <v>723</v>
      </c>
      <c r="BT101" s="117" t="s">
        <v>736</v>
      </c>
      <c r="CL101" s="116">
        <v>721</v>
      </c>
      <c r="CM101" s="117" t="s">
        <v>721</v>
      </c>
      <c r="CP101" t="str">
        <f t="shared" si="2"/>
        <v>724 - Парамедицинске услуге</v>
      </c>
    </row>
    <row r="102" spans="2:94" ht="15" customHeight="1" x14ac:dyDescent="0.25">
      <c r="B102" s="156" t="s">
        <v>578</v>
      </c>
      <c r="C102" s="7" t="s">
        <v>445</v>
      </c>
      <c r="D102" s="164" t="s">
        <v>1043</v>
      </c>
      <c r="E102" s="164" t="s">
        <v>1044</v>
      </c>
      <c r="F102" s="164" t="s">
        <v>151</v>
      </c>
      <c r="G102" s="142"/>
      <c r="BF102" s="154"/>
      <c r="BG102" s="154"/>
      <c r="BS102" s="116">
        <v>724</v>
      </c>
      <c r="BT102" s="117" t="s">
        <v>722</v>
      </c>
      <c r="CL102" s="116">
        <v>722</v>
      </c>
      <c r="CM102" s="117" t="s">
        <v>735</v>
      </c>
      <c r="CP102" t="str">
        <f t="shared" si="2"/>
        <v>730 - Болничке услуге</v>
      </c>
    </row>
    <row r="103" spans="2:94" ht="15" customHeight="1" x14ac:dyDescent="0.25">
      <c r="B103" s="156" t="s">
        <v>1580</v>
      </c>
      <c r="C103" s="7" t="s">
        <v>446</v>
      </c>
      <c r="D103" s="165" t="s">
        <v>152</v>
      </c>
      <c r="E103" s="142" t="s">
        <v>1045</v>
      </c>
      <c r="F103" s="142"/>
      <c r="BF103" s="154"/>
      <c r="BG103" s="154"/>
      <c r="BS103" s="113">
        <v>730</v>
      </c>
      <c r="BT103" s="114" t="s">
        <v>723</v>
      </c>
      <c r="CL103" s="116">
        <v>723</v>
      </c>
      <c r="CM103" s="117" t="s">
        <v>736</v>
      </c>
      <c r="CP103" t="str">
        <f t="shared" si="2"/>
        <v>731 - Опште болничке услуге</v>
      </c>
    </row>
    <row r="104" spans="2:94" ht="15" customHeight="1" x14ac:dyDescent="0.25">
      <c r="B104" s="156" t="s">
        <v>579</v>
      </c>
      <c r="C104" s="7" t="s">
        <v>447</v>
      </c>
      <c r="D104" s="165" t="s">
        <v>29</v>
      </c>
      <c r="E104" s="165" t="s">
        <v>30</v>
      </c>
      <c r="F104" s="163"/>
      <c r="BF104" s="154"/>
      <c r="BG104" s="154"/>
      <c r="BS104" s="116">
        <v>731</v>
      </c>
      <c r="BT104" s="117" t="s">
        <v>724</v>
      </c>
      <c r="CL104" s="116">
        <v>724</v>
      </c>
      <c r="CM104" s="117" t="s">
        <v>722</v>
      </c>
      <c r="CP104" t="str">
        <f t="shared" si="2"/>
        <v>732 - Специјализоване болничке услуге</v>
      </c>
    </row>
    <row r="105" spans="2:94" ht="15" customHeight="1" x14ac:dyDescent="0.25">
      <c r="B105" s="156" t="s">
        <v>1195</v>
      </c>
      <c r="C105" s="7" t="s">
        <v>448</v>
      </c>
      <c r="D105" s="165" t="s">
        <v>31</v>
      </c>
      <c r="E105" s="165" t="s">
        <v>32</v>
      </c>
      <c r="F105" s="165"/>
      <c r="G105" s="163"/>
      <c r="H105" s="163"/>
      <c r="BF105" s="154"/>
      <c r="BG105" s="154"/>
      <c r="BS105" s="116">
        <v>732</v>
      </c>
      <c r="BT105" s="117" t="s">
        <v>737</v>
      </c>
      <c r="CL105" s="113">
        <v>730</v>
      </c>
      <c r="CM105" s="114" t="s">
        <v>723</v>
      </c>
      <c r="CP105" t="str">
        <f t="shared" si="2"/>
        <v>733 - Услуге медицинских центара и породилишта</v>
      </c>
    </row>
    <row r="106" spans="2:94" ht="15" customHeight="1" x14ac:dyDescent="0.25">
      <c r="B106" s="157" t="s">
        <v>580</v>
      </c>
      <c r="C106" s="7" t="s">
        <v>449</v>
      </c>
      <c r="D106" s="164" t="s">
        <v>1593</v>
      </c>
      <c r="E106" s="165" t="s">
        <v>33</v>
      </c>
      <c r="F106" s="158"/>
      <c r="BF106" s="154"/>
      <c r="BG106" s="154"/>
      <c r="BS106" s="116">
        <v>733</v>
      </c>
      <c r="BT106" s="117" t="s">
        <v>738</v>
      </c>
      <c r="CL106" s="116">
        <v>731</v>
      </c>
      <c r="CM106" s="117" t="s">
        <v>724</v>
      </c>
      <c r="CP106" t="str">
        <f t="shared" si="2"/>
        <v>734 - Услуге домова  за негу и опоравак</v>
      </c>
    </row>
    <row r="107" spans="2:94" ht="15" customHeight="1" x14ac:dyDescent="0.25">
      <c r="B107" s="158" t="s">
        <v>581</v>
      </c>
      <c r="C107" s="7" t="s">
        <v>450</v>
      </c>
      <c r="D107" s="165" t="s">
        <v>153</v>
      </c>
      <c r="E107" s="165" t="s">
        <v>154</v>
      </c>
      <c r="F107" s="163" t="s">
        <v>34</v>
      </c>
      <c r="BF107" s="154"/>
      <c r="BG107" s="154"/>
      <c r="BS107" s="116">
        <v>734</v>
      </c>
      <c r="BT107" s="117" t="s">
        <v>739</v>
      </c>
      <c r="CL107" s="116">
        <v>732</v>
      </c>
      <c r="CM107" s="117" t="s">
        <v>737</v>
      </c>
      <c r="CP107" t="str">
        <f t="shared" si="2"/>
        <v>740 - Услуге јавног здравства</v>
      </c>
    </row>
    <row r="108" spans="2:94" ht="15" customHeight="1" x14ac:dyDescent="0.25">
      <c r="B108" s="108" t="s">
        <v>582</v>
      </c>
      <c r="C108" s="7" t="s">
        <v>451</v>
      </c>
      <c r="D108" s="165" t="s">
        <v>155</v>
      </c>
      <c r="E108" s="165" t="s">
        <v>156</v>
      </c>
      <c r="F108" t="s">
        <v>157</v>
      </c>
      <c r="BF108" s="154"/>
      <c r="BG108" s="154"/>
      <c r="BS108" s="113">
        <v>740</v>
      </c>
      <c r="BT108" s="114" t="s">
        <v>740</v>
      </c>
      <c r="CL108" s="116">
        <v>733</v>
      </c>
      <c r="CM108" s="117" t="s">
        <v>738</v>
      </c>
      <c r="CP108" t="str">
        <f t="shared" si="2"/>
        <v>750 - Здравство  истраживање и развој</v>
      </c>
    </row>
    <row r="109" spans="2:94" ht="15" customHeight="1" x14ac:dyDescent="0.25">
      <c r="B109" s="108" t="s">
        <v>583</v>
      </c>
      <c r="C109" s="7" t="s">
        <v>452</v>
      </c>
      <c r="D109" s="165" t="s">
        <v>158</v>
      </c>
      <c r="E109" s="165" t="s">
        <v>159</v>
      </c>
      <c r="F109" t="s">
        <v>35</v>
      </c>
      <c r="BF109" s="154"/>
      <c r="BG109" s="154"/>
      <c r="BS109" s="113">
        <v>750</v>
      </c>
      <c r="BT109" s="114" t="s">
        <v>741</v>
      </c>
      <c r="CL109" s="116">
        <v>734</v>
      </c>
      <c r="CM109" s="117" t="s">
        <v>739</v>
      </c>
      <c r="CP109" t="str">
        <f t="shared" si="2"/>
        <v>760 - Здравство некласификовано на другом месту</v>
      </c>
    </row>
    <row r="110" spans="2:94" ht="15" customHeight="1" x14ac:dyDescent="0.25">
      <c r="B110" s="166" t="s">
        <v>1581</v>
      </c>
      <c r="C110" s="7" t="s">
        <v>453</v>
      </c>
      <c r="D110" s="165" t="s">
        <v>160</v>
      </c>
      <c r="E110" s="165" t="s">
        <v>1154</v>
      </c>
      <c r="F110" s="163" t="s">
        <v>473</v>
      </c>
      <c r="G110" s="163"/>
      <c r="BF110" s="154"/>
      <c r="BG110" s="154"/>
      <c r="BS110" s="113">
        <v>760</v>
      </c>
      <c r="BT110" s="114" t="s">
        <v>725</v>
      </c>
      <c r="CL110" s="113">
        <v>740</v>
      </c>
      <c r="CM110" s="114" t="s">
        <v>740</v>
      </c>
      <c r="CP110" t="str">
        <f t="shared" si="2"/>
        <v>800 - РЕКРЕАЦИЈА, СПОРТ, КУЛТУРА И ВЕРЕ</v>
      </c>
    </row>
    <row r="111" spans="2:94" ht="15" customHeight="1" x14ac:dyDescent="0.25">
      <c r="B111" s="108" t="s">
        <v>419</v>
      </c>
      <c r="C111" s="7" t="s">
        <v>454</v>
      </c>
      <c r="D111" s="165" t="s">
        <v>36</v>
      </c>
      <c r="E111" s="165" t="s">
        <v>37</v>
      </c>
      <c r="F111" t="s">
        <v>38</v>
      </c>
      <c r="BF111" s="154"/>
      <c r="BG111" s="154"/>
      <c r="BS111" s="109">
        <v>800</v>
      </c>
      <c r="BT111" s="110" t="s">
        <v>742</v>
      </c>
      <c r="CL111" s="113">
        <v>750</v>
      </c>
      <c r="CM111" s="114" t="s">
        <v>741</v>
      </c>
      <c r="CP111" t="str">
        <f t="shared" si="2"/>
        <v>810 - Услуге рекреације и спорта</v>
      </c>
    </row>
    <row r="112" spans="2:94" ht="15" customHeight="1" x14ac:dyDescent="0.25">
      <c r="B112" s="108" t="s">
        <v>584</v>
      </c>
      <c r="C112" s="7" t="s">
        <v>455</v>
      </c>
      <c r="D112" s="165" t="s">
        <v>161</v>
      </c>
      <c r="E112" s="167" t="s">
        <v>162</v>
      </c>
      <c r="F112" s="163" t="s">
        <v>163</v>
      </c>
      <c r="G112" s="163"/>
      <c r="BF112" s="154"/>
      <c r="BG112" s="154"/>
      <c r="BS112" s="113">
        <v>810</v>
      </c>
      <c r="BT112" s="114" t="s">
        <v>726</v>
      </c>
      <c r="CL112" s="113">
        <v>760</v>
      </c>
      <c r="CM112" s="114" t="s">
        <v>725</v>
      </c>
      <c r="CP112" t="str">
        <f t="shared" si="2"/>
        <v>820 - Услуге културе</v>
      </c>
    </row>
    <row r="113" spans="2:94" ht="15" customHeight="1" x14ac:dyDescent="0.25">
      <c r="B113" s="156" t="s">
        <v>1582</v>
      </c>
      <c r="C113" s="7" t="s">
        <v>456</v>
      </c>
      <c r="D113" s="165" t="s">
        <v>164</v>
      </c>
      <c r="E113" s="164" t="s">
        <v>165</v>
      </c>
      <c r="F113" s="164"/>
      <c r="BF113" s="154"/>
      <c r="BG113" s="154"/>
      <c r="BS113" s="113">
        <v>820</v>
      </c>
      <c r="BT113" s="114" t="s">
        <v>727</v>
      </c>
      <c r="CL113" s="109">
        <v>800</v>
      </c>
      <c r="CM113" s="110" t="s">
        <v>742</v>
      </c>
      <c r="CP113" t="str">
        <f t="shared" si="2"/>
        <v>830 - Услуге емитовања и штампања</v>
      </c>
    </row>
    <row r="114" spans="2:94" ht="15" customHeight="1" x14ac:dyDescent="0.25">
      <c r="B114" s="156" t="s">
        <v>597</v>
      </c>
      <c r="C114" s="7" t="s">
        <v>457</v>
      </c>
      <c r="D114" s="164" t="s">
        <v>39</v>
      </c>
      <c r="E114" s="164" t="s">
        <v>166</v>
      </c>
      <c r="F114" s="164" t="s">
        <v>614</v>
      </c>
      <c r="G114" s="142"/>
      <c r="H114" s="142"/>
      <c r="I114" s="142"/>
      <c r="BF114" s="154"/>
      <c r="BG114" s="154"/>
      <c r="BS114" s="113">
        <v>830</v>
      </c>
      <c r="BT114" s="114" t="s">
        <v>743</v>
      </c>
      <c r="CL114" s="113">
        <v>810</v>
      </c>
      <c r="CM114" s="114" t="s">
        <v>726</v>
      </c>
      <c r="CP114" t="str">
        <f t="shared" si="2"/>
        <v>840 - Верске  и остале услуге заједнице</v>
      </c>
    </row>
    <row r="115" spans="2:94" ht="15" customHeight="1" x14ac:dyDescent="0.25">
      <c r="B115" s="108" t="s">
        <v>1583</v>
      </c>
      <c r="C115" s="7" t="s">
        <v>458</v>
      </c>
      <c r="D115" s="164" t="s">
        <v>615</v>
      </c>
      <c r="E115" s="164" t="s">
        <v>1155</v>
      </c>
      <c r="F115" s="164"/>
      <c r="G115" s="142"/>
      <c r="BF115" s="154"/>
      <c r="BG115" s="154"/>
      <c r="BS115" s="113">
        <v>840</v>
      </c>
      <c r="BT115" s="114" t="s">
        <v>744</v>
      </c>
      <c r="CL115" s="113">
        <v>820</v>
      </c>
      <c r="CM115" s="114" t="s">
        <v>727</v>
      </c>
      <c r="CP115" t="str">
        <f t="shared" si="2"/>
        <v>850 - Рекреација, спорт, култура и вере  - истраживање и развој</v>
      </c>
    </row>
    <row r="116" spans="2:94" ht="15" customHeight="1" x14ac:dyDescent="0.25">
      <c r="B116" s="108" t="s">
        <v>1584</v>
      </c>
      <c r="C116" s="7" t="s">
        <v>459</v>
      </c>
      <c r="D116" s="165" t="s">
        <v>40</v>
      </c>
      <c r="E116" s="165" t="s">
        <v>41</v>
      </c>
      <c r="F116" s="165"/>
      <c r="G116" s="165"/>
      <c r="H116" s="165"/>
      <c r="BF116" s="154"/>
      <c r="BG116" s="154"/>
      <c r="BS116" s="113">
        <v>850</v>
      </c>
      <c r="BT116" s="114" t="s">
        <v>745</v>
      </c>
      <c r="CL116" s="113">
        <v>830</v>
      </c>
      <c r="CM116" s="114" t="s">
        <v>743</v>
      </c>
      <c r="CP116" t="str">
        <f t="shared" si="2"/>
        <v>860 - Рекреација, спорт, култура и вере, некласификовано на другом месту</v>
      </c>
    </row>
    <row r="117" spans="2:94" ht="15" customHeight="1" x14ac:dyDescent="0.25">
      <c r="B117" s="156" t="s">
        <v>1585</v>
      </c>
      <c r="C117" s="7" t="s">
        <v>460</v>
      </c>
      <c r="D117" s="165" t="s">
        <v>42</v>
      </c>
      <c r="E117" s="165" t="s">
        <v>616</v>
      </c>
      <c r="F117" s="163"/>
      <c r="BF117" s="154"/>
      <c r="BG117" s="154"/>
      <c r="BS117" s="113">
        <v>860</v>
      </c>
      <c r="BT117" s="114" t="s">
        <v>746</v>
      </c>
      <c r="CL117" s="113">
        <v>840</v>
      </c>
      <c r="CM117" s="114" t="s">
        <v>744</v>
      </c>
      <c r="CP117" t="str">
        <f t="shared" si="2"/>
        <v>900 - ОБРАЗОВАЊЕ</v>
      </c>
    </row>
    <row r="118" spans="2:94" ht="15" customHeight="1" x14ac:dyDescent="0.25">
      <c r="B118" s="156" t="s">
        <v>596</v>
      </c>
      <c r="C118" s="7" t="s">
        <v>461</v>
      </c>
      <c r="D118" s="165" t="s">
        <v>43</v>
      </c>
      <c r="E118" s="163" t="s">
        <v>617</v>
      </c>
      <c r="BF118" s="154"/>
      <c r="BG118" s="154"/>
      <c r="BS118" s="109">
        <v>900</v>
      </c>
      <c r="BT118" s="110" t="s">
        <v>728</v>
      </c>
      <c r="CL118" s="113">
        <v>850</v>
      </c>
      <c r="CM118" s="114" t="s">
        <v>745</v>
      </c>
      <c r="CP118" t="str">
        <f t="shared" si="2"/>
        <v>910 - Предшколско и основно образовање</v>
      </c>
    </row>
    <row r="119" spans="2:94" ht="15" customHeight="1" x14ac:dyDescent="0.25">
      <c r="B119" s="156" t="s">
        <v>1586</v>
      </c>
      <c r="C119" s="7" t="s">
        <v>462</v>
      </c>
      <c r="D119" s="165" t="s">
        <v>618</v>
      </c>
      <c r="E119" s="164" t="s">
        <v>44</v>
      </c>
      <c r="F119" s="164"/>
      <c r="BF119" s="154"/>
      <c r="BG119" s="154"/>
      <c r="BS119" s="113">
        <v>910</v>
      </c>
      <c r="BT119" s="114" t="s">
        <v>729</v>
      </c>
      <c r="CL119" s="113">
        <v>860</v>
      </c>
      <c r="CM119" s="114" t="s">
        <v>746</v>
      </c>
      <c r="CP119" t="str">
        <f t="shared" si="2"/>
        <v>911 - Предшколско образовање</v>
      </c>
    </row>
    <row r="120" spans="2:94" ht="15" customHeight="1" x14ac:dyDescent="0.25">
      <c r="B120" s="168" t="s">
        <v>585</v>
      </c>
      <c r="C120" s="7" t="s">
        <v>463</v>
      </c>
      <c r="D120" s="165" t="s">
        <v>619</v>
      </c>
      <c r="E120" s="165" t="s">
        <v>620</v>
      </c>
      <c r="F120" s="165" t="s">
        <v>621</v>
      </c>
      <c r="G120" s="142"/>
      <c r="H120" s="163"/>
      <c r="BF120" s="154"/>
      <c r="BG120" s="154"/>
      <c r="BS120" s="116">
        <v>911</v>
      </c>
      <c r="BT120" s="117" t="s">
        <v>730</v>
      </c>
      <c r="CL120" s="109">
        <v>900</v>
      </c>
      <c r="CM120" s="110" t="s">
        <v>728</v>
      </c>
      <c r="CP120" t="str">
        <f t="shared" si="2"/>
        <v>912 - Основно образовање</v>
      </c>
    </row>
    <row r="121" spans="2:94" ht="15" customHeight="1" x14ac:dyDescent="0.25">
      <c r="B121" s="156" t="s">
        <v>586</v>
      </c>
      <c r="C121" s="169" t="s">
        <v>464</v>
      </c>
      <c r="D121" s="170" t="s">
        <v>622</v>
      </c>
      <c r="E121" s="171" t="s">
        <v>623</v>
      </c>
      <c r="F121" s="142"/>
      <c r="G121" s="163"/>
      <c r="BF121" s="154"/>
      <c r="BG121" s="154"/>
      <c r="BS121" s="116">
        <v>912</v>
      </c>
      <c r="BT121" s="117" t="s">
        <v>304</v>
      </c>
      <c r="CL121" s="113">
        <v>910</v>
      </c>
      <c r="CM121" s="114" t="s">
        <v>729</v>
      </c>
      <c r="CP121" t="str">
        <f t="shared" si="2"/>
        <v>913 - Основно образовање са домом ученика</v>
      </c>
    </row>
    <row r="122" spans="2:94" ht="15" customHeight="1" x14ac:dyDescent="0.25">
      <c r="B122" s="108" t="s">
        <v>587</v>
      </c>
      <c r="C122" s="7" t="s">
        <v>465</v>
      </c>
      <c r="D122" s="165" t="s">
        <v>45</v>
      </c>
      <c r="E122" s="164"/>
      <c r="F122" s="142"/>
      <c r="BF122" s="154"/>
      <c r="BG122" s="154"/>
      <c r="BS122" s="116">
        <v>913</v>
      </c>
      <c r="BT122" s="117" t="s">
        <v>747</v>
      </c>
      <c r="CL122" s="116">
        <v>911</v>
      </c>
      <c r="CM122" s="117" t="s">
        <v>730</v>
      </c>
      <c r="CP122" t="str">
        <f t="shared" si="2"/>
        <v>914 - Основно образовање са средњом школом</v>
      </c>
    </row>
    <row r="123" spans="2:94" ht="15" customHeight="1" x14ac:dyDescent="0.25">
      <c r="B123" s="108" t="s">
        <v>1034</v>
      </c>
      <c r="C123" s="7" t="s">
        <v>466</v>
      </c>
      <c r="D123" s="164" t="s">
        <v>624</v>
      </c>
      <c r="E123" s="164" t="s">
        <v>1477</v>
      </c>
      <c r="F123" s="165" t="s">
        <v>1478</v>
      </c>
      <c r="G123" s="164"/>
      <c r="BF123" s="154"/>
      <c r="BG123" s="154"/>
      <c r="BS123" s="116">
        <v>914</v>
      </c>
      <c r="BT123" s="117" t="s">
        <v>748</v>
      </c>
      <c r="CL123" s="116">
        <v>912</v>
      </c>
      <c r="CM123" s="117" t="s">
        <v>304</v>
      </c>
      <c r="CP123" t="str">
        <f t="shared" si="2"/>
        <v>915 - Специјално основно образовање</v>
      </c>
    </row>
    <row r="124" spans="2:94" ht="15" customHeight="1" x14ac:dyDescent="0.25">
      <c r="B124" s="156" t="s">
        <v>588</v>
      </c>
      <c r="C124" s="7" t="s">
        <v>467</v>
      </c>
      <c r="D124" s="164" t="s">
        <v>46</v>
      </c>
      <c r="E124" s="164" t="s">
        <v>1479</v>
      </c>
      <c r="F124" s="164" t="s">
        <v>47</v>
      </c>
      <c r="G124" s="164"/>
      <c r="BF124" s="154"/>
      <c r="BG124" s="154"/>
      <c r="BS124" s="116">
        <v>915</v>
      </c>
      <c r="BT124" s="117" t="s">
        <v>749</v>
      </c>
      <c r="CL124" s="116">
        <v>913</v>
      </c>
      <c r="CM124" s="117" t="s">
        <v>747</v>
      </c>
      <c r="CP124" t="str">
        <f t="shared" si="2"/>
        <v>916 - Основно образовање са средњом школом и домом ученика</v>
      </c>
    </row>
    <row r="125" spans="2:94" ht="15" customHeight="1" x14ac:dyDescent="0.25">
      <c r="B125" s="156" t="s">
        <v>589</v>
      </c>
      <c r="C125" s="7" t="s">
        <v>598</v>
      </c>
      <c r="D125" t="s">
        <v>48</v>
      </c>
      <c r="E125" s="142" t="s">
        <v>49</v>
      </c>
      <c r="F125" s="142" t="s">
        <v>1480</v>
      </c>
      <c r="G125" s="88"/>
      <c r="BF125" s="154"/>
      <c r="BG125" s="154"/>
      <c r="BS125" s="116">
        <v>916</v>
      </c>
      <c r="BT125" s="117" t="s">
        <v>1060</v>
      </c>
      <c r="CL125" s="116">
        <v>914</v>
      </c>
      <c r="CM125" s="117" t="s">
        <v>748</v>
      </c>
      <c r="CP125" t="str">
        <f t="shared" si="2"/>
        <v>920 - Средње образовање</v>
      </c>
    </row>
    <row r="126" spans="2:94" ht="15" customHeight="1" x14ac:dyDescent="0.25">
      <c r="B126" s="156" t="s">
        <v>590</v>
      </c>
      <c r="C126" s="7" t="s">
        <v>599</v>
      </c>
      <c r="D126" t="s">
        <v>1481</v>
      </c>
      <c r="E126" s="142" t="s">
        <v>50</v>
      </c>
      <c r="F126" s="163"/>
      <c r="G126" s="88"/>
      <c r="BF126" s="154"/>
      <c r="BG126" s="154"/>
      <c r="BS126" s="113">
        <v>920</v>
      </c>
      <c r="BT126" s="114" t="s">
        <v>305</v>
      </c>
      <c r="CL126" s="116">
        <v>915</v>
      </c>
      <c r="CM126" s="117" t="s">
        <v>749</v>
      </c>
      <c r="CP126" t="str">
        <f t="shared" si="2"/>
        <v>921 - Ниже средње образовање</v>
      </c>
    </row>
    <row r="127" spans="2:94" ht="27.75" customHeight="1" x14ac:dyDescent="0.25">
      <c r="B127" s="156" t="s">
        <v>591</v>
      </c>
      <c r="C127" s="7" t="s">
        <v>600</v>
      </c>
      <c r="D127" t="s">
        <v>1156</v>
      </c>
      <c r="E127" s="142" t="s">
        <v>1482</v>
      </c>
      <c r="F127" s="163" t="s">
        <v>1483</v>
      </c>
      <c r="G127" s="88" t="s">
        <v>51</v>
      </c>
      <c r="BF127" s="154"/>
      <c r="BG127" s="154"/>
      <c r="BS127" s="116">
        <v>921</v>
      </c>
      <c r="BT127" s="117" t="s">
        <v>1061</v>
      </c>
      <c r="CL127" s="116">
        <v>916</v>
      </c>
      <c r="CM127" s="117" t="s">
        <v>1060</v>
      </c>
      <c r="CP127" t="str">
        <f t="shared" si="2"/>
        <v>922 - Више средње образовање</v>
      </c>
    </row>
    <row r="128" spans="2:94" ht="30" customHeight="1" x14ac:dyDescent="0.25">
      <c r="B128" s="162" t="s">
        <v>1587</v>
      </c>
      <c r="C128" s="7" t="s">
        <v>601</v>
      </c>
      <c r="D128" s="141" t="s">
        <v>52</v>
      </c>
      <c r="E128" s="142" t="s">
        <v>468</v>
      </c>
      <c r="F128" t="s">
        <v>1484</v>
      </c>
      <c r="G128" s="88"/>
      <c r="BF128" s="154"/>
      <c r="BG128" s="154"/>
      <c r="BS128" s="116">
        <v>922</v>
      </c>
      <c r="BT128" s="117" t="s">
        <v>750</v>
      </c>
      <c r="CL128" s="113">
        <v>920</v>
      </c>
      <c r="CM128" s="114" t="s">
        <v>305</v>
      </c>
      <c r="CP128" t="str">
        <f t="shared" si="2"/>
        <v>923 - Средње образовање са домом ученика</v>
      </c>
    </row>
    <row r="129" spans="2:94" ht="28.5" customHeight="1" x14ac:dyDescent="0.25">
      <c r="B129" s="158" t="s">
        <v>420</v>
      </c>
      <c r="C129" s="7" t="s">
        <v>602</v>
      </c>
      <c r="D129" t="s">
        <v>1157</v>
      </c>
      <c r="E129" s="142" t="s">
        <v>0</v>
      </c>
      <c r="F129" s="163" t="s">
        <v>469</v>
      </c>
      <c r="G129" s="88" t="s">
        <v>934</v>
      </c>
      <c r="BF129" s="154"/>
      <c r="BG129" s="154"/>
      <c r="BS129" s="116">
        <v>923</v>
      </c>
      <c r="BT129" s="117" t="s">
        <v>1062</v>
      </c>
      <c r="CL129" s="116">
        <v>921</v>
      </c>
      <c r="CM129" s="117" t="s">
        <v>1061</v>
      </c>
      <c r="CP129" t="str">
        <f t="shared" si="2"/>
        <v>930 - Више образовање</v>
      </c>
    </row>
    <row r="130" spans="2:94" ht="15.75" customHeight="1" x14ac:dyDescent="0.25">
      <c r="B130" s="158" t="s">
        <v>592</v>
      </c>
      <c r="C130" s="7" t="s">
        <v>603</v>
      </c>
      <c r="E130" s="142"/>
      <c r="F130" s="163"/>
      <c r="G130" s="88"/>
      <c r="BF130" s="154"/>
      <c r="BG130" s="154"/>
      <c r="BS130" s="113">
        <v>930</v>
      </c>
      <c r="BT130" s="114" t="s">
        <v>1063</v>
      </c>
      <c r="CL130" s="116">
        <v>922</v>
      </c>
      <c r="CM130" s="117" t="s">
        <v>750</v>
      </c>
      <c r="CP130" t="str">
        <f>BS131&amp;" - "&amp;BT131</f>
        <v>931 - Више образовање</v>
      </c>
    </row>
    <row r="131" spans="2:94" ht="15.75" customHeight="1" x14ac:dyDescent="0.25">
      <c r="B131" s="156" t="s">
        <v>593</v>
      </c>
      <c r="C131" s="7" t="s">
        <v>604</v>
      </c>
      <c r="D131" t="s">
        <v>1485</v>
      </c>
      <c r="E131" s="142" t="s">
        <v>1486</v>
      </c>
      <c r="F131" s="163" t="s">
        <v>1487</v>
      </c>
      <c r="G131" s="88"/>
      <c r="BF131" s="154"/>
      <c r="BG131" s="154"/>
      <c r="BS131" s="116">
        <v>931</v>
      </c>
      <c r="BT131" s="117" t="s">
        <v>1063</v>
      </c>
      <c r="CL131" s="116">
        <v>923</v>
      </c>
      <c r="CM131" s="117" t="s">
        <v>1062</v>
      </c>
      <c r="CP131" t="str">
        <f>BS132&amp;" - "&amp;BT132</f>
        <v>932 - Више образовање са студентским домом</v>
      </c>
    </row>
    <row r="132" spans="2:94" ht="15.75" customHeight="1" x14ac:dyDescent="0.25">
      <c r="B132" s="156" t="s">
        <v>594</v>
      </c>
      <c r="C132" s="7" t="s">
        <v>1035</v>
      </c>
      <c r="D132" t="s">
        <v>1488</v>
      </c>
      <c r="E132" s="142" t="s">
        <v>1489</v>
      </c>
      <c r="F132" s="163" t="s">
        <v>1490</v>
      </c>
      <c r="G132" s="88"/>
      <c r="BF132" s="154"/>
      <c r="BG132" s="154"/>
      <c r="BS132" s="116">
        <v>932</v>
      </c>
      <c r="BT132" s="117" t="s">
        <v>1064</v>
      </c>
      <c r="CL132" s="113">
        <v>930</v>
      </c>
      <c r="CM132" s="114" t="s">
        <v>1063</v>
      </c>
      <c r="CP132" t="str">
        <f t="shared" ref="CP132:CP138" si="3">BS133&amp;" - "&amp;BT133</f>
        <v>940 - Високо образовање</v>
      </c>
    </row>
    <row r="133" spans="2:94" ht="15.75" customHeight="1" x14ac:dyDescent="0.25">
      <c r="B133" s="156" t="s">
        <v>595</v>
      </c>
      <c r="C133" s="7" t="s">
        <v>1036</v>
      </c>
      <c r="D133" s="172" t="s">
        <v>1491</v>
      </c>
      <c r="E133" s="142"/>
      <c r="F133" s="163"/>
      <c r="G133" s="88"/>
      <c r="BF133" s="154"/>
      <c r="BG133" s="154"/>
      <c r="BS133" s="113">
        <v>940</v>
      </c>
      <c r="BT133" s="114" t="s">
        <v>1065</v>
      </c>
      <c r="CL133" s="113"/>
      <c r="CM133" s="114"/>
      <c r="CP133" t="str">
        <f t="shared" si="3"/>
        <v>941 - Високо образовање - први степен</v>
      </c>
    </row>
    <row r="134" spans="2:94" ht="15.75" customHeight="1" x14ac:dyDescent="0.25">
      <c r="C134" s="7"/>
      <c r="E134" s="142"/>
      <c r="F134" s="163"/>
      <c r="G134" s="88"/>
      <c r="BF134" s="154"/>
      <c r="BG134" s="154"/>
      <c r="BS134" s="116">
        <v>941</v>
      </c>
      <c r="BT134" s="117" t="s">
        <v>751</v>
      </c>
      <c r="CL134" s="113"/>
      <c r="CM134" s="114"/>
      <c r="CP134" t="str">
        <f t="shared" si="3"/>
        <v>942 - Високо образовање -  други степен</v>
      </c>
    </row>
    <row r="135" spans="2:94" ht="15.75" customHeight="1" x14ac:dyDescent="0.25">
      <c r="B135" s="156"/>
      <c r="E135" s="142"/>
      <c r="F135" s="163"/>
      <c r="G135" s="88"/>
      <c r="BF135" s="154"/>
      <c r="BG135" s="154"/>
      <c r="BS135" s="116">
        <v>942</v>
      </c>
      <c r="BT135" s="117" t="s">
        <v>752</v>
      </c>
      <c r="CL135" s="113"/>
      <c r="CM135" s="114"/>
      <c r="CP135" t="str">
        <f t="shared" si="3"/>
        <v>950 - Образовање које није дефинисано нивоом</v>
      </c>
    </row>
    <row r="136" spans="2:94" ht="15" customHeight="1" x14ac:dyDescent="0.25">
      <c r="E136" s="142"/>
      <c r="F136" s="163"/>
      <c r="G136" s="88"/>
      <c r="BF136" s="154"/>
      <c r="BG136" s="154"/>
      <c r="BS136" s="113">
        <v>950</v>
      </c>
      <c r="BT136" s="114" t="s">
        <v>1066</v>
      </c>
      <c r="CL136" s="116">
        <v>931</v>
      </c>
      <c r="CM136" s="117" t="s">
        <v>1063</v>
      </c>
      <c r="CP136" t="str">
        <f t="shared" si="3"/>
        <v>960 - Помоћне услуге образовању</v>
      </c>
    </row>
    <row r="137" spans="2:94" ht="15" customHeight="1" x14ac:dyDescent="0.25">
      <c r="B137" s="145" t="s">
        <v>1461</v>
      </c>
      <c r="C137" s="7" t="s">
        <v>487</v>
      </c>
      <c r="E137" s="164" t="s">
        <v>1502</v>
      </c>
      <c r="F137" s="164"/>
      <c r="G137" s="173"/>
      <c r="H137" s="174"/>
      <c r="I137" s="174"/>
      <c r="J137" s="174"/>
      <c r="K137" s="174"/>
      <c r="L137" s="174"/>
      <c r="M137" s="175"/>
      <c r="N137" s="175"/>
      <c r="O137" s="175"/>
      <c r="P137" s="175"/>
      <c r="Q137" s="175"/>
      <c r="BF137" s="154"/>
      <c r="BG137" s="154"/>
      <c r="BS137" s="113">
        <v>960</v>
      </c>
      <c r="BT137" s="114" t="s">
        <v>1067</v>
      </c>
      <c r="CL137" s="116">
        <v>932</v>
      </c>
      <c r="CM137" s="117" t="s">
        <v>1064</v>
      </c>
      <c r="CP137" t="str">
        <f t="shared" si="3"/>
        <v>970 - Образовање -  истраживање и развој</v>
      </c>
    </row>
    <row r="138" spans="2:94" ht="45.75" customHeight="1" x14ac:dyDescent="0.25">
      <c r="B138" s="145" t="s">
        <v>1462</v>
      </c>
      <c r="C138" s="7" t="s">
        <v>488</v>
      </c>
      <c r="E138" s="164" t="s">
        <v>1416</v>
      </c>
      <c r="F138" s="164" t="s">
        <v>1503</v>
      </c>
      <c r="G138" s="164"/>
      <c r="H138" s="174"/>
      <c r="I138" s="174"/>
      <c r="J138" s="174"/>
      <c r="K138" s="174"/>
      <c r="L138" s="174"/>
      <c r="M138" s="175"/>
      <c r="N138" s="175"/>
      <c r="O138" s="175"/>
      <c r="P138" s="175"/>
      <c r="Q138" s="175"/>
      <c r="BF138" s="154"/>
      <c r="BG138" s="154"/>
      <c r="BS138" s="113">
        <v>970</v>
      </c>
      <c r="BT138" s="114" t="s">
        <v>753</v>
      </c>
      <c r="CL138" s="113">
        <v>940</v>
      </c>
      <c r="CM138" s="114" t="s">
        <v>1065</v>
      </c>
      <c r="CP138" t="str">
        <f t="shared" si="3"/>
        <v>980 - Образовање некласификовано на другом месту</v>
      </c>
    </row>
    <row r="139" spans="2:94" ht="15" customHeight="1" x14ac:dyDescent="0.25">
      <c r="B139" s="145" t="s">
        <v>1463</v>
      </c>
      <c r="C139" s="7" t="s">
        <v>489</v>
      </c>
      <c r="E139" s="164" t="s">
        <v>167</v>
      </c>
      <c r="F139" s="164"/>
      <c r="G139" s="164"/>
      <c r="H139" s="174"/>
      <c r="I139" s="174"/>
      <c r="J139" s="174"/>
      <c r="K139" s="174"/>
      <c r="L139" s="174"/>
      <c r="M139" s="175"/>
      <c r="N139" s="175"/>
      <c r="O139" s="175"/>
      <c r="P139" s="175"/>
      <c r="Q139" s="175"/>
      <c r="BF139" s="154"/>
      <c r="BG139" s="154"/>
      <c r="BS139" s="113">
        <v>980</v>
      </c>
      <c r="BT139" s="114" t="s">
        <v>754</v>
      </c>
      <c r="CL139" s="116">
        <v>941</v>
      </c>
      <c r="CM139" s="117" t="s">
        <v>751</v>
      </c>
    </row>
    <row r="140" spans="2:94" ht="15" customHeight="1" x14ac:dyDescent="0.25">
      <c r="B140" s="145" t="s">
        <v>1129</v>
      </c>
      <c r="C140" s="7" t="s">
        <v>490</v>
      </c>
      <c r="E140" s="164" t="s">
        <v>53</v>
      </c>
      <c r="F140" s="164"/>
      <c r="G140" s="164"/>
      <c r="H140" s="174"/>
      <c r="I140" s="174"/>
      <c r="J140" s="174"/>
      <c r="K140" s="174"/>
      <c r="L140" s="174"/>
      <c r="M140" s="175"/>
      <c r="N140" s="175"/>
      <c r="O140" s="175"/>
      <c r="P140" s="175"/>
      <c r="Q140" s="175"/>
      <c r="BF140" s="154"/>
      <c r="BG140" s="154"/>
      <c r="CL140" s="116">
        <v>942</v>
      </c>
      <c r="CM140" s="117" t="s">
        <v>752</v>
      </c>
    </row>
    <row r="141" spans="2:94" ht="15" customHeight="1" x14ac:dyDescent="0.25">
      <c r="B141" s="146" t="s">
        <v>1130</v>
      </c>
      <c r="C141" s="7" t="s">
        <v>491</v>
      </c>
      <c r="E141" s="176" t="s">
        <v>54</v>
      </c>
      <c r="F141" s="176"/>
      <c r="G141" s="164"/>
      <c r="H141" s="174"/>
      <c r="I141" s="174"/>
      <c r="J141" s="174"/>
      <c r="K141" s="174"/>
      <c r="L141" s="174"/>
      <c r="M141" s="175"/>
      <c r="N141" s="175"/>
      <c r="O141" s="175"/>
      <c r="P141" s="175"/>
      <c r="Q141" s="175"/>
      <c r="BF141" s="154"/>
      <c r="BG141" s="154"/>
      <c r="CL141" s="113">
        <v>950</v>
      </c>
      <c r="CM141" s="114" t="s">
        <v>1066</v>
      </c>
    </row>
    <row r="142" spans="2:94" ht="15" customHeight="1" x14ac:dyDescent="0.25">
      <c r="B142" s="107" t="s">
        <v>1113</v>
      </c>
      <c r="C142" s="7" t="s">
        <v>492</v>
      </c>
      <c r="E142" s="176" t="s">
        <v>55</v>
      </c>
      <c r="F142" s="176" t="s">
        <v>169</v>
      </c>
      <c r="G142" s="164"/>
      <c r="H142" s="174"/>
      <c r="I142" s="174"/>
      <c r="J142" s="174"/>
      <c r="K142" s="174"/>
      <c r="L142" s="174"/>
      <c r="M142" s="175"/>
      <c r="N142" s="175"/>
      <c r="O142" s="175"/>
      <c r="P142" s="175"/>
      <c r="Q142" s="175"/>
      <c r="BF142" s="154"/>
      <c r="BG142" s="154"/>
      <c r="CL142" s="113">
        <v>960</v>
      </c>
      <c r="CM142" s="114" t="s">
        <v>1067</v>
      </c>
      <c r="CP142" t="str">
        <f>BS143&amp;" - "&amp;BT143</f>
        <v xml:space="preserve"> - </v>
      </c>
    </row>
    <row r="143" spans="2:94" ht="38.25" customHeight="1" x14ac:dyDescent="0.25">
      <c r="B143" s="107" t="s">
        <v>1131</v>
      </c>
      <c r="C143" s="7" t="s">
        <v>493</v>
      </c>
      <c r="E143" s="51" t="s">
        <v>6</v>
      </c>
      <c r="F143" s="142" t="s">
        <v>7</v>
      </c>
      <c r="G143" s="164"/>
      <c r="H143" s="174"/>
      <c r="I143" s="174"/>
      <c r="J143" s="174"/>
      <c r="K143" s="174"/>
      <c r="L143" s="174"/>
      <c r="M143" s="175"/>
      <c r="N143" s="175"/>
      <c r="O143" s="175"/>
      <c r="P143" s="175"/>
      <c r="Q143" s="175"/>
      <c r="BF143" s="154"/>
      <c r="BG143" s="154"/>
      <c r="BS143" s="134"/>
      <c r="BT143" s="139"/>
      <c r="CL143" s="113">
        <v>970</v>
      </c>
      <c r="CM143" s="114" t="s">
        <v>753</v>
      </c>
      <c r="CP143" t="str">
        <f>BS144&amp;" - "&amp;BT144</f>
        <v xml:space="preserve"> - </v>
      </c>
    </row>
    <row r="144" spans="2:94" ht="15" customHeight="1" x14ac:dyDescent="0.25">
      <c r="B144" s="107" t="s">
        <v>1132</v>
      </c>
      <c r="C144" s="7" t="s">
        <v>494</v>
      </c>
      <c r="E144" s="176" t="s">
        <v>381</v>
      </c>
      <c r="F144" s="164"/>
      <c r="G144" s="164"/>
      <c r="H144" s="174"/>
      <c r="I144" s="174"/>
      <c r="J144" s="174"/>
      <c r="K144" s="174"/>
      <c r="L144" s="174"/>
      <c r="M144" s="175"/>
      <c r="N144" s="175"/>
      <c r="O144" s="175"/>
      <c r="P144" s="175"/>
      <c r="Q144" s="175"/>
      <c r="BF144" s="154"/>
      <c r="BG144" s="154"/>
      <c r="BS144" s="134"/>
      <c r="BT144" s="139"/>
      <c r="CL144" s="113">
        <v>980</v>
      </c>
      <c r="CM144" s="114" t="s">
        <v>754</v>
      </c>
      <c r="CP144" t="str">
        <f>BS145&amp;" - "&amp;BT145</f>
        <v xml:space="preserve"> - </v>
      </c>
    </row>
    <row r="145" spans="2:72" ht="15" customHeight="1" x14ac:dyDescent="0.25">
      <c r="B145" s="107" t="s">
        <v>1133</v>
      </c>
      <c r="C145" s="7" t="s">
        <v>495</v>
      </c>
      <c r="E145" s="176" t="s">
        <v>170</v>
      </c>
      <c r="F145" s="164" t="s">
        <v>56</v>
      </c>
      <c r="G145" s="142"/>
      <c r="H145" s="174"/>
      <c r="I145" s="174"/>
      <c r="J145" s="174"/>
      <c r="K145" s="174"/>
      <c r="L145" s="174"/>
      <c r="M145" s="175"/>
      <c r="N145" s="175"/>
      <c r="O145" s="175"/>
      <c r="P145" s="175"/>
      <c r="Q145" s="175"/>
      <c r="BF145" s="154"/>
      <c r="BG145" s="154"/>
      <c r="BS145" s="134"/>
      <c r="BT145" s="139"/>
    </row>
    <row r="146" spans="2:72" ht="15" customHeight="1" x14ac:dyDescent="0.25">
      <c r="B146" s="107" t="s">
        <v>1110</v>
      </c>
      <c r="C146" s="7" t="s">
        <v>496</v>
      </c>
      <c r="E146" s="51" t="s">
        <v>380</v>
      </c>
      <c r="F146" s="164"/>
      <c r="G146" s="164"/>
      <c r="H146" s="174"/>
      <c r="I146" s="174"/>
      <c r="J146" s="174"/>
      <c r="K146" s="174"/>
      <c r="L146" s="174"/>
      <c r="M146" s="175"/>
      <c r="N146" s="175"/>
      <c r="O146" s="175"/>
      <c r="P146" s="175"/>
      <c r="Q146" s="175"/>
      <c r="BF146" s="154"/>
      <c r="BG146" s="154"/>
    </row>
    <row r="147" spans="2:72" ht="15" customHeight="1" x14ac:dyDescent="0.25">
      <c r="B147" s="107" t="s">
        <v>1111</v>
      </c>
      <c r="C147" s="7" t="s">
        <v>497</v>
      </c>
      <c r="E147" s="51" t="s">
        <v>12</v>
      </c>
      <c r="F147" s="176"/>
      <c r="G147" s="176"/>
      <c r="H147" s="174"/>
      <c r="I147" s="174"/>
      <c r="J147" s="174"/>
      <c r="K147" s="174"/>
      <c r="L147" s="174"/>
      <c r="M147" s="175"/>
      <c r="N147" s="175"/>
      <c r="O147" s="175"/>
      <c r="P147" s="175"/>
      <c r="Q147" s="175"/>
      <c r="BF147" s="154"/>
      <c r="BG147" s="154"/>
    </row>
    <row r="148" spans="2:72" ht="15" customHeight="1" x14ac:dyDescent="0.25">
      <c r="B148" s="107" t="s">
        <v>1114</v>
      </c>
      <c r="C148" s="7" t="s">
        <v>498</v>
      </c>
      <c r="E148" s="51" t="s">
        <v>1148</v>
      </c>
      <c r="F148" s="164" t="s">
        <v>975</v>
      </c>
      <c r="G148" s="164" t="s">
        <v>1150</v>
      </c>
      <c r="H148" s="174"/>
      <c r="I148" s="174"/>
      <c r="J148" s="174"/>
      <c r="K148" s="174"/>
      <c r="L148" s="174"/>
      <c r="M148" s="175"/>
      <c r="N148" s="175"/>
      <c r="O148" s="175"/>
      <c r="P148" s="175"/>
      <c r="Q148" s="175"/>
      <c r="BF148" s="154"/>
      <c r="BG148" s="154"/>
    </row>
    <row r="149" spans="2:72" ht="15" customHeight="1" x14ac:dyDescent="0.25">
      <c r="B149" s="107" t="s">
        <v>1112</v>
      </c>
      <c r="C149" s="7" t="s">
        <v>499</v>
      </c>
      <c r="E149" s="164" t="s">
        <v>1142</v>
      </c>
      <c r="F149" s="164"/>
      <c r="G149" s="142"/>
      <c r="H149" s="174"/>
      <c r="I149" s="174"/>
      <c r="J149" s="174"/>
      <c r="K149" s="174"/>
      <c r="L149" s="174"/>
      <c r="M149" s="175"/>
      <c r="N149" s="175"/>
      <c r="O149" s="175"/>
      <c r="P149" s="175"/>
      <c r="Q149" s="175"/>
      <c r="BF149" s="154"/>
      <c r="BG149" s="154"/>
    </row>
    <row r="150" spans="2:72" ht="29.25" customHeight="1" x14ac:dyDescent="0.25">
      <c r="B150" s="107" t="s">
        <v>1464</v>
      </c>
      <c r="C150" s="7" t="s">
        <v>500</v>
      </c>
      <c r="D150" s="107"/>
      <c r="E150" s="176" t="s">
        <v>57</v>
      </c>
      <c r="F150" s="176" t="s">
        <v>67</v>
      </c>
      <c r="G150" s="176" t="s">
        <v>16</v>
      </c>
      <c r="H150" s="174"/>
      <c r="I150" s="174"/>
      <c r="J150" s="174"/>
      <c r="K150" s="174"/>
      <c r="L150" s="174"/>
      <c r="M150" s="175"/>
      <c r="N150" s="175"/>
      <c r="O150" s="175"/>
      <c r="P150" s="175"/>
      <c r="Q150" s="175"/>
      <c r="BF150" s="154"/>
      <c r="BG150" s="154"/>
    </row>
    <row r="151" spans="2:72" ht="15" customHeight="1" x14ac:dyDescent="0.25">
      <c r="B151" s="107" t="s">
        <v>1465</v>
      </c>
      <c r="C151" s="7" t="s">
        <v>501</v>
      </c>
      <c r="D151" s="107"/>
      <c r="E151" s="176" t="s">
        <v>58</v>
      </c>
      <c r="F151" s="107"/>
      <c r="G151" s="174"/>
      <c r="H151" s="174"/>
      <c r="I151" s="174"/>
      <c r="J151" s="174"/>
      <c r="K151" s="174"/>
      <c r="L151" s="174"/>
      <c r="M151" s="175"/>
      <c r="N151" s="175"/>
      <c r="O151" s="175"/>
      <c r="P151" s="175"/>
      <c r="Q151" s="175"/>
      <c r="BF151" s="154"/>
      <c r="BG151" s="154"/>
    </row>
    <row r="152" spans="2:72" ht="25.5" customHeight="1" x14ac:dyDescent="0.25">
      <c r="B152" s="107" t="s">
        <v>1115</v>
      </c>
      <c r="C152" s="7" t="s">
        <v>502</v>
      </c>
      <c r="D152" s="107"/>
      <c r="E152" s="176" t="s">
        <v>59</v>
      </c>
      <c r="F152" s="176" t="s">
        <v>1</v>
      </c>
      <c r="G152" s="174"/>
      <c r="H152" s="174"/>
      <c r="I152" s="174"/>
      <c r="J152" s="174"/>
      <c r="K152" s="174"/>
      <c r="L152" s="174"/>
      <c r="M152" s="175"/>
      <c r="N152" s="175"/>
      <c r="O152" s="175"/>
      <c r="P152" s="175"/>
      <c r="Q152" s="175"/>
      <c r="BF152" s="154"/>
      <c r="BG152" s="154"/>
    </row>
    <row r="153" spans="2:72" ht="15" customHeight="1" x14ac:dyDescent="0.25">
      <c r="B153" s="107" t="s">
        <v>286</v>
      </c>
      <c r="C153" s="7" t="s">
        <v>503</v>
      </c>
      <c r="E153" s="164" t="s">
        <v>68</v>
      </c>
      <c r="F153" s="164"/>
      <c r="G153" s="164"/>
      <c r="H153" s="174"/>
      <c r="I153" s="174"/>
      <c r="J153" s="174"/>
      <c r="K153" s="174"/>
      <c r="L153" s="174"/>
      <c r="M153" s="175"/>
      <c r="N153" s="175"/>
      <c r="O153" s="175"/>
      <c r="P153" s="175"/>
      <c r="Q153" s="175"/>
      <c r="BF153" s="154"/>
      <c r="BG153" s="154"/>
    </row>
    <row r="154" spans="2:72" ht="15" customHeight="1" x14ac:dyDescent="0.25">
      <c r="B154" s="107" t="s">
        <v>1466</v>
      </c>
      <c r="C154" s="7" t="s">
        <v>504</v>
      </c>
      <c r="E154" s="164" t="s">
        <v>470</v>
      </c>
      <c r="F154" s="164"/>
      <c r="G154" s="142"/>
      <c r="H154" s="174"/>
      <c r="I154" s="174"/>
      <c r="J154" s="174"/>
      <c r="K154" s="174"/>
      <c r="L154" s="174"/>
      <c r="M154" s="175"/>
      <c r="N154" s="175"/>
      <c r="O154" s="175"/>
      <c r="P154" s="175"/>
      <c r="Q154" s="175"/>
      <c r="BF154" s="154"/>
      <c r="BG154" s="154"/>
    </row>
    <row r="155" spans="2:72" ht="25.5" customHeight="1" x14ac:dyDescent="0.25">
      <c r="B155" s="107" t="s">
        <v>1468</v>
      </c>
      <c r="C155" s="7" t="s">
        <v>505</v>
      </c>
      <c r="E155" s="164" t="s">
        <v>69</v>
      </c>
      <c r="F155" s="107" t="s">
        <v>60</v>
      </c>
      <c r="G155" s="174"/>
      <c r="H155" s="174"/>
      <c r="I155" s="174"/>
      <c r="J155" s="174"/>
      <c r="K155" s="174"/>
      <c r="L155" s="174"/>
      <c r="M155" s="175"/>
      <c r="N155" s="175"/>
      <c r="O155" s="175"/>
      <c r="P155" s="175"/>
      <c r="Q155" s="175"/>
      <c r="BF155" s="154"/>
      <c r="BG155" s="154"/>
    </row>
    <row r="156" spans="2:72" ht="28.5" customHeight="1" x14ac:dyDescent="0.25">
      <c r="B156" s="107" t="s">
        <v>1467</v>
      </c>
      <c r="C156" s="7" t="s">
        <v>506</v>
      </c>
      <c r="E156" s="164" t="s">
        <v>61</v>
      </c>
      <c r="F156" s="164"/>
      <c r="G156" s="174"/>
      <c r="H156" s="174"/>
      <c r="I156" s="174"/>
      <c r="J156" s="174"/>
      <c r="K156" s="174"/>
      <c r="L156" s="174"/>
      <c r="M156" s="175"/>
      <c r="N156" s="175"/>
      <c r="O156" s="175"/>
      <c r="P156" s="175"/>
      <c r="Q156" s="175"/>
      <c r="BF156" s="154"/>
      <c r="BG156" s="154"/>
    </row>
    <row r="157" spans="2:72" ht="28.5" customHeight="1" x14ac:dyDescent="0.25">
      <c r="B157" s="107" t="s">
        <v>1469</v>
      </c>
      <c r="C157" s="7" t="s">
        <v>507</v>
      </c>
      <c r="E157" s="164" t="s">
        <v>471</v>
      </c>
      <c r="F157" s="164"/>
      <c r="G157" s="142"/>
      <c r="H157" s="142"/>
      <c r="I157" s="174"/>
      <c r="J157" s="174"/>
      <c r="K157" s="174"/>
      <c r="L157" s="174"/>
      <c r="M157" s="175"/>
      <c r="N157" s="175"/>
      <c r="O157" s="175"/>
      <c r="P157" s="175"/>
      <c r="Q157" s="175"/>
      <c r="BF157" s="154"/>
      <c r="BG157" s="154"/>
    </row>
    <row r="158" spans="2:72" ht="28.5" customHeight="1" x14ac:dyDescent="0.25">
      <c r="B158" s="107" t="s">
        <v>1470</v>
      </c>
      <c r="C158" s="7" t="s">
        <v>508</v>
      </c>
      <c r="E158" s="164" t="s">
        <v>2</v>
      </c>
      <c r="F158" s="142" t="s">
        <v>17</v>
      </c>
      <c r="G158" s="142"/>
      <c r="H158" s="174"/>
      <c r="I158" s="174"/>
      <c r="J158" s="174"/>
      <c r="K158" s="174"/>
      <c r="L158" s="174"/>
      <c r="M158" s="175"/>
      <c r="N158" s="175"/>
      <c r="O158" s="175"/>
      <c r="P158" s="175"/>
      <c r="Q158" s="175"/>
      <c r="BF158" s="154"/>
      <c r="BG158" s="154"/>
    </row>
    <row r="159" spans="2:72" ht="28.5" customHeight="1" x14ac:dyDescent="0.25">
      <c r="B159" s="107" t="s">
        <v>1471</v>
      </c>
      <c r="C159" s="7" t="s">
        <v>509</v>
      </c>
      <c r="E159" s="164" t="s">
        <v>70</v>
      </c>
      <c r="F159" s="142"/>
      <c r="G159" s="142"/>
      <c r="H159" s="174"/>
      <c r="I159" s="174"/>
      <c r="J159" s="174"/>
      <c r="K159" s="174"/>
      <c r="L159" s="174"/>
      <c r="M159" s="175"/>
      <c r="N159" s="175"/>
      <c r="O159" s="175"/>
      <c r="P159" s="175"/>
      <c r="Q159" s="175"/>
      <c r="BF159" s="154"/>
      <c r="BG159" s="154"/>
    </row>
    <row r="160" spans="2:72" ht="28.5" customHeight="1" x14ac:dyDescent="0.25">
      <c r="B160" s="353" t="s">
        <v>362</v>
      </c>
      <c r="C160" s="7" t="s">
        <v>510</v>
      </c>
      <c r="E160" s="164" t="s">
        <v>1144</v>
      </c>
      <c r="F160" s="164" t="s">
        <v>1146</v>
      </c>
      <c r="G160" s="177" t="s">
        <v>1147</v>
      </c>
      <c r="H160" s="174"/>
      <c r="I160" s="174"/>
      <c r="J160" s="174"/>
      <c r="K160" s="174"/>
      <c r="L160" s="174"/>
      <c r="M160" s="175"/>
      <c r="N160" s="175"/>
      <c r="O160" s="175"/>
      <c r="P160" s="175"/>
      <c r="Q160" s="175"/>
      <c r="BF160" s="154"/>
      <c r="BG160" s="154"/>
    </row>
    <row r="161" spans="2:59" ht="28.5" customHeight="1" x14ac:dyDescent="0.25">
      <c r="B161" s="143" t="s">
        <v>1472</v>
      </c>
      <c r="C161" s="7" t="s">
        <v>511</v>
      </c>
      <c r="D161" s="178"/>
      <c r="E161" s="171" t="s">
        <v>62</v>
      </c>
      <c r="F161" s="107"/>
      <c r="G161" s="174"/>
      <c r="H161" s="174"/>
      <c r="I161" s="174"/>
      <c r="J161" s="174"/>
      <c r="K161" s="174"/>
      <c r="L161" s="174"/>
      <c r="M161" s="175"/>
      <c r="N161" s="175"/>
      <c r="O161" s="175"/>
      <c r="P161" s="175"/>
      <c r="Q161" s="175"/>
      <c r="BF161" s="154"/>
      <c r="BG161" s="154"/>
    </row>
    <row r="162" spans="2:59" ht="28.5" customHeight="1" x14ac:dyDescent="0.25">
      <c r="B162" s="107" t="s">
        <v>1473</v>
      </c>
      <c r="C162" s="7" t="s">
        <v>512</v>
      </c>
      <c r="E162" s="164" t="s">
        <v>71</v>
      </c>
      <c r="F162" s="142"/>
      <c r="G162" s="142"/>
      <c r="H162" s="174"/>
      <c r="I162" s="174"/>
      <c r="J162" s="174"/>
      <c r="K162" s="174"/>
      <c r="L162" s="174"/>
      <c r="M162" s="175"/>
      <c r="N162" s="175"/>
      <c r="O162" s="175"/>
      <c r="P162" s="175"/>
      <c r="Q162" s="175"/>
      <c r="BF162" s="154"/>
      <c r="BG162" s="154"/>
    </row>
    <row r="163" spans="2:59" ht="28.5" customHeight="1" x14ac:dyDescent="0.25">
      <c r="B163" s="107" t="s">
        <v>1117</v>
      </c>
      <c r="C163" s="7" t="s">
        <v>513</v>
      </c>
      <c r="E163" s="164" t="s">
        <v>18</v>
      </c>
      <c r="F163" s="142" t="s">
        <v>3</v>
      </c>
      <c r="G163" s="142" t="s">
        <v>415</v>
      </c>
      <c r="H163" s="142"/>
      <c r="I163" s="174"/>
      <c r="J163" s="174"/>
      <c r="K163" s="174"/>
      <c r="L163" s="174"/>
      <c r="M163" s="175"/>
      <c r="N163" s="175"/>
      <c r="O163" s="175"/>
      <c r="P163" s="175"/>
      <c r="Q163" s="175"/>
      <c r="BF163" s="154"/>
      <c r="BG163" s="154"/>
    </row>
    <row r="164" spans="2:59" ht="28.5" customHeight="1" x14ac:dyDescent="0.25">
      <c r="B164" s="107" t="s">
        <v>1474</v>
      </c>
      <c r="C164" s="7" t="s">
        <v>514</v>
      </c>
      <c r="E164" s="164" t="s">
        <v>376</v>
      </c>
      <c r="F164" s="164" t="s">
        <v>63</v>
      </c>
      <c r="G164" s="142" t="s">
        <v>378</v>
      </c>
      <c r="H164" s="174"/>
      <c r="I164" s="174"/>
      <c r="J164" s="174"/>
      <c r="K164" s="174"/>
      <c r="L164" s="174"/>
      <c r="M164" s="175"/>
      <c r="N164" s="175"/>
      <c r="O164" s="175"/>
      <c r="P164" s="175"/>
      <c r="Q164" s="175"/>
      <c r="BF164" s="154"/>
      <c r="BG164" s="154"/>
    </row>
    <row r="165" spans="2:59" ht="28.5" customHeight="1" x14ac:dyDescent="0.25">
      <c r="B165" s="107" t="s">
        <v>1525</v>
      </c>
      <c r="C165" s="7" t="s">
        <v>515</v>
      </c>
      <c r="E165" s="164" t="s">
        <v>4</v>
      </c>
      <c r="F165" s="164" t="s">
        <v>64</v>
      </c>
      <c r="G165" s="164"/>
      <c r="H165" s="174"/>
      <c r="I165" s="174"/>
      <c r="J165" s="174"/>
      <c r="K165" s="174"/>
      <c r="L165" s="174"/>
      <c r="M165" s="175"/>
      <c r="N165" s="175"/>
      <c r="O165" s="175"/>
      <c r="P165" s="175"/>
      <c r="Q165" s="175"/>
      <c r="BF165" s="154"/>
      <c r="BG165" s="154"/>
    </row>
    <row r="166" spans="2:59" ht="28.5" customHeight="1" x14ac:dyDescent="0.25">
      <c r="B166" s="107" t="s">
        <v>1526</v>
      </c>
      <c r="C166" s="7" t="s">
        <v>516</v>
      </c>
      <c r="E166" s="164" t="s">
        <v>72</v>
      </c>
      <c r="F166" s="107" t="s">
        <v>1419</v>
      </c>
      <c r="G166" s="179" t="s">
        <v>73</v>
      </c>
      <c r="H166" s="174"/>
      <c r="I166" s="174"/>
      <c r="J166" s="174"/>
      <c r="K166" s="174"/>
      <c r="L166" s="174"/>
      <c r="M166" s="175"/>
      <c r="N166" s="175"/>
      <c r="O166" s="175"/>
      <c r="P166" s="175"/>
      <c r="Q166" s="175"/>
      <c r="BF166" s="154"/>
      <c r="BG166" s="154"/>
    </row>
    <row r="167" spans="2:59" ht="28.5" customHeight="1" x14ac:dyDescent="0.25">
      <c r="B167" s="107" t="s">
        <v>1527</v>
      </c>
      <c r="C167" s="7" t="s">
        <v>517</v>
      </c>
      <c r="E167" s="164" t="s">
        <v>416</v>
      </c>
      <c r="F167" s="107" t="s">
        <v>417</v>
      </c>
      <c r="G167" s="174"/>
      <c r="H167" s="174"/>
      <c r="I167" s="174"/>
      <c r="J167" s="174"/>
      <c r="K167" s="174"/>
      <c r="L167" s="174"/>
      <c r="M167" s="175"/>
      <c r="N167" s="175"/>
      <c r="O167" s="175"/>
      <c r="P167" s="175"/>
      <c r="Q167" s="175"/>
      <c r="BF167" s="154"/>
      <c r="BG167" s="154"/>
    </row>
    <row r="168" spans="2:59" ht="28.5" customHeight="1" x14ac:dyDescent="0.25">
      <c r="B168" s="107" t="s">
        <v>1530</v>
      </c>
      <c r="C168" s="7" t="s">
        <v>518</v>
      </c>
      <c r="E168" s="164" t="s">
        <v>74</v>
      </c>
      <c r="H168" s="174"/>
      <c r="I168" s="174"/>
      <c r="J168" s="174"/>
      <c r="K168" s="174"/>
      <c r="L168" s="174"/>
      <c r="M168" s="175"/>
      <c r="N168" s="175"/>
      <c r="O168" s="175"/>
      <c r="P168" s="175"/>
      <c r="Q168" s="175"/>
      <c r="BF168" s="154"/>
      <c r="BG168" s="154"/>
    </row>
    <row r="169" spans="2:59" ht="28.5" customHeight="1" x14ac:dyDescent="0.25">
      <c r="B169" s="107" t="s">
        <v>1531</v>
      </c>
      <c r="C169" s="7" t="s">
        <v>519</v>
      </c>
      <c r="E169" s="164" t="s">
        <v>75</v>
      </c>
      <c r="F169" s="164"/>
      <c r="G169" s="164"/>
      <c r="H169" s="174"/>
      <c r="I169" s="174"/>
      <c r="J169" s="174"/>
      <c r="K169" s="174"/>
      <c r="L169" s="174"/>
      <c r="M169" s="175"/>
      <c r="N169" s="175"/>
      <c r="O169" s="175"/>
      <c r="P169" s="175"/>
      <c r="Q169" s="175"/>
      <c r="BF169" s="154"/>
      <c r="BG169" s="154"/>
    </row>
    <row r="170" spans="2:59" ht="28.5" customHeight="1" x14ac:dyDescent="0.25">
      <c r="B170" s="107" t="s">
        <v>1532</v>
      </c>
      <c r="C170" s="7" t="s">
        <v>520</v>
      </c>
      <c r="E170" s="164" t="s">
        <v>76</v>
      </c>
      <c r="F170" s="164" t="s">
        <v>65</v>
      </c>
      <c r="G170" s="164" t="s">
        <v>66</v>
      </c>
      <c r="H170" s="142"/>
      <c r="I170" s="174"/>
      <c r="J170" s="174"/>
      <c r="K170" s="174"/>
      <c r="L170" s="174"/>
      <c r="M170" s="175"/>
      <c r="N170" s="175"/>
      <c r="O170" s="175"/>
      <c r="P170" s="175"/>
      <c r="Q170" s="175"/>
      <c r="BF170" s="154"/>
      <c r="BG170" s="154"/>
    </row>
    <row r="171" spans="2:59" ht="28.5" customHeight="1" x14ac:dyDescent="0.25">
      <c r="B171" s="107" t="s">
        <v>1533</v>
      </c>
      <c r="C171" s="7" t="s">
        <v>521</v>
      </c>
      <c r="E171" s="164" t="s">
        <v>77</v>
      </c>
      <c r="F171" s="164"/>
      <c r="G171" s="142"/>
      <c r="H171" s="174"/>
      <c r="I171" s="174"/>
      <c r="J171" s="174"/>
      <c r="K171" s="174"/>
      <c r="L171" s="174"/>
      <c r="M171" s="175"/>
      <c r="N171" s="175"/>
      <c r="O171" s="175"/>
      <c r="P171" s="175"/>
      <c r="Q171" s="175"/>
      <c r="BF171" s="154"/>
      <c r="BG171" s="154"/>
    </row>
    <row r="172" spans="2:59" ht="28.5" customHeight="1" x14ac:dyDescent="0.25">
      <c r="B172" s="107" t="s">
        <v>1534</v>
      </c>
      <c r="C172" s="7" t="s">
        <v>522</v>
      </c>
      <c r="E172" s="142" t="s">
        <v>384</v>
      </c>
      <c r="F172" s="164"/>
      <c r="G172" s="174"/>
      <c r="H172" s="174"/>
      <c r="I172" s="174"/>
      <c r="J172" s="174"/>
      <c r="K172" s="174"/>
      <c r="L172" s="174"/>
      <c r="M172" s="175"/>
      <c r="N172" s="175"/>
      <c r="O172" s="175"/>
      <c r="P172" s="175"/>
      <c r="Q172" s="175"/>
      <c r="BF172" s="154"/>
      <c r="BG172" s="154"/>
    </row>
    <row r="173" spans="2:59" ht="28.5" customHeight="1" x14ac:dyDescent="0.25">
      <c r="B173" s="107" t="s">
        <v>1535</v>
      </c>
      <c r="C173" s="7" t="s">
        <v>523</v>
      </c>
      <c r="E173" s="142" t="s">
        <v>78</v>
      </c>
      <c r="F173" s="164" t="s">
        <v>79</v>
      </c>
      <c r="G173" s="179" t="s">
        <v>81</v>
      </c>
      <c r="H173" s="174"/>
      <c r="I173" s="174"/>
      <c r="J173" s="174"/>
      <c r="K173" s="174"/>
      <c r="L173" s="174"/>
      <c r="M173" s="175"/>
      <c r="N173" s="175"/>
      <c r="O173" s="175"/>
      <c r="P173" s="175"/>
      <c r="Q173" s="175"/>
      <c r="BF173" s="154"/>
      <c r="BG173" s="154"/>
    </row>
    <row r="174" spans="2:59" ht="28.5" customHeight="1" x14ac:dyDescent="0.25">
      <c r="B174" s="107" t="s">
        <v>1536</v>
      </c>
      <c r="C174" s="7" t="s">
        <v>524</v>
      </c>
      <c r="E174" s="164" t="s">
        <v>1260</v>
      </c>
      <c r="F174" s="107"/>
      <c r="G174" s="174"/>
      <c r="H174" s="174"/>
      <c r="I174" s="174"/>
      <c r="J174" s="174"/>
      <c r="K174" s="174"/>
      <c r="L174" s="174"/>
      <c r="M174" s="175"/>
      <c r="N174" s="175"/>
      <c r="O174" s="175"/>
      <c r="P174" s="175"/>
      <c r="Q174" s="175"/>
      <c r="BF174" s="154"/>
      <c r="BG174" s="154"/>
    </row>
    <row r="175" spans="2:59" ht="28.5" customHeight="1" x14ac:dyDescent="0.25">
      <c r="B175" t="s">
        <v>1539</v>
      </c>
      <c r="C175" s="7" t="s">
        <v>525</v>
      </c>
      <c r="E175" s="164" t="s">
        <v>80</v>
      </c>
      <c r="F175" s="107"/>
      <c r="G175" s="180"/>
      <c r="H175" s="174"/>
      <c r="I175" s="174"/>
      <c r="J175" s="174"/>
      <c r="K175" s="174"/>
      <c r="L175" s="174"/>
      <c r="M175" s="175"/>
      <c r="N175" s="175"/>
      <c r="O175" s="175"/>
      <c r="P175" s="175"/>
      <c r="Q175" s="175"/>
      <c r="BF175" s="154"/>
      <c r="BG175" s="154"/>
    </row>
    <row r="176" spans="2:59" ht="28.5" customHeight="1" x14ac:dyDescent="0.25">
      <c r="B176" s="107" t="s">
        <v>287</v>
      </c>
      <c r="C176" s="7" t="s">
        <v>526</v>
      </c>
      <c r="E176" s="164" t="s">
        <v>1261</v>
      </c>
      <c r="F176" s="107"/>
      <c r="G176" s="174"/>
      <c r="H176" s="174"/>
      <c r="I176" s="174"/>
      <c r="J176" s="174"/>
      <c r="K176" s="174"/>
      <c r="L176" s="174"/>
      <c r="M176" s="175"/>
      <c r="N176" s="175"/>
      <c r="O176" s="175"/>
      <c r="P176" s="175"/>
      <c r="Q176" s="175"/>
      <c r="BF176" s="154"/>
      <c r="BG176" s="154"/>
    </row>
    <row r="177" spans="2:59" ht="28.5" customHeight="1" x14ac:dyDescent="0.25">
      <c r="B177" s="143" t="s">
        <v>1475</v>
      </c>
      <c r="C177" s="7" t="s">
        <v>527</v>
      </c>
      <c r="D177" s="178"/>
      <c r="E177" s="171"/>
      <c r="F177" s="171"/>
      <c r="G177" s="174"/>
      <c r="H177" s="174"/>
      <c r="I177" s="174"/>
      <c r="J177" s="174"/>
      <c r="K177" s="174"/>
      <c r="L177" s="174"/>
      <c r="M177" s="175"/>
      <c r="N177" s="175"/>
      <c r="O177" s="175"/>
      <c r="P177" s="175"/>
      <c r="Q177" s="175"/>
      <c r="BF177" s="154"/>
      <c r="BG177" s="154"/>
    </row>
    <row r="178" spans="2:59" ht="28.5" customHeight="1" x14ac:dyDescent="0.25">
      <c r="B178" s="107" t="s">
        <v>1476</v>
      </c>
      <c r="C178" s="7" t="s">
        <v>528</v>
      </c>
      <c r="E178" s="164" t="s">
        <v>82</v>
      </c>
      <c r="F178" s="164"/>
      <c r="G178" s="164"/>
      <c r="H178" s="174"/>
      <c r="I178" s="174"/>
      <c r="J178" s="174"/>
      <c r="K178" s="174"/>
      <c r="L178" s="174"/>
      <c r="M178" s="175"/>
      <c r="N178" s="175"/>
      <c r="O178" s="175"/>
      <c r="P178" s="175"/>
      <c r="Q178" s="175"/>
      <c r="BF178" s="154"/>
      <c r="BG178" s="154"/>
    </row>
    <row r="179" spans="2:59" ht="28.5" customHeight="1" x14ac:dyDescent="0.25">
      <c r="B179" s="107" t="s">
        <v>288</v>
      </c>
      <c r="C179" s="7" t="s">
        <v>529</v>
      </c>
      <c r="E179" s="164" t="s">
        <v>83</v>
      </c>
      <c r="F179" s="142"/>
      <c r="G179" s="174"/>
      <c r="H179" s="174"/>
      <c r="I179" s="174"/>
      <c r="J179" s="174"/>
      <c r="K179" s="174"/>
      <c r="L179" s="174"/>
      <c r="M179" s="175"/>
      <c r="N179" s="175"/>
      <c r="O179" s="175"/>
      <c r="P179" s="175"/>
      <c r="Q179" s="175"/>
      <c r="BF179" s="154"/>
      <c r="BG179" s="154"/>
    </row>
    <row r="180" spans="2:59" ht="28.5" customHeight="1" x14ac:dyDescent="0.25">
      <c r="B180" s="107" t="s">
        <v>19</v>
      </c>
      <c r="C180" s="7" t="s">
        <v>530</v>
      </c>
      <c r="E180" s="164" t="s">
        <v>84</v>
      </c>
      <c r="F180" s="142" t="s">
        <v>85</v>
      </c>
      <c r="G180" s="174"/>
      <c r="H180" s="174"/>
      <c r="I180" s="174"/>
      <c r="J180" s="174"/>
      <c r="K180" s="174"/>
      <c r="L180" s="174"/>
      <c r="M180" s="175"/>
      <c r="N180" s="175"/>
      <c r="O180" s="175"/>
      <c r="P180" s="175"/>
      <c r="Q180" s="175"/>
      <c r="BF180" s="154"/>
      <c r="BG180" s="154"/>
    </row>
    <row r="181" spans="2:59" ht="28.5" customHeight="1" x14ac:dyDescent="0.25">
      <c r="B181" s="107" t="s">
        <v>20</v>
      </c>
      <c r="C181" s="7" t="s">
        <v>531</v>
      </c>
      <c r="E181" s="164" t="s">
        <v>1262</v>
      </c>
      <c r="F181" s="164" t="s">
        <v>1263</v>
      </c>
      <c r="G181" s="174"/>
      <c r="H181" s="174"/>
      <c r="I181" s="174"/>
      <c r="J181" s="174"/>
      <c r="K181" s="174"/>
      <c r="L181" s="174"/>
      <c r="M181" s="175"/>
      <c r="N181" s="175"/>
      <c r="O181" s="175"/>
      <c r="P181" s="175"/>
      <c r="Q181" s="175"/>
      <c r="BF181" s="154"/>
      <c r="BG181" s="154"/>
    </row>
    <row r="182" spans="2:59" ht="28.5" customHeight="1" x14ac:dyDescent="0.25">
      <c r="B182" s="107" t="s">
        <v>21</v>
      </c>
      <c r="C182" s="7" t="s">
        <v>532</v>
      </c>
      <c r="E182" s="164" t="s">
        <v>86</v>
      </c>
      <c r="F182" s="164"/>
      <c r="G182" s="142"/>
      <c r="H182" s="174"/>
      <c r="I182" s="174"/>
      <c r="J182" s="174"/>
      <c r="K182" s="174"/>
      <c r="L182" s="174"/>
      <c r="M182" s="175"/>
      <c r="N182" s="175"/>
      <c r="O182" s="175"/>
      <c r="P182" s="175"/>
      <c r="Q182" s="175"/>
      <c r="BF182" s="154"/>
      <c r="BG182" s="154"/>
    </row>
    <row r="183" spans="2:59" ht="28.5" customHeight="1" x14ac:dyDescent="0.25">
      <c r="B183" s="107" t="s">
        <v>22</v>
      </c>
      <c r="C183" s="7" t="s">
        <v>533</v>
      </c>
      <c r="E183" s="164" t="s">
        <v>1264</v>
      </c>
      <c r="F183" s="142"/>
      <c r="G183" s="174"/>
      <c r="H183" s="174"/>
      <c r="I183" s="174"/>
      <c r="J183" s="174"/>
      <c r="K183" s="174"/>
      <c r="L183" s="174"/>
      <c r="M183" s="175"/>
      <c r="N183" s="175"/>
      <c r="O183" s="175"/>
      <c r="P183" s="175"/>
      <c r="Q183" s="175"/>
      <c r="BF183" s="154"/>
      <c r="BG183" s="154"/>
    </row>
    <row r="184" spans="2:59" ht="28.5" customHeight="1" x14ac:dyDescent="0.25">
      <c r="B184" s="107" t="s">
        <v>23</v>
      </c>
      <c r="C184" s="7" t="s">
        <v>534</v>
      </c>
      <c r="E184" s="164" t="s">
        <v>122</v>
      </c>
      <c r="F184" s="164"/>
      <c r="G184" s="164"/>
      <c r="H184" s="164"/>
      <c r="I184" s="174"/>
      <c r="J184" s="174"/>
      <c r="K184" s="174"/>
      <c r="L184" s="174"/>
      <c r="M184" s="175"/>
      <c r="N184" s="175"/>
      <c r="O184" s="175"/>
      <c r="P184" s="175"/>
      <c r="Q184" s="175"/>
      <c r="BF184" s="154"/>
      <c r="BG184" s="154"/>
    </row>
    <row r="185" spans="2:59" ht="28.5" customHeight="1" x14ac:dyDescent="0.25">
      <c r="B185" s="107" t="s">
        <v>25</v>
      </c>
      <c r="C185" s="7" t="s">
        <v>535</v>
      </c>
      <c r="E185" s="164" t="s">
        <v>88</v>
      </c>
      <c r="F185" s="107"/>
      <c r="G185" s="174"/>
      <c r="H185" s="174"/>
      <c r="I185" s="174"/>
      <c r="J185" s="174"/>
      <c r="K185" s="174"/>
      <c r="L185" s="174"/>
      <c r="M185" s="175"/>
      <c r="N185" s="175"/>
      <c r="O185" s="175"/>
      <c r="P185" s="175"/>
      <c r="Q185" s="175"/>
      <c r="BF185" s="154"/>
      <c r="BG185" s="154"/>
    </row>
    <row r="186" spans="2:59" ht="28.5" customHeight="1" x14ac:dyDescent="0.25">
      <c r="B186" s="107" t="s">
        <v>24</v>
      </c>
      <c r="C186" s="7" t="s">
        <v>536</v>
      </c>
      <c r="E186" s="142" t="s">
        <v>87</v>
      </c>
      <c r="F186" s="181" t="s">
        <v>123</v>
      </c>
      <c r="G186" s="174"/>
      <c r="H186" s="174"/>
      <c r="I186" s="174"/>
      <c r="J186" s="174"/>
      <c r="K186" s="174"/>
      <c r="L186" s="174"/>
      <c r="M186" s="175"/>
      <c r="N186" s="175"/>
      <c r="O186" s="175"/>
      <c r="P186" s="175"/>
      <c r="Q186" s="175"/>
      <c r="BF186" s="154"/>
      <c r="BG186" s="154"/>
    </row>
    <row r="187" spans="2:59" ht="28.5" customHeight="1" x14ac:dyDescent="0.25">
      <c r="B187" s="107" t="s">
        <v>978</v>
      </c>
      <c r="C187" s="7" t="s">
        <v>1546</v>
      </c>
      <c r="E187" s="142" t="s">
        <v>124</v>
      </c>
      <c r="F187" s="182" t="s">
        <v>1420</v>
      </c>
      <c r="G187" s="174"/>
      <c r="H187" s="174"/>
      <c r="I187" s="174"/>
      <c r="J187" s="174"/>
      <c r="K187" s="174"/>
      <c r="L187" s="174"/>
      <c r="M187" s="175"/>
      <c r="N187" s="175"/>
      <c r="O187" s="175"/>
      <c r="P187" s="175"/>
      <c r="Q187" s="175"/>
      <c r="BF187" s="154"/>
      <c r="BG187" s="154"/>
    </row>
    <row r="188" spans="2:59" ht="28.5" customHeight="1" x14ac:dyDescent="0.25">
      <c r="B188" s="107" t="s">
        <v>26</v>
      </c>
      <c r="C188" s="7" t="s">
        <v>1547</v>
      </c>
      <c r="E188" s="164" t="s">
        <v>89</v>
      </c>
      <c r="F188" s="107"/>
      <c r="G188" s="174"/>
      <c r="H188" s="174"/>
      <c r="I188" s="174"/>
      <c r="J188" s="174"/>
      <c r="K188" s="174"/>
      <c r="L188" s="174"/>
      <c r="M188" s="175"/>
      <c r="N188" s="175"/>
      <c r="O188" s="175"/>
      <c r="P188" s="175"/>
      <c r="Q188" s="175"/>
      <c r="BF188" s="154"/>
      <c r="BG188" s="154"/>
    </row>
    <row r="189" spans="2:59" ht="28.5" customHeight="1" x14ac:dyDescent="0.25">
      <c r="B189" s="107" t="s">
        <v>289</v>
      </c>
      <c r="C189" s="7" t="s">
        <v>1548</v>
      </c>
      <c r="E189" s="142" t="s">
        <v>90</v>
      </c>
      <c r="F189" s="107"/>
      <c r="G189" s="174"/>
      <c r="H189" s="174"/>
      <c r="I189" s="174"/>
      <c r="J189" s="174"/>
      <c r="K189" s="174"/>
      <c r="L189" s="174"/>
      <c r="M189" s="175"/>
      <c r="N189" s="175"/>
      <c r="O189" s="175"/>
      <c r="P189" s="175"/>
      <c r="Q189" s="175"/>
      <c r="BF189" s="154"/>
      <c r="BG189" s="154"/>
    </row>
    <row r="190" spans="2:59" ht="28.5" customHeight="1" x14ac:dyDescent="0.25">
      <c r="B190" s="107" t="s">
        <v>27</v>
      </c>
      <c r="C190" s="7" t="s">
        <v>1549</v>
      </c>
      <c r="E190" s="164" t="s">
        <v>91</v>
      </c>
      <c r="F190" s="107"/>
      <c r="G190" s="174"/>
      <c r="H190" s="174"/>
      <c r="I190" s="174"/>
      <c r="J190" s="174"/>
      <c r="K190" s="174"/>
      <c r="L190" s="174"/>
      <c r="M190" s="175"/>
      <c r="N190" s="175"/>
      <c r="O190" s="175"/>
      <c r="P190" s="175"/>
      <c r="Q190" s="175"/>
      <c r="BF190" s="154"/>
      <c r="BG190" s="154"/>
    </row>
    <row r="191" spans="2:59" ht="28.5" customHeight="1" x14ac:dyDescent="0.25">
      <c r="B191" s="107" t="s">
        <v>28</v>
      </c>
      <c r="C191" s="7" t="s">
        <v>1550</v>
      </c>
      <c r="E191" s="164" t="s">
        <v>125</v>
      </c>
      <c r="F191" s="107"/>
      <c r="G191" s="174"/>
      <c r="H191" s="174"/>
      <c r="I191" s="174"/>
      <c r="J191" s="174"/>
      <c r="K191" s="174"/>
      <c r="L191" s="174"/>
      <c r="M191" s="175"/>
      <c r="N191" s="175"/>
      <c r="O191" s="175"/>
      <c r="P191" s="175"/>
      <c r="Q191" s="175"/>
      <c r="BF191" s="154"/>
      <c r="BG191" s="154"/>
    </row>
    <row r="192" spans="2:59" ht="28.5" customHeight="1" x14ac:dyDescent="0.25">
      <c r="B192" s="107" t="s">
        <v>1297</v>
      </c>
      <c r="C192" s="7" t="s">
        <v>1551</v>
      </c>
      <c r="E192" s="164" t="s">
        <v>126</v>
      </c>
      <c r="F192" s="107"/>
      <c r="G192" s="174"/>
      <c r="H192" s="174"/>
      <c r="I192" s="174"/>
      <c r="J192" s="174"/>
      <c r="K192" s="174"/>
      <c r="L192" s="174"/>
      <c r="M192" s="175"/>
      <c r="N192" s="175"/>
      <c r="O192" s="175"/>
      <c r="P192" s="175"/>
      <c r="Q192" s="175"/>
      <c r="BF192" s="154"/>
      <c r="BG192" s="154"/>
    </row>
    <row r="193" spans="2:59" ht="28.5" customHeight="1" x14ac:dyDescent="0.25">
      <c r="B193" s="107" t="s">
        <v>1595</v>
      </c>
      <c r="C193" s="7" t="s">
        <v>1552</v>
      </c>
      <c r="E193" s="164" t="s">
        <v>127</v>
      </c>
      <c r="F193" s="107"/>
      <c r="G193" s="174"/>
      <c r="H193" s="174"/>
      <c r="I193" s="174"/>
      <c r="J193" s="174"/>
      <c r="K193" s="174"/>
      <c r="L193" s="174"/>
      <c r="M193" s="175"/>
      <c r="N193" s="175"/>
      <c r="O193" s="175"/>
      <c r="P193" s="175"/>
      <c r="Q193" s="175"/>
      <c r="BF193" s="154"/>
      <c r="BG193" s="154"/>
    </row>
    <row r="194" spans="2:59" ht="28.5" customHeight="1" x14ac:dyDescent="0.25">
      <c r="B194" s="107" t="s">
        <v>1298</v>
      </c>
      <c r="C194" s="7" t="s">
        <v>1492</v>
      </c>
      <c r="E194" s="142" t="s">
        <v>92</v>
      </c>
      <c r="F194" s="107"/>
      <c r="G194" s="175"/>
      <c r="H194" s="175"/>
      <c r="I194" s="175"/>
      <c r="J194" s="175"/>
      <c r="K194" s="175"/>
      <c r="L194" s="175"/>
      <c r="M194" s="175"/>
      <c r="N194" s="175"/>
      <c r="O194" s="175"/>
      <c r="P194" s="175"/>
      <c r="Q194" s="175"/>
      <c r="BF194" s="154"/>
      <c r="BG194" s="154"/>
    </row>
    <row r="195" spans="2:59" ht="28.5" customHeight="1" x14ac:dyDescent="0.25">
      <c r="B195" s="107" t="s">
        <v>1299</v>
      </c>
      <c r="C195" s="7" t="s">
        <v>1493</v>
      </c>
      <c r="E195" s="142" t="s">
        <v>418</v>
      </c>
      <c r="F195" s="107"/>
      <c r="G195" s="175"/>
      <c r="H195" s="175"/>
      <c r="I195" s="175"/>
      <c r="J195" s="175"/>
      <c r="K195" s="175"/>
      <c r="L195" s="175"/>
      <c r="M195" s="175"/>
      <c r="N195" s="175"/>
      <c r="O195" s="175"/>
      <c r="P195" s="175"/>
      <c r="Q195" s="175"/>
      <c r="BF195" s="154"/>
      <c r="BG195" s="154"/>
    </row>
    <row r="196" spans="2:59" ht="28.5" customHeight="1" x14ac:dyDescent="0.25">
      <c r="B196" s="107" t="s">
        <v>1300</v>
      </c>
      <c r="C196" s="7" t="s">
        <v>1494</v>
      </c>
      <c r="E196" s="183"/>
      <c r="F196" s="107"/>
      <c r="G196" s="175"/>
      <c r="H196" s="175"/>
      <c r="I196" s="175"/>
      <c r="J196" s="175"/>
      <c r="K196" s="175"/>
      <c r="L196" s="175"/>
      <c r="M196" s="175"/>
      <c r="N196" s="175"/>
      <c r="O196" s="175"/>
      <c r="P196" s="175"/>
      <c r="Q196" s="175"/>
      <c r="BF196" s="154"/>
      <c r="BG196" s="154"/>
    </row>
    <row r="197" spans="2:59" ht="28.5" customHeight="1" x14ac:dyDescent="0.25">
      <c r="B197" s="107" t="s">
        <v>1301</v>
      </c>
      <c r="C197" s="7" t="s">
        <v>1495</v>
      </c>
      <c r="E197" s="183"/>
      <c r="F197" s="107"/>
      <c r="G197" s="175"/>
      <c r="H197" s="175"/>
      <c r="I197" s="175"/>
      <c r="J197" s="175"/>
      <c r="K197" s="175"/>
      <c r="L197" s="175"/>
      <c r="M197" s="175"/>
      <c r="N197" s="175"/>
      <c r="O197" s="175"/>
      <c r="P197" s="175"/>
      <c r="Q197" s="175"/>
      <c r="BF197" s="154"/>
      <c r="BG197" s="154"/>
    </row>
    <row r="198" spans="2:59" ht="15" customHeight="1" x14ac:dyDescent="0.25">
      <c r="B198" s="107" t="s">
        <v>1302</v>
      </c>
      <c r="C198" s="7" t="s">
        <v>1496</v>
      </c>
      <c r="E198" s="183"/>
      <c r="F198" s="107"/>
      <c r="G198" s="175"/>
      <c r="H198" s="175"/>
      <c r="I198" s="175"/>
      <c r="J198" s="175"/>
      <c r="K198" s="175"/>
      <c r="L198" s="175"/>
      <c r="M198" s="175"/>
      <c r="N198" s="175"/>
      <c r="O198" s="175"/>
      <c r="P198" s="175"/>
      <c r="Q198" s="175"/>
      <c r="BF198" s="154"/>
      <c r="BG198" s="154"/>
    </row>
    <row r="199" spans="2:59" ht="15" customHeight="1" x14ac:dyDescent="0.25">
      <c r="B199" s="107" t="s">
        <v>1596</v>
      </c>
      <c r="C199" s="7" t="s">
        <v>1497</v>
      </c>
      <c r="E199" s="121" t="s">
        <v>93</v>
      </c>
      <c r="F199" s="107"/>
      <c r="G199" s="175"/>
      <c r="H199" s="175"/>
      <c r="I199" s="175"/>
      <c r="J199" s="175"/>
      <c r="K199" s="175"/>
      <c r="L199" s="175"/>
      <c r="M199" s="175"/>
      <c r="N199" s="175"/>
      <c r="O199" s="175"/>
      <c r="P199" s="175"/>
      <c r="Q199" s="175"/>
      <c r="BF199" s="154"/>
      <c r="BG199" s="154"/>
    </row>
    <row r="200" spans="2:59" ht="15" customHeight="1" x14ac:dyDescent="0.25">
      <c r="B200" s="121" t="s">
        <v>1597</v>
      </c>
      <c r="C200" s="7" t="s">
        <v>1498</v>
      </c>
      <c r="E200" s="183" t="s">
        <v>94</v>
      </c>
      <c r="F200" s="107"/>
      <c r="G200" s="175"/>
      <c r="H200" s="175"/>
      <c r="I200" s="175"/>
      <c r="J200" s="175"/>
      <c r="K200" s="175"/>
      <c r="L200" s="175"/>
      <c r="M200" s="175"/>
      <c r="N200" s="175"/>
      <c r="O200" s="175"/>
      <c r="P200" s="175"/>
      <c r="Q200" s="175"/>
      <c r="BF200" s="154"/>
      <c r="BG200" s="154"/>
    </row>
    <row r="201" spans="2:59" ht="15" customHeight="1" x14ac:dyDescent="0.25">
      <c r="B201" s="121" t="s">
        <v>1303</v>
      </c>
      <c r="C201" s="7" t="s">
        <v>1499</v>
      </c>
      <c r="E201" s="184" t="s">
        <v>95</v>
      </c>
      <c r="F201" s="107"/>
      <c r="G201" s="175"/>
      <c r="H201" s="175"/>
      <c r="I201" s="175"/>
      <c r="J201" s="175"/>
      <c r="K201" s="175"/>
      <c r="L201" s="175"/>
      <c r="M201" s="175"/>
      <c r="N201" s="175"/>
      <c r="O201" s="175"/>
      <c r="P201" s="175"/>
      <c r="Q201" s="175"/>
      <c r="BF201" s="154"/>
      <c r="BG201" s="154"/>
    </row>
    <row r="202" spans="2:59" ht="15" customHeight="1" x14ac:dyDescent="0.25">
      <c r="B202" s="121" t="s">
        <v>1304</v>
      </c>
      <c r="C202" s="7" t="s">
        <v>1500</v>
      </c>
      <c r="E202" s="183" t="s">
        <v>96</v>
      </c>
      <c r="F202" s="107"/>
      <c r="G202" s="175"/>
      <c r="H202" s="175"/>
      <c r="I202" s="175"/>
      <c r="J202" s="175"/>
      <c r="K202" s="175"/>
      <c r="L202" s="175"/>
      <c r="M202" s="175"/>
      <c r="N202" s="175"/>
      <c r="O202" s="175"/>
      <c r="P202" s="175"/>
      <c r="Q202" s="175"/>
      <c r="BF202" s="154"/>
      <c r="BG202" s="154"/>
    </row>
    <row r="203" spans="2:59" ht="15" customHeight="1" x14ac:dyDescent="0.25">
      <c r="B203" s="127" t="s">
        <v>1598</v>
      </c>
      <c r="C203" s="7" t="s">
        <v>1501</v>
      </c>
      <c r="E203" s="183" t="s">
        <v>128</v>
      </c>
      <c r="F203" s="107" t="s">
        <v>97</v>
      </c>
      <c r="G203" s="175"/>
      <c r="H203" s="175"/>
      <c r="I203" s="175"/>
      <c r="J203" s="175"/>
      <c r="K203" s="175"/>
      <c r="L203" s="175"/>
      <c r="M203" s="175"/>
      <c r="N203" s="175"/>
      <c r="O203" s="175"/>
      <c r="P203" s="175"/>
      <c r="Q203" s="175"/>
      <c r="BF203" s="154"/>
      <c r="BG203" s="154"/>
    </row>
    <row r="204" spans="2:59" ht="15" customHeight="1" x14ac:dyDescent="0.25">
      <c r="C204" s="7"/>
      <c r="E204" s="183"/>
      <c r="F204" s="107"/>
      <c r="G204" s="175"/>
      <c r="H204" s="175"/>
      <c r="I204" s="175"/>
      <c r="J204" s="175"/>
      <c r="K204" s="175"/>
      <c r="L204" s="175"/>
      <c r="M204" s="175"/>
      <c r="N204" s="175"/>
      <c r="O204" s="175"/>
      <c r="P204" s="175"/>
      <c r="Q204" s="175"/>
      <c r="BF204" s="154"/>
      <c r="BG204" s="154"/>
    </row>
    <row r="205" spans="2:59" ht="15" customHeight="1" x14ac:dyDescent="0.25">
      <c r="C205" s="7"/>
      <c r="E205" s="183"/>
      <c r="F205" s="107"/>
      <c r="G205" s="175"/>
      <c r="H205" s="175"/>
      <c r="I205" s="175"/>
      <c r="J205" s="175"/>
      <c r="K205" s="175"/>
      <c r="L205" s="175"/>
      <c r="M205" s="175"/>
      <c r="N205" s="175"/>
      <c r="O205" s="175"/>
      <c r="P205" s="175"/>
      <c r="Q205" s="175"/>
      <c r="BF205" s="154"/>
      <c r="BG205" s="154"/>
    </row>
    <row r="206" spans="2:59" ht="15" customHeight="1" x14ac:dyDescent="0.25">
      <c r="C206" s="7"/>
      <c r="E206" s="183"/>
      <c r="F206" s="107"/>
      <c r="G206" s="175"/>
      <c r="H206" s="175"/>
      <c r="I206" s="175"/>
      <c r="J206" s="175"/>
      <c r="K206" s="175"/>
      <c r="L206" s="175"/>
      <c r="M206" s="175"/>
      <c r="N206" s="175"/>
      <c r="O206" s="175"/>
      <c r="P206" s="175"/>
      <c r="Q206" s="175"/>
      <c r="BF206" s="154"/>
      <c r="BG206" s="154"/>
    </row>
    <row r="207" spans="2:59" ht="15" customHeight="1" x14ac:dyDescent="0.25">
      <c r="C207" s="7"/>
      <c r="E207" s="183"/>
      <c r="F207" s="107"/>
      <c r="G207" s="175"/>
      <c r="H207" s="175"/>
      <c r="I207" s="175"/>
      <c r="J207" s="175"/>
      <c r="K207" s="175"/>
      <c r="L207" s="175"/>
      <c r="M207" s="175"/>
      <c r="N207" s="175"/>
      <c r="O207" s="175"/>
      <c r="P207" s="175"/>
      <c r="Q207" s="175"/>
      <c r="BF207" s="154"/>
      <c r="BG207" s="154"/>
    </row>
    <row r="208" spans="2:59" ht="15" customHeight="1" x14ac:dyDescent="0.25">
      <c r="C208" s="7"/>
      <c r="E208" s="183"/>
      <c r="F208" s="182"/>
      <c r="G208" s="175"/>
      <c r="H208" s="175"/>
      <c r="I208" s="175"/>
      <c r="J208" s="175"/>
      <c r="K208" s="175"/>
      <c r="L208" s="175"/>
      <c r="M208" s="175"/>
      <c r="N208" s="175"/>
      <c r="O208" s="175"/>
      <c r="P208" s="175"/>
      <c r="Q208" s="175"/>
      <c r="BF208" s="154"/>
      <c r="BG208" s="154"/>
    </row>
    <row r="209" spans="2:59" ht="15" customHeight="1" x14ac:dyDescent="0.25">
      <c r="C209" s="7"/>
      <c r="E209" s="175"/>
      <c r="F209" s="107"/>
      <c r="G209" s="175"/>
      <c r="H209" s="175"/>
      <c r="I209" s="175"/>
      <c r="J209" s="175"/>
      <c r="K209" s="175"/>
      <c r="L209" s="175"/>
      <c r="M209" s="175"/>
      <c r="N209" s="175"/>
      <c r="O209" s="175"/>
      <c r="P209" s="175"/>
      <c r="Q209" s="175"/>
      <c r="BF209" s="154"/>
      <c r="BG209" s="154"/>
    </row>
    <row r="210" spans="2:59" ht="15" customHeight="1" x14ac:dyDescent="0.25">
      <c r="B210" s="131"/>
      <c r="E210" s="175"/>
      <c r="F210" s="107"/>
      <c r="G210" s="175"/>
      <c r="H210" s="175"/>
      <c r="I210" s="175"/>
      <c r="J210" s="175"/>
      <c r="K210" s="175"/>
      <c r="L210" s="175"/>
      <c r="M210" s="175"/>
      <c r="N210" s="175"/>
      <c r="O210" s="175"/>
      <c r="P210" s="175"/>
      <c r="Q210" s="175"/>
      <c r="BF210" s="154"/>
      <c r="BG210" s="154"/>
    </row>
    <row r="211" spans="2:59" ht="15" customHeight="1" x14ac:dyDescent="0.25">
      <c r="B211" s="131"/>
      <c r="E211" s="175"/>
      <c r="F211" s="107"/>
      <c r="G211" s="175"/>
      <c r="H211" s="175"/>
      <c r="I211" s="175"/>
      <c r="J211" s="175"/>
      <c r="K211" s="175"/>
      <c r="L211" s="175"/>
      <c r="M211" s="175"/>
      <c r="N211" s="175"/>
      <c r="O211" s="175"/>
      <c r="P211" s="175"/>
      <c r="Q211" s="175"/>
      <c r="BF211" s="154"/>
      <c r="BG211" s="154"/>
    </row>
    <row r="212" spans="2:59" ht="15" customHeight="1" x14ac:dyDescent="0.25">
      <c r="B212" s="131"/>
      <c r="E212" s="175"/>
      <c r="F212" s="107"/>
      <c r="G212" s="175"/>
      <c r="H212" s="175"/>
      <c r="I212" s="175"/>
      <c r="J212" s="175"/>
      <c r="K212" s="175"/>
      <c r="L212" s="175"/>
      <c r="M212" s="175"/>
      <c r="N212" s="175"/>
      <c r="O212" s="175"/>
      <c r="P212" s="175"/>
      <c r="Q212" s="175"/>
      <c r="BF212" s="154"/>
      <c r="BG212" s="154"/>
    </row>
    <row r="213" spans="2:59" ht="15" customHeight="1" x14ac:dyDescent="0.25">
      <c r="B213" s="131"/>
      <c r="E213" s="175"/>
      <c r="F213" s="107"/>
      <c r="G213" s="175"/>
      <c r="H213" s="175"/>
      <c r="I213" s="175"/>
      <c r="J213" s="175"/>
      <c r="K213" s="175"/>
      <c r="L213" s="175"/>
      <c r="M213" s="175"/>
      <c r="N213" s="175"/>
      <c r="O213" s="175"/>
      <c r="P213" s="175"/>
      <c r="Q213" s="175"/>
      <c r="BF213" s="154"/>
      <c r="BG213" s="154"/>
    </row>
    <row r="214" spans="2:59" ht="15" customHeight="1" x14ac:dyDescent="0.25">
      <c r="B214" s="131"/>
      <c r="E214" s="175"/>
      <c r="F214" s="107"/>
      <c r="G214" s="175"/>
      <c r="H214" s="175"/>
      <c r="I214" s="175"/>
      <c r="J214" s="175"/>
      <c r="K214" s="175"/>
      <c r="L214" s="175"/>
      <c r="M214" s="175"/>
      <c r="N214" s="175"/>
      <c r="O214" s="175"/>
      <c r="P214" s="175"/>
      <c r="Q214" s="175"/>
      <c r="BF214" s="154"/>
      <c r="BG214" s="154"/>
    </row>
    <row r="215" spans="2:59" ht="15" customHeight="1" x14ac:dyDescent="0.25">
      <c r="B215" s="131"/>
      <c r="E215" s="175"/>
      <c r="F215" s="107"/>
      <c r="G215" s="175"/>
      <c r="H215" s="175"/>
      <c r="I215" s="175"/>
      <c r="J215" s="175"/>
      <c r="K215" s="175"/>
      <c r="L215" s="175"/>
      <c r="M215" s="175"/>
      <c r="N215" s="175"/>
      <c r="O215" s="175"/>
      <c r="P215" s="175"/>
      <c r="Q215" s="175"/>
      <c r="BF215" s="154"/>
      <c r="BG215" s="154"/>
    </row>
    <row r="216" spans="2:59" ht="15" customHeight="1" x14ac:dyDescent="0.25">
      <c r="B216" s="131"/>
      <c r="E216" s="175"/>
      <c r="F216" s="107"/>
      <c r="G216" s="175"/>
      <c r="H216" s="175"/>
      <c r="I216" s="175"/>
      <c r="J216" s="175"/>
      <c r="K216" s="175"/>
      <c r="L216" s="175"/>
      <c r="M216" s="175"/>
      <c r="N216" s="175"/>
      <c r="O216" s="175"/>
      <c r="P216" s="175"/>
      <c r="Q216" s="175"/>
      <c r="BF216" s="154"/>
      <c r="BG216" s="154"/>
    </row>
    <row r="217" spans="2:59" ht="15" customHeight="1" x14ac:dyDescent="0.25">
      <c r="B217" s="131"/>
      <c r="E217" s="175"/>
      <c r="F217" s="107"/>
      <c r="G217" s="175"/>
      <c r="H217" s="175"/>
      <c r="I217" s="175"/>
      <c r="J217" s="175"/>
      <c r="K217" s="175"/>
      <c r="L217" s="175"/>
      <c r="M217" s="175"/>
      <c r="N217" s="175"/>
      <c r="O217" s="175"/>
      <c r="P217" s="175"/>
      <c r="Q217" s="175"/>
      <c r="BF217" s="154"/>
      <c r="BG217" s="154"/>
    </row>
    <row r="218" spans="2:59" ht="15" customHeight="1" x14ac:dyDescent="0.25">
      <c r="B218" s="131"/>
      <c r="E218" s="175"/>
      <c r="F218" s="107"/>
      <c r="G218" s="175"/>
      <c r="H218" s="175"/>
      <c r="I218" s="175"/>
      <c r="J218" s="175"/>
      <c r="K218" s="175"/>
      <c r="L218" s="175"/>
      <c r="M218" s="175"/>
      <c r="N218" s="175"/>
      <c r="O218" s="175"/>
      <c r="P218" s="175"/>
      <c r="Q218" s="175"/>
      <c r="BF218" s="154"/>
      <c r="BG218" s="154"/>
    </row>
    <row r="219" spans="2:59" ht="15" customHeight="1" x14ac:dyDescent="0.25">
      <c r="B219" s="131"/>
      <c r="E219" s="175"/>
      <c r="F219" s="107"/>
      <c r="G219" s="175"/>
      <c r="H219" s="175"/>
      <c r="I219" s="175"/>
      <c r="J219" s="175"/>
      <c r="K219" s="175"/>
      <c r="L219" s="175"/>
      <c r="M219" s="175"/>
      <c r="N219" s="175"/>
      <c r="O219" s="175"/>
      <c r="P219" s="175"/>
      <c r="Q219" s="175"/>
      <c r="BF219" s="154"/>
      <c r="BG219" s="154"/>
    </row>
    <row r="220" spans="2:59" ht="15" customHeight="1" x14ac:dyDescent="0.25">
      <c r="B220" s="131"/>
      <c r="E220" s="142"/>
      <c r="F220" s="107"/>
      <c r="G220" s="175"/>
      <c r="H220" s="175"/>
      <c r="I220" s="175"/>
      <c r="J220" s="175"/>
      <c r="K220" s="175"/>
      <c r="L220" s="175"/>
      <c r="M220" s="175"/>
      <c r="N220" s="175"/>
      <c r="O220" s="175"/>
      <c r="P220" s="175"/>
      <c r="Q220" s="175"/>
      <c r="BF220" s="154"/>
      <c r="BG220" s="154"/>
    </row>
    <row r="221" spans="2:59" ht="15" customHeight="1" x14ac:dyDescent="0.25">
      <c r="B221" s="164" t="s">
        <v>1502</v>
      </c>
      <c r="C221" t="s">
        <v>385</v>
      </c>
      <c r="D221" s="144" t="s">
        <v>1415</v>
      </c>
      <c r="E221" s="144" t="s">
        <v>129</v>
      </c>
      <c r="F221" s="144" t="s">
        <v>130</v>
      </c>
      <c r="P221" s="175"/>
      <c r="Q221" s="175"/>
      <c r="BF221" s="154"/>
      <c r="BG221" s="154"/>
    </row>
    <row r="222" spans="2:59" ht="15" customHeight="1" x14ac:dyDescent="0.25">
      <c r="B222" s="108" t="s">
        <v>1416</v>
      </c>
      <c r="C222" t="s">
        <v>386</v>
      </c>
      <c r="D222" s="144" t="s">
        <v>1417</v>
      </c>
      <c r="E222" s="144" t="s">
        <v>1141</v>
      </c>
      <c r="F222" s="51"/>
      <c r="G222" s="165"/>
      <c r="P222" s="175"/>
      <c r="Q222" s="175"/>
      <c r="BF222" s="154"/>
      <c r="BG222" s="154"/>
    </row>
    <row r="223" spans="2:59" ht="15" customHeight="1" x14ac:dyDescent="0.25">
      <c r="B223" s="108" t="s">
        <v>1503</v>
      </c>
      <c r="C223" t="s">
        <v>387</v>
      </c>
      <c r="D223" s="144" t="s">
        <v>98</v>
      </c>
      <c r="E223" s="144" t="s">
        <v>99</v>
      </c>
      <c r="F223" s="51"/>
      <c r="P223" s="175"/>
      <c r="Q223" s="175"/>
      <c r="BF223" s="154"/>
      <c r="BG223" s="154"/>
    </row>
    <row r="224" spans="2:59" ht="15" customHeight="1" x14ac:dyDescent="0.25">
      <c r="B224" s="164" t="s">
        <v>167</v>
      </c>
      <c r="C224" t="s">
        <v>388</v>
      </c>
      <c r="D224" s="144" t="s">
        <v>131</v>
      </c>
      <c r="E224" s="144" t="s">
        <v>132</v>
      </c>
      <c r="F224" s="51"/>
      <c r="P224" s="175"/>
      <c r="Q224" s="175"/>
      <c r="BF224" s="154"/>
      <c r="BG224" s="154"/>
    </row>
    <row r="225" spans="2:59" ht="15" customHeight="1" x14ac:dyDescent="0.25">
      <c r="B225" s="164" t="s">
        <v>53</v>
      </c>
      <c r="C225" t="s">
        <v>389</v>
      </c>
      <c r="D225" s="144" t="s">
        <v>133</v>
      </c>
      <c r="E225" s="144" t="s">
        <v>134</v>
      </c>
      <c r="F225" s="51"/>
      <c r="G225" s="51"/>
      <c r="P225" s="175"/>
      <c r="Q225" s="175"/>
      <c r="BF225" s="154"/>
      <c r="BG225" s="154"/>
    </row>
    <row r="226" spans="2:59" ht="15" customHeight="1" x14ac:dyDescent="0.25">
      <c r="B226" s="176" t="s">
        <v>54</v>
      </c>
      <c r="C226" t="s">
        <v>390</v>
      </c>
      <c r="D226" s="144" t="s">
        <v>135</v>
      </c>
      <c r="E226" s="51"/>
      <c r="F226" s="51"/>
      <c r="P226" s="175"/>
      <c r="Q226" s="175"/>
      <c r="BF226" s="154"/>
      <c r="BG226" s="154"/>
    </row>
    <row r="227" spans="2:59" ht="15" customHeight="1" x14ac:dyDescent="0.25">
      <c r="B227" s="185" t="s">
        <v>55</v>
      </c>
      <c r="C227" t="s">
        <v>391</v>
      </c>
      <c r="D227" s="144" t="s">
        <v>1513</v>
      </c>
      <c r="E227" s="144" t="s">
        <v>8</v>
      </c>
      <c r="F227" s="51"/>
      <c r="P227" s="175"/>
      <c r="Q227" s="175"/>
      <c r="BF227" s="154"/>
      <c r="BG227" s="154"/>
    </row>
    <row r="228" spans="2:59" ht="15" customHeight="1" x14ac:dyDescent="0.25">
      <c r="B228" s="185" t="s">
        <v>169</v>
      </c>
      <c r="C228" t="s">
        <v>392</v>
      </c>
      <c r="D228" s="144" t="s">
        <v>9</v>
      </c>
      <c r="E228" s="144" t="s">
        <v>11</v>
      </c>
      <c r="F228" s="176"/>
      <c r="G228" s="164"/>
      <c r="H228" s="164"/>
      <c r="P228" s="175"/>
      <c r="Q228" s="175"/>
      <c r="BF228" s="154"/>
      <c r="BG228" s="154"/>
    </row>
    <row r="229" spans="2:59" ht="15" customHeight="1" x14ac:dyDescent="0.25">
      <c r="B229" s="185" t="s">
        <v>6</v>
      </c>
      <c r="C229" t="s">
        <v>393</v>
      </c>
      <c r="D229" s="144" t="s">
        <v>136</v>
      </c>
      <c r="E229" s="144" t="s">
        <v>1559</v>
      </c>
      <c r="F229" s="51"/>
      <c r="G229" s="165"/>
      <c r="P229" s="175"/>
      <c r="Q229" s="175"/>
      <c r="BF229" s="154"/>
      <c r="BG229" s="154"/>
    </row>
    <row r="230" spans="2:59" ht="15" customHeight="1" x14ac:dyDescent="0.25">
      <c r="B230" s="186" t="s">
        <v>7</v>
      </c>
      <c r="C230" t="s">
        <v>394</v>
      </c>
      <c r="D230" s="144" t="s">
        <v>1511</v>
      </c>
      <c r="E230" s="144" t="s">
        <v>1512</v>
      </c>
      <c r="P230" s="175"/>
      <c r="Q230" s="175"/>
      <c r="BF230" s="154"/>
      <c r="BG230" s="154"/>
    </row>
    <row r="231" spans="2:59" ht="15" customHeight="1" x14ac:dyDescent="0.25">
      <c r="B231" s="176" t="s">
        <v>381</v>
      </c>
      <c r="C231" t="s">
        <v>395</v>
      </c>
      <c r="D231" s="144" t="s">
        <v>5</v>
      </c>
      <c r="E231" s="51"/>
      <c r="F231" s="51"/>
      <c r="P231" s="175"/>
      <c r="Q231" s="175"/>
      <c r="BF231" s="154"/>
      <c r="BG231" s="154"/>
    </row>
    <row r="232" spans="2:59" ht="32.25" customHeight="1" x14ac:dyDescent="0.25">
      <c r="B232" s="185" t="s">
        <v>170</v>
      </c>
      <c r="C232" t="s">
        <v>396</v>
      </c>
      <c r="D232" s="144" t="s">
        <v>137</v>
      </c>
      <c r="E232" s="144" t="s">
        <v>138</v>
      </c>
      <c r="F232" s="144" t="s">
        <v>139</v>
      </c>
      <c r="P232" s="175"/>
      <c r="Q232" s="175"/>
      <c r="BF232" s="154"/>
      <c r="BG232" s="154"/>
    </row>
    <row r="233" spans="2:59" ht="15" customHeight="1" x14ac:dyDescent="0.25">
      <c r="B233" s="186" t="s">
        <v>56</v>
      </c>
      <c r="C233" t="s">
        <v>397</v>
      </c>
      <c r="D233" s="144" t="s">
        <v>140</v>
      </c>
      <c r="E233" s="144" t="s">
        <v>141</v>
      </c>
      <c r="F233" s="165"/>
      <c r="G233" s="164"/>
      <c r="P233" s="175"/>
      <c r="Q233" s="175"/>
      <c r="BF233" s="154"/>
      <c r="BG233" s="154"/>
    </row>
    <row r="234" spans="2:59" ht="15" customHeight="1" x14ac:dyDescent="0.25">
      <c r="B234" s="51" t="s">
        <v>380</v>
      </c>
      <c r="C234" t="s">
        <v>398</v>
      </c>
      <c r="D234" s="144" t="s">
        <v>253</v>
      </c>
      <c r="E234" s="51"/>
      <c r="F234" s="165"/>
      <c r="P234" s="175"/>
      <c r="Q234" s="175"/>
      <c r="BF234" s="154"/>
      <c r="BG234" s="154"/>
    </row>
    <row r="235" spans="2:59" ht="15" customHeight="1" x14ac:dyDescent="0.25">
      <c r="B235" s="51" t="s">
        <v>12</v>
      </c>
      <c r="C235" t="s">
        <v>399</v>
      </c>
      <c r="D235" s="144" t="s">
        <v>1514</v>
      </c>
      <c r="E235" s="51"/>
      <c r="F235" s="51"/>
      <c r="P235" s="175"/>
      <c r="Q235" s="175"/>
      <c r="BF235" s="154"/>
      <c r="BG235" s="154"/>
    </row>
    <row r="236" spans="2:59" ht="15" customHeight="1" x14ac:dyDescent="0.25">
      <c r="B236" s="185" t="s">
        <v>1148</v>
      </c>
      <c r="C236" t="s">
        <v>400</v>
      </c>
      <c r="D236" s="141" t="s">
        <v>930</v>
      </c>
      <c r="E236" s="51"/>
      <c r="F236" s="51"/>
      <c r="G236" s="51"/>
      <c r="P236" s="175"/>
      <c r="Q236" s="175"/>
      <c r="BF236" s="154"/>
      <c r="BG236" s="154"/>
    </row>
    <row r="237" spans="2:59" ht="15" customHeight="1" x14ac:dyDescent="0.25">
      <c r="B237" s="186" t="s">
        <v>975</v>
      </c>
      <c r="C237" t="s">
        <v>401</v>
      </c>
      <c r="D237" t="s">
        <v>1149</v>
      </c>
      <c r="E237" s="51" t="s">
        <v>1307</v>
      </c>
      <c r="F237" s="164"/>
      <c r="G237" s="164"/>
      <c r="P237" s="175"/>
      <c r="Q237" s="175"/>
      <c r="BF237" s="154"/>
      <c r="BG237" s="154"/>
    </row>
    <row r="238" spans="2:59" ht="15" customHeight="1" x14ac:dyDescent="0.25">
      <c r="B238" s="156" t="s">
        <v>1150</v>
      </c>
      <c r="C238" t="s">
        <v>402</v>
      </c>
      <c r="D238" t="s">
        <v>1422</v>
      </c>
      <c r="E238" t="s">
        <v>1151</v>
      </c>
      <c r="F238" s="165" t="s">
        <v>1423</v>
      </c>
      <c r="P238" s="175"/>
      <c r="Q238" s="175"/>
      <c r="BF238" s="154"/>
      <c r="BG238" s="154"/>
    </row>
    <row r="239" spans="2:59" ht="15" customHeight="1" x14ac:dyDescent="0.25">
      <c r="B239" s="164" t="s">
        <v>1142</v>
      </c>
      <c r="C239" t="s">
        <v>403</v>
      </c>
      <c r="D239" t="s">
        <v>1143</v>
      </c>
      <c r="E239" s="176"/>
      <c r="F239" s="176"/>
      <c r="G239" s="176"/>
      <c r="P239" s="175"/>
      <c r="Q239" s="175"/>
      <c r="BF239" s="154"/>
      <c r="BG239" s="154"/>
    </row>
    <row r="240" spans="2:59" ht="15" customHeight="1" x14ac:dyDescent="0.25">
      <c r="B240" s="185" t="s">
        <v>57</v>
      </c>
      <c r="C240" t="s">
        <v>404</v>
      </c>
      <c r="D240" s="144" t="s">
        <v>985</v>
      </c>
      <c r="E240" s="144" t="s">
        <v>986</v>
      </c>
      <c r="F240" s="144" t="s">
        <v>987</v>
      </c>
      <c r="G240" s="164"/>
      <c r="P240" s="175"/>
      <c r="Q240" s="175"/>
      <c r="BF240" s="154"/>
      <c r="BG240" s="154"/>
    </row>
    <row r="241" spans="2:59" ht="15" customHeight="1" x14ac:dyDescent="0.25">
      <c r="B241" s="185" t="s">
        <v>67</v>
      </c>
      <c r="C241" t="s">
        <v>405</v>
      </c>
      <c r="D241" s="144" t="s">
        <v>14</v>
      </c>
      <c r="E241" s="144" t="s">
        <v>15</v>
      </c>
      <c r="F241" s="164"/>
      <c r="P241" s="175"/>
      <c r="Q241" s="175"/>
      <c r="BF241" s="154"/>
      <c r="BG241" s="154"/>
    </row>
    <row r="242" spans="2:59" ht="15" customHeight="1" x14ac:dyDescent="0.25">
      <c r="B242" s="185" t="s">
        <v>16</v>
      </c>
      <c r="C242" t="s">
        <v>406</v>
      </c>
      <c r="D242" t="s">
        <v>142</v>
      </c>
      <c r="E242" s="51"/>
      <c r="F242" s="51"/>
      <c r="G242" s="51"/>
      <c r="P242" s="175"/>
      <c r="Q242" s="175"/>
      <c r="BF242" s="154"/>
      <c r="BG242" s="154"/>
    </row>
    <row r="243" spans="2:59" ht="15" customHeight="1" x14ac:dyDescent="0.25">
      <c r="B243" s="176" t="s">
        <v>58</v>
      </c>
      <c r="C243" t="s">
        <v>407</v>
      </c>
      <c r="D243" s="144" t="s">
        <v>143</v>
      </c>
      <c r="E243" s="144" t="s">
        <v>144</v>
      </c>
      <c r="F243" s="144" t="s">
        <v>145</v>
      </c>
      <c r="P243" s="175"/>
      <c r="Q243" s="175"/>
      <c r="BF243" s="154"/>
      <c r="BG243" s="154"/>
    </row>
    <row r="244" spans="2:59" ht="15" customHeight="1" x14ac:dyDescent="0.25">
      <c r="B244" s="185" t="s">
        <v>59</v>
      </c>
      <c r="C244" t="s">
        <v>408</v>
      </c>
      <c r="D244" s="144" t="s">
        <v>1515</v>
      </c>
      <c r="E244" s="144" t="s">
        <v>1516</v>
      </c>
      <c r="F244" s="144" t="s">
        <v>146</v>
      </c>
      <c r="G244" s="144" t="s">
        <v>147</v>
      </c>
      <c r="P244" s="175"/>
      <c r="Q244" s="175"/>
      <c r="BF244" s="154"/>
      <c r="BG244" s="154"/>
    </row>
    <row r="245" spans="2:59" ht="15" customHeight="1" x14ac:dyDescent="0.25">
      <c r="B245" s="108" t="s">
        <v>1</v>
      </c>
      <c r="C245" t="s">
        <v>409</v>
      </c>
      <c r="D245" s="144" t="s">
        <v>1517</v>
      </c>
      <c r="E245" s="144" t="s">
        <v>1518</v>
      </c>
      <c r="F245" s="144" t="s">
        <v>1519</v>
      </c>
      <c r="G245" s="144" t="s">
        <v>1399</v>
      </c>
      <c r="P245" s="175"/>
      <c r="Q245" s="175"/>
      <c r="BF245" s="154"/>
      <c r="BG245" s="154"/>
    </row>
    <row r="246" spans="2:59" ht="15" customHeight="1" x14ac:dyDescent="0.25">
      <c r="B246" s="164" t="s">
        <v>68</v>
      </c>
      <c r="C246" t="s">
        <v>410</v>
      </c>
      <c r="D246" s="187" t="s">
        <v>174</v>
      </c>
      <c r="E246" s="187" t="s">
        <v>988</v>
      </c>
      <c r="F246" s="51"/>
      <c r="G246" s="51"/>
      <c r="P246" s="175"/>
      <c r="Q246" s="175"/>
      <c r="BF246" s="154"/>
      <c r="BG246" s="154"/>
    </row>
    <row r="247" spans="2:59" ht="15" customHeight="1" x14ac:dyDescent="0.25">
      <c r="B247" s="164" t="s">
        <v>470</v>
      </c>
      <c r="C247" t="s">
        <v>411</v>
      </c>
      <c r="D247" s="187" t="s">
        <v>1520</v>
      </c>
      <c r="E247" s="187" t="s">
        <v>369</v>
      </c>
      <c r="F247" s="187" t="s">
        <v>175</v>
      </c>
      <c r="G247" s="165"/>
      <c r="P247" s="175"/>
      <c r="Q247" s="175"/>
      <c r="BF247" s="154"/>
      <c r="BG247" s="154"/>
    </row>
    <row r="248" spans="2:59" ht="15" customHeight="1" x14ac:dyDescent="0.25">
      <c r="B248" s="181" t="s">
        <v>69</v>
      </c>
      <c r="C248" t="s">
        <v>412</v>
      </c>
      <c r="D248" s="144" t="s">
        <v>992</v>
      </c>
      <c r="E248" s="144" t="s">
        <v>991</v>
      </c>
      <c r="F248" s="144" t="s">
        <v>370</v>
      </c>
      <c r="G248" s="144" t="s">
        <v>371</v>
      </c>
      <c r="P248" s="175"/>
      <c r="Q248" s="175"/>
      <c r="BF248" s="154"/>
      <c r="BG248" s="154"/>
    </row>
    <row r="249" spans="2:59" ht="15" customHeight="1" x14ac:dyDescent="0.25">
      <c r="B249" s="108" t="s">
        <v>60</v>
      </c>
      <c r="C249" t="s">
        <v>413</v>
      </c>
      <c r="D249" s="144" t="s">
        <v>989</v>
      </c>
      <c r="E249" s="51"/>
      <c r="F249" s="51"/>
      <c r="G249" s="51"/>
      <c r="P249" s="175"/>
      <c r="Q249" s="175"/>
      <c r="BF249" s="154"/>
      <c r="BG249" s="154"/>
    </row>
    <row r="250" spans="2:59" ht="15" customHeight="1" x14ac:dyDescent="0.25">
      <c r="B250" s="164" t="s">
        <v>61</v>
      </c>
      <c r="C250" t="s">
        <v>414</v>
      </c>
      <c r="D250" s="144" t="s">
        <v>990</v>
      </c>
      <c r="E250" s="144" t="s">
        <v>1107</v>
      </c>
      <c r="F250" s="51"/>
      <c r="G250" s="51"/>
      <c r="P250" s="175"/>
      <c r="Q250" s="175"/>
      <c r="BF250" s="154"/>
      <c r="BG250" s="154"/>
    </row>
    <row r="251" spans="2:59" ht="15" customHeight="1" x14ac:dyDescent="0.25">
      <c r="B251" s="164" t="s">
        <v>471</v>
      </c>
      <c r="C251" t="s">
        <v>996</v>
      </c>
      <c r="D251" s="144" t="s">
        <v>372</v>
      </c>
      <c r="E251" s="144" t="s">
        <v>373</v>
      </c>
      <c r="F251" s="144" t="s">
        <v>374</v>
      </c>
      <c r="P251" s="175"/>
      <c r="Q251" s="175"/>
      <c r="BF251" s="154"/>
      <c r="BG251" s="154"/>
    </row>
    <row r="252" spans="2:59" ht="15" customHeight="1" x14ac:dyDescent="0.25">
      <c r="B252" s="156" t="s">
        <v>2</v>
      </c>
      <c r="C252" t="s">
        <v>997</v>
      </c>
      <c r="D252" s="144" t="s">
        <v>171</v>
      </c>
      <c r="E252" s="144" t="s">
        <v>172</v>
      </c>
      <c r="F252" s="51"/>
      <c r="G252" s="51"/>
      <c r="P252" s="175"/>
      <c r="Q252" s="175"/>
      <c r="BF252" s="154"/>
      <c r="BG252" s="154"/>
    </row>
    <row r="253" spans="2:59" ht="15" customHeight="1" x14ac:dyDescent="0.25">
      <c r="B253" s="108" t="s">
        <v>17</v>
      </c>
      <c r="C253" t="s">
        <v>998</v>
      </c>
      <c r="D253" s="144" t="s">
        <v>173</v>
      </c>
      <c r="E253" s="144" t="s">
        <v>1592</v>
      </c>
      <c r="F253" s="144" t="s">
        <v>1317</v>
      </c>
      <c r="G253" s="51"/>
      <c r="P253" s="175"/>
      <c r="Q253" s="175"/>
      <c r="BF253" s="154"/>
      <c r="BG253" s="154"/>
    </row>
    <row r="254" spans="2:59" ht="15" customHeight="1" x14ac:dyDescent="0.25">
      <c r="B254" s="164" t="s">
        <v>70</v>
      </c>
      <c r="C254" t="s">
        <v>999</v>
      </c>
      <c r="D254" s="144" t="s">
        <v>1593</v>
      </c>
      <c r="E254" s="144" t="s">
        <v>1318</v>
      </c>
      <c r="F254" s="51"/>
      <c r="P254" s="175"/>
      <c r="Q254" s="175"/>
      <c r="BF254" s="154"/>
      <c r="BG254" s="154"/>
    </row>
    <row r="255" spans="2:59" ht="15" customHeight="1" x14ac:dyDescent="0.25">
      <c r="B255" s="108" t="s">
        <v>1144</v>
      </c>
      <c r="C255" t="s">
        <v>1000</v>
      </c>
      <c r="D255" s="144" t="s">
        <v>1308</v>
      </c>
      <c r="E255" s="144" t="s">
        <v>1145</v>
      </c>
      <c r="P255" s="175"/>
      <c r="Q255" s="175"/>
      <c r="BF255" s="154"/>
      <c r="BG255" s="154"/>
    </row>
    <row r="256" spans="2:59" ht="15" customHeight="1" x14ac:dyDescent="0.25">
      <c r="B256" s="188" t="s">
        <v>1146</v>
      </c>
      <c r="C256" t="s">
        <v>1001</v>
      </c>
      <c r="D256" s="144" t="s">
        <v>1108</v>
      </c>
      <c r="E256" s="51"/>
      <c r="F256" s="51"/>
      <c r="P256" s="175"/>
      <c r="Q256" s="175"/>
      <c r="BF256" s="154"/>
      <c r="BG256" s="154"/>
    </row>
    <row r="257" spans="2:59" ht="15" customHeight="1" x14ac:dyDescent="0.25">
      <c r="B257" s="108" t="s">
        <v>1147</v>
      </c>
      <c r="C257" t="s">
        <v>1002</v>
      </c>
      <c r="D257" s="141" t="s">
        <v>1109</v>
      </c>
      <c r="E257" s="51" t="s">
        <v>1421</v>
      </c>
      <c r="F257" s="51"/>
      <c r="G257" s="165"/>
      <c r="P257" s="175"/>
      <c r="Q257" s="175"/>
      <c r="BF257" s="154"/>
      <c r="BG257" s="154"/>
    </row>
    <row r="258" spans="2:59" ht="15" customHeight="1" x14ac:dyDescent="0.25">
      <c r="B258" s="171" t="s">
        <v>62</v>
      </c>
      <c r="C258" t="s">
        <v>1003</v>
      </c>
      <c r="D258" s="144" t="s">
        <v>1560</v>
      </c>
      <c r="E258" s="144" t="s">
        <v>375</v>
      </c>
      <c r="F258" s="51"/>
      <c r="G258" s="165"/>
      <c r="P258" s="175"/>
      <c r="Q258" s="175"/>
      <c r="BF258" s="154"/>
      <c r="BG258" s="154"/>
    </row>
    <row r="259" spans="2:59" ht="15" customHeight="1" x14ac:dyDescent="0.25">
      <c r="B259" s="164" t="s">
        <v>71</v>
      </c>
      <c r="C259" t="s">
        <v>1004</v>
      </c>
      <c r="D259" s="144" t="s">
        <v>1561</v>
      </c>
      <c r="E259" s="144" t="s">
        <v>1562</v>
      </c>
      <c r="P259" s="175"/>
      <c r="Q259" s="175"/>
      <c r="BF259" s="154"/>
      <c r="BG259" s="154"/>
    </row>
    <row r="260" spans="2:59" ht="15" customHeight="1" x14ac:dyDescent="0.25">
      <c r="B260" s="108" t="s">
        <v>18</v>
      </c>
      <c r="C260" t="s">
        <v>1005</v>
      </c>
      <c r="D260" s="144" t="s">
        <v>1563</v>
      </c>
      <c r="E260" s="144" t="s">
        <v>474</v>
      </c>
      <c r="F260" s="144" t="s">
        <v>475</v>
      </c>
      <c r="G260" s="51"/>
      <c r="P260" s="175"/>
      <c r="Q260" s="175"/>
      <c r="BF260" s="154"/>
      <c r="BG260" s="154"/>
    </row>
    <row r="261" spans="2:59" ht="15" customHeight="1" x14ac:dyDescent="0.25">
      <c r="B261" s="108" t="s">
        <v>3</v>
      </c>
      <c r="C261" t="s">
        <v>1006</v>
      </c>
      <c r="D261" s="144" t="s">
        <v>476</v>
      </c>
      <c r="E261" s="144" t="s">
        <v>477</v>
      </c>
      <c r="F261" s="144" t="s">
        <v>478</v>
      </c>
      <c r="G261" s="51"/>
      <c r="P261" s="175"/>
      <c r="Q261" s="175"/>
      <c r="BF261" s="154"/>
      <c r="BG261" s="154"/>
    </row>
    <row r="262" spans="2:59" ht="15" customHeight="1" x14ac:dyDescent="0.25">
      <c r="B262" s="156" t="s">
        <v>415</v>
      </c>
      <c r="C262" t="s">
        <v>1007</v>
      </c>
      <c r="D262" s="144" t="s">
        <v>479</v>
      </c>
      <c r="E262" s="144" t="s">
        <v>480</v>
      </c>
      <c r="F262" s="51"/>
      <c r="P262" s="175"/>
      <c r="Q262" s="175"/>
      <c r="BF262" s="154"/>
      <c r="BG262" s="154"/>
    </row>
    <row r="263" spans="2:59" ht="15" customHeight="1" x14ac:dyDescent="0.25">
      <c r="B263" s="108" t="s">
        <v>376</v>
      </c>
      <c r="C263" t="s">
        <v>1008</v>
      </c>
      <c r="D263" s="144" t="s">
        <v>472</v>
      </c>
      <c r="E263" s="144" t="s">
        <v>1509</v>
      </c>
      <c r="F263" s="51"/>
      <c r="Q263" s="175"/>
      <c r="BF263" s="154"/>
      <c r="BG263" s="154"/>
    </row>
    <row r="264" spans="2:59" ht="15" customHeight="1" x14ac:dyDescent="0.25">
      <c r="B264" s="108" t="s">
        <v>63</v>
      </c>
      <c r="C264" t="s">
        <v>1009</v>
      </c>
      <c r="D264" s="144" t="s">
        <v>377</v>
      </c>
      <c r="E264" s="51"/>
      <c r="F264" s="51"/>
      <c r="P264" s="175"/>
      <c r="Q264" s="175"/>
      <c r="BF264" s="154"/>
      <c r="BG264" s="154"/>
    </row>
    <row r="265" spans="2:59" ht="15" customHeight="1" x14ac:dyDescent="0.25">
      <c r="B265" s="181" t="s">
        <v>378</v>
      </c>
      <c r="C265" t="s">
        <v>1010</v>
      </c>
      <c r="D265" s="144" t="s">
        <v>1510</v>
      </c>
      <c r="E265" s="144" t="s">
        <v>379</v>
      </c>
      <c r="F265" s="164"/>
      <c r="G265" s="165"/>
      <c r="P265" s="175"/>
      <c r="Q265" s="175"/>
      <c r="BF265" s="154"/>
      <c r="BG265" s="154"/>
    </row>
    <row r="266" spans="2:59" ht="26.25" customHeight="1" x14ac:dyDescent="0.25">
      <c r="B266" s="179" t="s">
        <v>4</v>
      </c>
      <c r="C266" t="s">
        <v>1011</v>
      </c>
      <c r="D266" s="144" t="s">
        <v>1564</v>
      </c>
      <c r="E266" s="144" t="s">
        <v>121</v>
      </c>
      <c r="F266" s="144" t="s">
        <v>1565</v>
      </c>
      <c r="P266" s="175"/>
      <c r="Q266" s="175"/>
      <c r="BF266" s="154"/>
      <c r="BG266" s="154"/>
    </row>
    <row r="267" spans="2:59" ht="15" customHeight="1" x14ac:dyDescent="0.25">
      <c r="B267" s="108" t="s">
        <v>64</v>
      </c>
      <c r="C267" t="s">
        <v>1012</v>
      </c>
      <c r="D267" s="144" t="s">
        <v>481</v>
      </c>
      <c r="E267" s="144" t="s">
        <v>1384</v>
      </c>
      <c r="F267" s="144" t="s">
        <v>176</v>
      </c>
      <c r="G267" s="51"/>
      <c r="P267" s="175"/>
      <c r="Q267" s="175"/>
      <c r="BF267" s="154"/>
      <c r="BG267" s="154"/>
    </row>
    <row r="268" spans="2:59" ht="15" customHeight="1" x14ac:dyDescent="0.25">
      <c r="B268" s="181" t="s">
        <v>72</v>
      </c>
      <c r="C268" t="s">
        <v>1013</v>
      </c>
      <c r="D268" s="141" t="s">
        <v>482</v>
      </c>
      <c r="E268" s="51" t="s">
        <v>1319</v>
      </c>
      <c r="F268" s="51"/>
      <c r="G268" s="51"/>
      <c r="P268" s="175"/>
      <c r="Q268" s="175"/>
      <c r="BF268" s="154"/>
      <c r="BG268" s="154"/>
    </row>
    <row r="269" spans="2:59" ht="15" customHeight="1" x14ac:dyDescent="0.25">
      <c r="B269" s="108" t="s">
        <v>1419</v>
      </c>
      <c r="C269" t="s">
        <v>1014</v>
      </c>
      <c r="D269" s="144" t="s">
        <v>483</v>
      </c>
      <c r="E269" s="144" t="s">
        <v>177</v>
      </c>
      <c r="F269" s="144" t="s">
        <v>484</v>
      </c>
      <c r="G269" s="144" t="s">
        <v>178</v>
      </c>
      <c r="P269" s="175"/>
      <c r="Q269" s="175"/>
      <c r="BF269" s="154"/>
      <c r="BG269" s="154"/>
    </row>
    <row r="270" spans="2:59" ht="15" customHeight="1" x14ac:dyDescent="0.25">
      <c r="B270" s="108" t="s">
        <v>73</v>
      </c>
      <c r="C270" t="s">
        <v>1015</v>
      </c>
      <c r="D270" s="144" t="s">
        <v>179</v>
      </c>
      <c r="E270" s="144" t="s">
        <v>180</v>
      </c>
      <c r="F270" s="144" t="s">
        <v>181</v>
      </c>
      <c r="G270" s="51"/>
      <c r="H270" s="51"/>
      <c r="P270" s="175"/>
      <c r="Q270" s="175"/>
      <c r="BF270" s="154"/>
      <c r="BG270" s="154"/>
    </row>
    <row r="271" spans="2:59" ht="15" customHeight="1" x14ac:dyDescent="0.25">
      <c r="B271" s="108" t="s">
        <v>416</v>
      </c>
      <c r="C271" t="s">
        <v>1016</v>
      </c>
      <c r="D271" s="144" t="s">
        <v>1320</v>
      </c>
      <c r="E271" s="144" t="s">
        <v>1321</v>
      </c>
      <c r="F271" s="51"/>
      <c r="G271" s="51"/>
      <c r="P271" s="175"/>
      <c r="Q271" s="175"/>
      <c r="BF271" s="154"/>
      <c r="BG271" s="154"/>
    </row>
    <row r="272" spans="2:59" ht="15" customHeight="1" x14ac:dyDescent="0.25">
      <c r="B272" s="108" t="s">
        <v>417</v>
      </c>
      <c r="C272" t="s">
        <v>884</v>
      </c>
      <c r="D272" s="144" t="s">
        <v>483</v>
      </c>
      <c r="E272" s="144" t="s">
        <v>182</v>
      </c>
      <c r="F272" s="144" t="s">
        <v>484</v>
      </c>
      <c r="G272" s="144" t="s">
        <v>178</v>
      </c>
      <c r="P272" s="175"/>
      <c r="Q272" s="175"/>
      <c r="BF272" s="154"/>
      <c r="BG272" s="154"/>
    </row>
    <row r="273" spans="2:59" ht="15" customHeight="1" x14ac:dyDescent="0.25">
      <c r="B273" s="164" t="s">
        <v>74</v>
      </c>
      <c r="C273" t="s">
        <v>885</v>
      </c>
      <c r="D273" s="144" t="s">
        <v>103</v>
      </c>
      <c r="E273" s="144" t="s">
        <v>1322</v>
      </c>
      <c r="F273" s="144" t="s">
        <v>1566</v>
      </c>
      <c r="G273" s="144" t="s">
        <v>183</v>
      </c>
      <c r="H273" s="51"/>
      <c r="P273" s="175"/>
      <c r="Q273" s="175"/>
      <c r="BF273" s="154"/>
      <c r="BG273" s="154"/>
    </row>
    <row r="274" spans="2:59" ht="15" customHeight="1" x14ac:dyDescent="0.25">
      <c r="B274" s="164" t="s">
        <v>75</v>
      </c>
      <c r="C274" t="s">
        <v>886</v>
      </c>
      <c r="D274" s="189" t="s">
        <v>1567</v>
      </c>
      <c r="E274" s="189" t="s">
        <v>1568</v>
      </c>
      <c r="F274" s="189" t="s">
        <v>1569</v>
      </c>
      <c r="G274" s="176"/>
      <c r="H274" s="176"/>
      <c r="I274" s="176"/>
      <c r="P274" s="175"/>
      <c r="Q274" s="175"/>
      <c r="BF274" s="154"/>
      <c r="BG274" s="154"/>
    </row>
    <row r="275" spans="2:59" ht="15" customHeight="1" x14ac:dyDescent="0.25">
      <c r="B275" s="108" t="s">
        <v>76</v>
      </c>
      <c r="C275" t="s">
        <v>887</v>
      </c>
      <c r="D275" s="190" t="s">
        <v>184</v>
      </c>
      <c r="P275" s="175"/>
      <c r="Q275" s="175"/>
      <c r="BF275" s="154"/>
      <c r="BG275" s="154"/>
    </row>
    <row r="276" spans="2:59" ht="15" customHeight="1" x14ac:dyDescent="0.25">
      <c r="B276" s="156" t="s">
        <v>65</v>
      </c>
      <c r="C276" t="s">
        <v>888</v>
      </c>
      <c r="D276" s="189" t="s">
        <v>1570</v>
      </c>
      <c r="E276" s="189" t="s">
        <v>1323</v>
      </c>
      <c r="F276" s="144" t="s">
        <v>1324</v>
      </c>
      <c r="P276" s="175"/>
      <c r="Q276" s="175"/>
      <c r="BF276" s="154"/>
      <c r="BG276" s="154"/>
    </row>
    <row r="277" spans="2:59" ht="15" customHeight="1" x14ac:dyDescent="0.25">
      <c r="B277" s="156" t="s">
        <v>66</v>
      </c>
      <c r="C277" t="s">
        <v>889</v>
      </c>
      <c r="D277" s="144" t="s">
        <v>1325</v>
      </c>
      <c r="E277" s="144" t="s">
        <v>1324</v>
      </c>
      <c r="F277" s="191"/>
      <c r="G277" s="192"/>
      <c r="P277" s="175"/>
      <c r="Q277" s="175"/>
      <c r="BF277" s="154"/>
      <c r="BG277" s="154"/>
    </row>
    <row r="278" spans="2:59" ht="15" customHeight="1" x14ac:dyDescent="0.25">
      <c r="B278" s="164" t="s">
        <v>77</v>
      </c>
      <c r="C278" t="s">
        <v>890</v>
      </c>
      <c r="D278" s="141" t="s">
        <v>1327</v>
      </c>
      <c r="E278" s="191" t="s">
        <v>1326</v>
      </c>
      <c r="F278" s="193" t="s">
        <v>104</v>
      </c>
      <c r="G278" s="191"/>
      <c r="H278" s="191"/>
      <c r="P278" s="175"/>
      <c r="Q278" s="175"/>
      <c r="BF278" s="154"/>
      <c r="BG278" s="154"/>
    </row>
    <row r="279" spans="2:59" ht="15" customHeight="1" x14ac:dyDescent="0.25">
      <c r="B279" s="142" t="s">
        <v>384</v>
      </c>
      <c r="C279" t="s">
        <v>891</v>
      </c>
      <c r="D279" s="189" t="s">
        <v>185</v>
      </c>
      <c r="E279" s="189" t="s">
        <v>1571</v>
      </c>
      <c r="F279" s="189" t="s">
        <v>105</v>
      </c>
      <c r="G279" s="194" t="s">
        <v>106</v>
      </c>
      <c r="P279" s="175"/>
      <c r="Q279" s="175"/>
      <c r="BF279" s="154"/>
      <c r="BG279" s="154"/>
    </row>
    <row r="280" spans="2:59" ht="15" customHeight="1" x14ac:dyDescent="0.25">
      <c r="B280" s="181" t="s">
        <v>78</v>
      </c>
      <c r="C280" t="s">
        <v>892</v>
      </c>
      <c r="D280" s="189" t="s">
        <v>1572</v>
      </c>
      <c r="P280" s="175"/>
      <c r="Q280" s="175"/>
      <c r="BF280" s="154"/>
      <c r="BG280" s="154"/>
    </row>
    <row r="281" spans="2:59" ht="15" customHeight="1" x14ac:dyDescent="0.25">
      <c r="B281" s="179" t="s">
        <v>79</v>
      </c>
      <c r="C281" t="s">
        <v>893</v>
      </c>
      <c r="D281" s="191" t="s">
        <v>107</v>
      </c>
      <c r="F281" s="191"/>
      <c r="P281" s="175"/>
      <c r="Q281" s="175"/>
      <c r="BF281" s="154"/>
      <c r="BG281" s="154"/>
    </row>
    <row r="282" spans="2:59" ht="15" customHeight="1" x14ac:dyDescent="0.25">
      <c r="B282" s="108" t="s">
        <v>81</v>
      </c>
      <c r="C282" t="s">
        <v>894</v>
      </c>
      <c r="D282" s="189" t="s">
        <v>1573</v>
      </c>
      <c r="E282" s="189" t="s">
        <v>1574</v>
      </c>
      <c r="F282" s="195"/>
      <c r="G282" s="164"/>
      <c r="P282" s="175"/>
      <c r="Q282" s="175"/>
      <c r="BF282" s="154"/>
      <c r="BG282" s="154"/>
    </row>
    <row r="283" spans="2:59" ht="15" customHeight="1" x14ac:dyDescent="0.25">
      <c r="B283" s="164" t="s">
        <v>1260</v>
      </c>
      <c r="C283" t="s">
        <v>895</v>
      </c>
      <c r="D283" s="141" t="s">
        <v>976</v>
      </c>
      <c r="E283" s="51" t="s">
        <v>1328</v>
      </c>
      <c r="F283" s="51"/>
      <c r="G283" s="51"/>
      <c r="P283" s="175"/>
      <c r="Q283" s="175"/>
      <c r="BF283" s="154"/>
      <c r="BG283" s="154"/>
    </row>
    <row r="284" spans="2:59" ht="15" customHeight="1" x14ac:dyDescent="0.25">
      <c r="B284" s="164" t="s">
        <v>80</v>
      </c>
      <c r="C284" t="s">
        <v>896</v>
      </c>
      <c r="D284" s="189" t="s">
        <v>1573</v>
      </c>
      <c r="E284" s="189" t="s">
        <v>1574</v>
      </c>
      <c r="F284" s="165"/>
      <c r="G284" s="165"/>
      <c r="P284" s="175"/>
      <c r="Q284" s="175"/>
      <c r="BF284" s="154"/>
      <c r="BG284" s="154"/>
    </row>
    <row r="285" spans="2:59" ht="15" customHeight="1" x14ac:dyDescent="0.25">
      <c r="B285" s="164" t="s">
        <v>1261</v>
      </c>
      <c r="C285" t="s">
        <v>897</v>
      </c>
      <c r="D285" s="196" t="s">
        <v>1575</v>
      </c>
      <c r="E285" s="196" t="s">
        <v>1329</v>
      </c>
      <c r="F285" s="197" t="s">
        <v>1330</v>
      </c>
      <c r="G285" s="197" t="s">
        <v>1331</v>
      </c>
      <c r="H285" s="197" t="s">
        <v>186</v>
      </c>
      <c r="P285" s="175"/>
      <c r="Q285" s="175"/>
      <c r="BF285" s="154"/>
      <c r="BG285" s="154"/>
    </row>
    <row r="286" spans="2:59" ht="63.75" customHeight="1" x14ac:dyDescent="0.25">
      <c r="B286" s="164" t="s">
        <v>82</v>
      </c>
      <c r="C286" t="s">
        <v>898</v>
      </c>
      <c r="D286" s="196" t="s">
        <v>1576</v>
      </c>
      <c r="E286" s="197" t="s">
        <v>1332</v>
      </c>
      <c r="F286" s="197" t="s">
        <v>1333</v>
      </c>
      <c r="G286" s="165"/>
      <c r="P286" s="175"/>
      <c r="Q286" s="175"/>
      <c r="BF286" s="154"/>
      <c r="BG286" s="154"/>
    </row>
    <row r="287" spans="2:59" ht="15" customHeight="1" x14ac:dyDescent="0.25">
      <c r="B287" s="164" t="s">
        <v>83</v>
      </c>
      <c r="C287" t="s">
        <v>899</v>
      </c>
      <c r="D287" s="196" t="s">
        <v>1577</v>
      </c>
      <c r="E287" s="51"/>
      <c r="F287" s="51"/>
      <c r="P287" s="175"/>
      <c r="Q287" s="175"/>
      <c r="BF287" s="154"/>
      <c r="BG287" s="154"/>
    </row>
    <row r="288" spans="2:59" ht="15" customHeight="1" x14ac:dyDescent="0.25">
      <c r="B288" t="s">
        <v>84</v>
      </c>
      <c r="C288" t="s">
        <v>900</v>
      </c>
      <c r="D288" s="141" t="s">
        <v>1334</v>
      </c>
      <c r="E288" s="51" t="s">
        <v>1578</v>
      </c>
      <c r="F288" s="51"/>
      <c r="P288" s="175"/>
      <c r="Q288" s="175"/>
      <c r="BF288" s="154"/>
      <c r="BG288" s="154"/>
    </row>
    <row r="289" spans="2:59" ht="15" customHeight="1" x14ac:dyDescent="0.25">
      <c r="B289" s="108" t="s">
        <v>85</v>
      </c>
      <c r="C289" t="s">
        <v>901</v>
      </c>
      <c r="D289" t="s">
        <v>1599</v>
      </c>
      <c r="E289" s="51" t="s">
        <v>1600</v>
      </c>
      <c r="F289" s="51"/>
      <c r="G289" s="51"/>
      <c r="P289" s="175"/>
      <c r="Q289" s="175"/>
      <c r="BF289" s="154"/>
      <c r="BG289" s="154"/>
    </row>
    <row r="290" spans="2:59" ht="15" customHeight="1" x14ac:dyDescent="0.25">
      <c r="B290" s="108" t="s">
        <v>1262</v>
      </c>
      <c r="C290" t="s">
        <v>902</v>
      </c>
      <c r="D290" s="197" t="s">
        <v>1338</v>
      </c>
      <c r="E290" s="197" t="s">
        <v>1339</v>
      </c>
      <c r="F290" s="51"/>
      <c r="G290" s="165"/>
      <c r="H290" s="165"/>
      <c r="P290" s="175"/>
      <c r="Q290" s="175"/>
      <c r="BF290" s="154"/>
      <c r="BG290" s="154"/>
    </row>
    <row r="291" spans="2:59" ht="15" customHeight="1" x14ac:dyDescent="0.25">
      <c r="B291" s="108" t="s">
        <v>1263</v>
      </c>
      <c r="C291" t="s">
        <v>903</v>
      </c>
      <c r="D291" s="197" t="s">
        <v>1340</v>
      </c>
      <c r="E291" s="197" t="s">
        <v>1341</v>
      </c>
      <c r="F291" s="197" t="s">
        <v>1342</v>
      </c>
      <c r="G291" s="164"/>
      <c r="P291" s="175"/>
      <c r="Q291" s="175"/>
      <c r="BF291" s="154"/>
      <c r="BG291" s="154"/>
    </row>
    <row r="292" spans="2:59" ht="15" customHeight="1" x14ac:dyDescent="0.25">
      <c r="B292" s="164" t="s">
        <v>86</v>
      </c>
      <c r="C292" t="s">
        <v>904</v>
      </c>
      <c r="D292" s="197" t="s">
        <v>1601</v>
      </c>
      <c r="E292" s="197" t="s">
        <v>1602</v>
      </c>
      <c r="F292" s="165"/>
      <c r="P292" s="175"/>
      <c r="Q292" s="175"/>
      <c r="BF292" s="154"/>
      <c r="BG292" s="154"/>
    </row>
    <row r="293" spans="2:59" ht="15" customHeight="1" x14ac:dyDescent="0.25">
      <c r="B293" s="164" t="s">
        <v>1264</v>
      </c>
      <c r="C293" t="s">
        <v>905</v>
      </c>
      <c r="D293" s="197" t="s">
        <v>1603</v>
      </c>
      <c r="E293" s="197" t="s">
        <v>1343</v>
      </c>
      <c r="F293" s="51"/>
      <c r="G293" s="51"/>
      <c r="H293" s="165"/>
      <c r="I293" s="165"/>
      <c r="P293" s="175"/>
      <c r="Q293" s="175"/>
      <c r="BF293" s="154"/>
      <c r="BG293" s="154"/>
    </row>
    <row r="294" spans="2:59" ht="15" customHeight="1" x14ac:dyDescent="0.25">
      <c r="B294" s="164" t="s">
        <v>122</v>
      </c>
      <c r="C294" t="s">
        <v>906</v>
      </c>
      <c r="D294" s="197" t="s">
        <v>550</v>
      </c>
      <c r="E294" s="187"/>
      <c r="F294" s="187"/>
      <c r="G294" s="187"/>
      <c r="H294" s="187"/>
      <c r="P294" s="175"/>
      <c r="Q294" s="175"/>
      <c r="BF294" s="154"/>
      <c r="BG294" s="154"/>
    </row>
    <row r="295" spans="2:59" ht="15" customHeight="1" x14ac:dyDescent="0.25">
      <c r="B295" s="164" t="s">
        <v>88</v>
      </c>
      <c r="C295" t="s">
        <v>907</v>
      </c>
      <c r="D295" s="187" t="s">
        <v>244</v>
      </c>
      <c r="E295" s="187" t="s">
        <v>245</v>
      </c>
      <c r="F295" s="187" t="s">
        <v>246</v>
      </c>
      <c r="G295" s="187" t="s">
        <v>247</v>
      </c>
      <c r="H295" s="51"/>
      <c r="I295" s="51"/>
      <c r="P295" s="175"/>
      <c r="Q295" s="175"/>
      <c r="BF295" s="154"/>
      <c r="BG295" s="154"/>
    </row>
    <row r="296" spans="2:59" ht="15" customHeight="1" x14ac:dyDescent="0.25">
      <c r="B296" s="108" t="s">
        <v>87</v>
      </c>
      <c r="C296" t="s">
        <v>908</v>
      </c>
      <c r="D296" s="187" t="s">
        <v>553</v>
      </c>
      <c r="E296" s="187" t="s">
        <v>554</v>
      </c>
      <c r="F296" s="187" t="s">
        <v>977</v>
      </c>
      <c r="G296" s="187" t="s">
        <v>555</v>
      </c>
      <c r="H296" s="187" t="s">
        <v>1385</v>
      </c>
      <c r="P296" s="175"/>
      <c r="Q296" s="175"/>
      <c r="BF296" s="154"/>
      <c r="BG296" s="154"/>
    </row>
    <row r="297" spans="2:59" ht="15" customHeight="1" x14ac:dyDescent="0.25">
      <c r="B297" s="156" t="s">
        <v>123</v>
      </c>
      <c r="C297" t="s">
        <v>909</v>
      </c>
      <c r="D297" s="187" t="s">
        <v>1344</v>
      </c>
      <c r="E297" s="187" t="s">
        <v>1345</v>
      </c>
      <c r="F297" s="51"/>
      <c r="G297" s="51"/>
      <c r="H297" s="51"/>
      <c r="P297" s="175"/>
      <c r="Q297" s="175"/>
      <c r="BF297" s="154"/>
      <c r="BG297" s="154"/>
    </row>
    <row r="298" spans="2:59" ht="15" customHeight="1" x14ac:dyDescent="0.25">
      <c r="B298" s="108" t="s">
        <v>124</v>
      </c>
      <c r="C298" t="s">
        <v>910</v>
      </c>
      <c r="D298" s="187" t="s">
        <v>1346</v>
      </c>
      <c r="E298" s="187" t="s">
        <v>551</v>
      </c>
      <c r="F298" s="187" t="s">
        <v>816</v>
      </c>
      <c r="G298" s="164"/>
      <c r="H298" s="164"/>
      <c r="P298" s="175"/>
      <c r="Q298" s="175"/>
      <c r="BF298" s="154"/>
      <c r="BG298" s="154"/>
    </row>
    <row r="299" spans="2:59" ht="15" customHeight="1" x14ac:dyDescent="0.25">
      <c r="B299" s="108" t="s">
        <v>1420</v>
      </c>
      <c r="C299" t="s">
        <v>911</v>
      </c>
      <c r="D299" s="187" t="s">
        <v>552</v>
      </c>
      <c r="E299" s="187" t="s">
        <v>817</v>
      </c>
      <c r="F299" s="187" t="s">
        <v>248</v>
      </c>
      <c r="G299" s="176"/>
      <c r="H299" s="164"/>
      <c r="P299" s="175"/>
      <c r="Q299" s="175"/>
      <c r="BF299" s="154"/>
      <c r="BG299" s="154"/>
    </row>
    <row r="300" spans="2:59" ht="15" customHeight="1" x14ac:dyDescent="0.25">
      <c r="B300" s="164" t="s">
        <v>89</v>
      </c>
      <c r="C300" t="s">
        <v>912</v>
      </c>
      <c r="D300" s="198" t="s">
        <v>1386</v>
      </c>
      <c r="E300" s="172" t="s">
        <v>1387</v>
      </c>
      <c r="F300" s="164"/>
      <c r="G300" s="164"/>
      <c r="H300" s="164"/>
      <c r="P300" s="175"/>
      <c r="Q300" s="175"/>
      <c r="BF300" s="154"/>
      <c r="BG300" s="154"/>
    </row>
    <row r="301" spans="2:59" ht="15" customHeight="1" x14ac:dyDescent="0.25">
      <c r="B301" s="142" t="s">
        <v>90</v>
      </c>
      <c r="C301" t="s">
        <v>913</v>
      </c>
      <c r="D301" s="197" t="s">
        <v>1388</v>
      </c>
      <c r="E301" s="196" t="s">
        <v>249</v>
      </c>
      <c r="F301" s="196" t="s">
        <v>935</v>
      </c>
      <c r="G301" s="164"/>
      <c r="P301" s="175"/>
      <c r="Q301" s="175"/>
      <c r="BF301" s="154"/>
      <c r="BG301" s="154"/>
    </row>
    <row r="302" spans="2:59" ht="15" customHeight="1" x14ac:dyDescent="0.25">
      <c r="B302" s="164" t="s">
        <v>91</v>
      </c>
      <c r="C302" t="s">
        <v>914</v>
      </c>
      <c r="D302" s="172" t="s">
        <v>250</v>
      </c>
      <c r="E302" s="176"/>
      <c r="F302" s="51"/>
      <c r="P302" s="175"/>
      <c r="Q302" s="175"/>
      <c r="BF302" s="154"/>
      <c r="BG302" s="154"/>
    </row>
    <row r="303" spans="2:59" ht="15" customHeight="1" x14ac:dyDescent="0.25">
      <c r="B303" s="164" t="s">
        <v>125</v>
      </c>
      <c r="C303" t="s">
        <v>915</v>
      </c>
      <c r="D303" s="144" t="s">
        <v>936</v>
      </c>
      <c r="E303" s="144" t="s">
        <v>1389</v>
      </c>
      <c r="F303" s="51"/>
      <c r="G303" s="164"/>
      <c r="P303" s="175"/>
      <c r="Q303" s="175"/>
      <c r="BF303" s="154"/>
      <c r="BG303" s="154"/>
    </row>
    <row r="304" spans="2:59" ht="15" customHeight="1" x14ac:dyDescent="0.25">
      <c r="B304" s="164" t="s">
        <v>126</v>
      </c>
      <c r="C304" t="s">
        <v>916</v>
      </c>
      <c r="D304" s="144" t="s">
        <v>251</v>
      </c>
      <c r="E304" s="187" t="s">
        <v>252</v>
      </c>
      <c r="F304" s="165"/>
      <c r="G304" s="165"/>
      <c r="P304" s="175"/>
      <c r="Q304" s="175"/>
      <c r="BF304" s="154"/>
      <c r="BG304" s="154"/>
    </row>
    <row r="305" spans="2:59" ht="15" customHeight="1" x14ac:dyDescent="0.25">
      <c r="B305" s="164" t="s">
        <v>127</v>
      </c>
      <c r="C305" t="s">
        <v>917</v>
      </c>
      <c r="D305" s="197" t="s">
        <v>1390</v>
      </c>
      <c r="E305" s="197" t="s">
        <v>818</v>
      </c>
      <c r="F305" s="176"/>
      <c r="G305" s="165"/>
      <c r="P305" s="175"/>
      <c r="Q305" s="175"/>
      <c r="BF305" s="154"/>
      <c r="BG305" s="154"/>
    </row>
    <row r="306" spans="2:59" ht="15" customHeight="1" x14ac:dyDescent="0.25">
      <c r="B306" s="142" t="s">
        <v>92</v>
      </c>
      <c r="C306" t="s">
        <v>918</v>
      </c>
      <c r="D306" t="s">
        <v>1391</v>
      </c>
      <c r="E306" s="176"/>
      <c r="F306" s="176"/>
      <c r="G306" s="164"/>
      <c r="P306" s="175"/>
      <c r="Q306" s="175"/>
      <c r="BF306" s="154"/>
      <c r="BG306" s="154"/>
    </row>
    <row r="307" spans="2:59" ht="15" customHeight="1" x14ac:dyDescent="0.25">
      <c r="B307" s="142" t="s">
        <v>418</v>
      </c>
      <c r="C307" t="s">
        <v>919</v>
      </c>
      <c r="D307" s="187" t="s">
        <v>485</v>
      </c>
      <c r="E307" s="144" t="s">
        <v>486</v>
      </c>
      <c r="F307" s="164"/>
      <c r="G307" s="164"/>
      <c r="P307" s="175"/>
      <c r="Q307" s="175"/>
      <c r="BF307" s="154"/>
      <c r="BG307" s="154"/>
    </row>
    <row r="308" spans="2:59" ht="15" customHeight="1" x14ac:dyDescent="0.25">
      <c r="C308" t="s">
        <v>920</v>
      </c>
      <c r="E308" s="164"/>
      <c r="F308" s="164"/>
      <c r="P308" s="175"/>
      <c r="Q308" s="175"/>
      <c r="BF308" s="154"/>
      <c r="BG308" s="154"/>
    </row>
    <row r="309" spans="2:59" ht="15" customHeight="1" x14ac:dyDescent="0.25">
      <c r="C309" t="s">
        <v>921</v>
      </c>
      <c r="E309" s="164"/>
      <c r="F309" s="164"/>
      <c r="G309" s="164"/>
      <c r="H309" s="164"/>
      <c r="P309" s="175"/>
      <c r="Q309" s="175"/>
      <c r="BF309" s="154"/>
      <c r="BG309" s="154"/>
    </row>
    <row r="310" spans="2:59" ht="15" customHeight="1" x14ac:dyDescent="0.25">
      <c r="C310" t="s">
        <v>922</v>
      </c>
      <c r="E310" s="176"/>
      <c r="F310" s="164"/>
      <c r="G310" s="164"/>
      <c r="H310" s="164"/>
      <c r="P310" s="175"/>
      <c r="Q310" s="175"/>
      <c r="BF310" s="154"/>
      <c r="BG310" s="154"/>
    </row>
    <row r="311" spans="2:59" ht="15" customHeight="1" x14ac:dyDescent="0.25">
      <c r="C311" t="s">
        <v>923</v>
      </c>
      <c r="E311" s="51"/>
      <c r="F311" s="164"/>
      <c r="G311" s="164"/>
      <c r="P311" s="175"/>
      <c r="Q311" s="175"/>
      <c r="BF311" s="154"/>
      <c r="BG311" s="154"/>
    </row>
    <row r="312" spans="2:59" ht="15" customHeight="1" x14ac:dyDescent="0.25">
      <c r="B312" s="121" t="s">
        <v>93</v>
      </c>
      <c r="C312" t="s">
        <v>924</v>
      </c>
      <c r="D312" s="172" t="s">
        <v>1392</v>
      </c>
      <c r="E312" s="176"/>
      <c r="F312" s="164"/>
      <c r="G312" s="164"/>
      <c r="H312" s="164"/>
      <c r="I312" s="164"/>
      <c r="P312" s="175"/>
      <c r="Q312" s="175"/>
      <c r="BF312" s="154"/>
      <c r="BG312" s="154"/>
    </row>
    <row r="313" spans="2:59" ht="15" customHeight="1" x14ac:dyDescent="0.25">
      <c r="B313" s="183" t="s">
        <v>94</v>
      </c>
      <c r="C313" t="s">
        <v>925</v>
      </c>
      <c r="D313" s="197" t="s">
        <v>1393</v>
      </c>
      <c r="E313" s="197" t="s">
        <v>1394</v>
      </c>
      <c r="F313" s="197" t="s">
        <v>819</v>
      </c>
      <c r="G313" s="51"/>
      <c r="H313" s="164"/>
      <c r="P313" s="175"/>
      <c r="Q313" s="175"/>
      <c r="BF313" s="154"/>
      <c r="BG313" s="154"/>
    </row>
    <row r="314" spans="2:59" ht="15" customHeight="1" x14ac:dyDescent="0.25">
      <c r="B314" s="184" t="s">
        <v>95</v>
      </c>
      <c r="C314" t="s">
        <v>926</v>
      </c>
      <c r="D314" s="197" t="s">
        <v>1395</v>
      </c>
      <c r="E314" s="197" t="s">
        <v>1396</v>
      </c>
      <c r="F314" s="197" t="s">
        <v>1371</v>
      </c>
      <c r="G314" s="51"/>
      <c r="P314" s="175"/>
      <c r="Q314" s="175"/>
      <c r="BF314" s="154"/>
      <c r="BG314" s="154"/>
    </row>
    <row r="315" spans="2:59" ht="15" customHeight="1" x14ac:dyDescent="0.25">
      <c r="B315" s="183" t="s">
        <v>96</v>
      </c>
      <c r="C315" t="s">
        <v>927</v>
      </c>
      <c r="D315" t="s">
        <v>1372</v>
      </c>
      <c r="E315" s="51"/>
      <c r="F315" s="164"/>
      <c r="G315" s="164"/>
      <c r="P315" s="175"/>
      <c r="Q315" s="175"/>
      <c r="BF315" s="154"/>
      <c r="BG315" s="154"/>
    </row>
    <row r="316" spans="2:59" ht="15" customHeight="1" x14ac:dyDescent="0.25">
      <c r="B316" s="183" t="s">
        <v>128</v>
      </c>
      <c r="C316" t="s">
        <v>928</v>
      </c>
      <c r="D316" s="197" t="s">
        <v>1373</v>
      </c>
      <c r="E316" s="197" t="s">
        <v>820</v>
      </c>
      <c r="F316" s="197" t="s">
        <v>1374</v>
      </c>
      <c r="G316" s="51"/>
      <c r="H316" s="164"/>
      <c r="P316" s="175"/>
      <c r="Q316" s="142"/>
      <c r="BF316" s="154"/>
      <c r="BG316" s="154"/>
    </row>
    <row r="317" spans="2:59" ht="15" customHeight="1" x14ac:dyDescent="0.25">
      <c r="B317" s="183" t="s">
        <v>97</v>
      </c>
      <c r="C317" t="s">
        <v>929</v>
      </c>
      <c r="D317" s="197" t="s">
        <v>1375</v>
      </c>
      <c r="E317" s="197" t="s">
        <v>1376</v>
      </c>
      <c r="F317" s="51"/>
      <c r="G317" s="164"/>
      <c r="P317" s="142"/>
      <c r="Q317" s="175"/>
      <c r="BF317" s="154"/>
      <c r="BG317" s="154"/>
    </row>
    <row r="318" spans="2:59" ht="15" customHeight="1" x14ac:dyDescent="0.25">
      <c r="B318" s="156"/>
      <c r="F318" s="164"/>
      <c r="G318" s="164"/>
      <c r="H318" s="164"/>
      <c r="I318" s="164"/>
      <c r="J318" s="164"/>
      <c r="K318" s="164"/>
      <c r="L318" s="164"/>
      <c r="M318" s="164"/>
      <c r="N318" s="164"/>
      <c r="O318" s="164"/>
      <c r="P318" s="175"/>
      <c r="Q318" s="175"/>
      <c r="BF318" s="154"/>
      <c r="BG318" s="154"/>
    </row>
    <row r="319" spans="2:59" ht="15" customHeight="1" x14ac:dyDescent="0.25">
      <c r="B319" s="156"/>
      <c r="E319" s="164"/>
      <c r="F319" s="164"/>
      <c r="G319" s="164"/>
      <c r="P319" s="175"/>
      <c r="Q319" s="175"/>
      <c r="BF319" s="154"/>
      <c r="BG319" s="154"/>
    </row>
    <row r="320" spans="2:59" ht="15" customHeight="1" x14ac:dyDescent="0.25">
      <c r="B320" s="108"/>
      <c r="E320" s="165"/>
      <c r="F320" s="165"/>
      <c r="G320" s="164"/>
      <c r="H320" s="164"/>
      <c r="P320" s="175"/>
      <c r="Q320" s="175"/>
      <c r="BF320" s="154"/>
      <c r="BG320" s="154"/>
    </row>
    <row r="321" spans="2:59" ht="15" customHeight="1" x14ac:dyDescent="0.25">
      <c r="B321" s="156"/>
      <c r="E321" s="164"/>
      <c r="F321" s="164"/>
      <c r="G321" s="164"/>
      <c r="H321" s="165"/>
      <c r="P321" s="175"/>
      <c r="Q321" s="175"/>
      <c r="BF321" s="154"/>
      <c r="BG321" s="154"/>
    </row>
    <row r="322" spans="2:59" ht="15" customHeight="1" x14ac:dyDescent="0.25">
      <c r="B322" s="108"/>
      <c r="E322" s="164"/>
      <c r="F322" s="164"/>
      <c r="P322" s="175"/>
      <c r="Q322" s="175"/>
      <c r="BF322" s="154"/>
      <c r="BG322" s="154"/>
    </row>
    <row r="323" spans="2:59" ht="15" customHeight="1" x14ac:dyDescent="0.25">
      <c r="B323" s="108"/>
      <c r="E323" s="164"/>
      <c r="F323" s="164"/>
      <c r="P323" s="175"/>
      <c r="Q323" s="175"/>
      <c r="BF323" s="154"/>
      <c r="BG323" s="154"/>
    </row>
    <row r="324" spans="2:59" ht="15" customHeight="1" x14ac:dyDescent="0.25">
      <c r="B324" s="108"/>
      <c r="E324" s="164"/>
      <c r="F324" s="164"/>
      <c r="G324" s="164"/>
      <c r="P324" s="175"/>
      <c r="Q324" s="175"/>
      <c r="BF324" s="154"/>
      <c r="BG324" s="154"/>
    </row>
    <row r="325" spans="2:59" ht="15" customHeight="1" x14ac:dyDescent="0.25">
      <c r="B325" s="108"/>
      <c r="E325" s="164"/>
      <c r="F325" s="164"/>
      <c r="P325" s="175"/>
      <c r="Q325" s="175"/>
      <c r="BF325" s="154"/>
      <c r="BG325" s="154"/>
    </row>
    <row r="326" spans="2:59" ht="15" customHeight="1" x14ac:dyDescent="0.25">
      <c r="B326" s="142"/>
      <c r="E326" s="142"/>
      <c r="F326" s="142"/>
      <c r="G326" s="142"/>
      <c r="H326" s="175"/>
      <c r="I326" s="175"/>
      <c r="J326" s="175"/>
      <c r="K326" s="175"/>
      <c r="L326" s="175"/>
      <c r="M326" s="175"/>
      <c r="N326" s="175"/>
      <c r="O326" s="175"/>
      <c r="P326" s="175"/>
      <c r="Q326" s="175"/>
      <c r="BF326" s="154"/>
      <c r="BG326" s="154"/>
    </row>
    <row r="327" spans="2:59" ht="15" customHeight="1" x14ac:dyDescent="0.25">
      <c r="B327" s="142"/>
      <c r="E327" s="142"/>
      <c r="F327" s="142"/>
      <c r="G327" s="142"/>
      <c r="H327" s="175"/>
      <c r="I327" s="175"/>
      <c r="J327" s="175"/>
      <c r="K327" s="175"/>
      <c r="L327" s="175"/>
      <c r="M327" s="175"/>
      <c r="N327" s="175"/>
      <c r="O327" s="175"/>
      <c r="P327" s="175"/>
      <c r="Q327" s="175"/>
      <c r="BF327" s="154"/>
      <c r="BG327" s="154"/>
    </row>
    <row r="328" spans="2:59" ht="15" customHeight="1" x14ac:dyDescent="0.25">
      <c r="B328" s="142"/>
      <c r="E328" s="142"/>
      <c r="F328" s="142"/>
      <c r="G328" s="142"/>
      <c r="H328" s="142"/>
      <c r="I328" s="175"/>
      <c r="J328" s="175"/>
      <c r="K328" s="175"/>
      <c r="L328" s="175"/>
      <c r="M328" s="175"/>
      <c r="N328" s="175"/>
      <c r="O328" s="175"/>
      <c r="P328" s="175"/>
      <c r="Q328" s="175"/>
      <c r="BF328" s="154"/>
      <c r="BG328" s="154"/>
    </row>
    <row r="329" spans="2:59" ht="15" customHeight="1" x14ac:dyDescent="0.25">
      <c r="B329" s="142"/>
      <c r="E329" s="142"/>
      <c r="F329" s="142"/>
      <c r="G329" s="142"/>
      <c r="H329" s="142"/>
      <c r="I329" s="175"/>
      <c r="J329" s="175"/>
      <c r="K329" s="175"/>
      <c r="L329" s="175"/>
      <c r="M329" s="175"/>
      <c r="N329" s="175"/>
      <c r="O329" s="175"/>
      <c r="P329" s="175"/>
      <c r="Q329" s="175"/>
      <c r="BF329" s="154"/>
      <c r="BG329" s="154"/>
    </row>
    <row r="330" spans="2:59" ht="15" customHeight="1" x14ac:dyDescent="0.25">
      <c r="B330" s="142"/>
      <c r="E330" s="142"/>
      <c r="F330" s="142"/>
      <c r="G330" s="142"/>
      <c r="H330" s="142"/>
      <c r="I330" s="175"/>
      <c r="J330" s="175"/>
      <c r="K330" s="175"/>
      <c r="L330" s="175"/>
      <c r="M330" s="175"/>
      <c r="N330" s="175"/>
      <c r="O330" s="175"/>
      <c r="P330" s="175"/>
      <c r="Q330" s="175"/>
      <c r="BF330" s="154"/>
      <c r="BG330" s="154"/>
    </row>
    <row r="331" spans="2:59" ht="15" customHeight="1" x14ac:dyDescent="0.25">
      <c r="B331" s="142"/>
      <c r="E331" s="142"/>
      <c r="F331" s="142"/>
      <c r="G331" s="142"/>
      <c r="H331" s="142"/>
      <c r="I331" s="175"/>
      <c r="J331" s="175"/>
      <c r="K331" s="175"/>
      <c r="L331" s="175"/>
      <c r="M331" s="175"/>
      <c r="N331" s="175"/>
      <c r="O331" s="175"/>
      <c r="P331" s="175"/>
      <c r="Q331" s="175"/>
      <c r="BF331" s="154"/>
      <c r="BG331" s="154"/>
    </row>
    <row r="332" spans="2:59" ht="15" customHeight="1" x14ac:dyDescent="0.25">
      <c r="B332" s="142"/>
      <c r="E332" s="142"/>
      <c r="F332" s="142"/>
      <c r="G332" s="142"/>
      <c r="H332" s="142"/>
      <c r="I332" s="175"/>
      <c r="J332" s="175"/>
      <c r="K332" s="175"/>
      <c r="L332" s="175"/>
      <c r="M332" s="175"/>
      <c r="N332" s="175"/>
      <c r="O332" s="175"/>
      <c r="P332" s="175"/>
      <c r="Q332" s="175"/>
      <c r="BF332" s="154"/>
      <c r="BG332" s="154"/>
    </row>
    <row r="333" spans="2:59" ht="15" customHeight="1" x14ac:dyDescent="0.25">
      <c r="B333" s="142"/>
      <c r="E333" s="142"/>
      <c r="F333" s="142"/>
      <c r="G333" s="142"/>
      <c r="H333" s="142"/>
      <c r="I333" s="175"/>
      <c r="J333" s="175"/>
      <c r="K333" s="175"/>
      <c r="L333" s="175"/>
      <c r="M333" s="175"/>
      <c r="N333" s="175"/>
      <c r="O333" s="175"/>
      <c r="P333" s="175"/>
      <c r="Q333" s="175"/>
      <c r="BF333" s="154"/>
      <c r="BG333" s="154"/>
    </row>
    <row r="334" spans="2:59" ht="15" customHeight="1" x14ac:dyDescent="0.25">
      <c r="B334" s="142"/>
      <c r="E334" s="142"/>
      <c r="F334" s="142"/>
      <c r="G334" s="142"/>
      <c r="H334" s="142"/>
      <c r="I334" s="175"/>
      <c r="J334" s="175"/>
      <c r="K334" s="175"/>
      <c r="L334" s="175"/>
      <c r="M334" s="175"/>
      <c r="N334" s="175"/>
      <c r="O334" s="175"/>
      <c r="P334" s="175"/>
      <c r="Q334" s="175"/>
      <c r="BF334" s="154"/>
      <c r="BG334" s="154"/>
    </row>
    <row r="335" spans="2:59" ht="15" customHeight="1" x14ac:dyDescent="0.25">
      <c r="B335" s="142"/>
      <c r="E335" s="142"/>
      <c r="F335" s="142"/>
      <c r="G335" s="142"/>
      <c r="H335" s="142"/>
      <c r="I335" s="175"/>
      <c r="J335" s="175"/>
      <c r="K335" s="175"/>
      <c r="L335" s="175"/>
      <c r="M335" s="175"/>
      <c r="N335" s="175"/>
      <c r="O335" s="175"/>
      <c r="P335" s="175"/>
      <c r="Q335" s="175"/>
      <c r="BF335" s="154"/>
      <c r="BG335" s="154"/>
    </row>
    <row r="336" spans="2:59" ht="15" customHeight="1" x14ac:dyDescent="0.25">
      <c r="B336" s="142"/>
      <c r="E336" s="142"/>
      <c r="F336" s="142"/>
      <c r="G336" s="142"/>
      <c r="H336" s="142"/>
      <c r="I336" s="175"/>
      <c r="J336" s="175"/>
      <c r="K336" s="175"/>
      <c r="L336" s="175"/>
      <c r="M336" s="175"/>
      <c r="N336" s="175"/>
      <c r="O336" s="175"/>
      <c r="P336" s="175"/>
      <c r="Q336" s="175"/>
      <c r="BF336" s="154"/>
      <c r="BG336" s="154"/>
    </row>
    <row r="337" spans="2:59" ht="15" customHeight="1" x14ac:dyDescent="0.25">
      <c r="B337" s="142"/>
      <c r="E337" s="142"/>
      <c r="F337" s="142"/>
      <c r="G337" s="142"/>
      <c r="H337" s="175"/>
      <c r="I337" s="175"/>
      <c r="J337" s="175"/>
      <c r="K337" s="175"/>
      <c r="L337" s="175"/>
      <c r="M337" s="175"/>
      <c r="N337" s="175"/>
      <c r="O337" s="175"/>
      <c r="P337" s="175"/>
      <c r="Q337" s="175"/>
      <c r="BF337" s="154"/>
      <c r="BG337" s="154"/>
    </row>
    <row r="338" spans="2:59" ht="15" customHeight="1" x14ac:dyDescent="0.25">
      <c r="B338" s="142"/>
      <c r="E338" s="142"/>
      <c r="F338" s="142"/>
      <c r="G338" s="142"/>
      <c r="H338" s="142"/>
      <c r="I338" s="142"/>
      <c r="J338" s="142"/>
      <c r="K338" s="142"/>
      <c r="L338" s="175"/>
      <c r="M338" s="175"/>
      <c r="N338" s="175"/>
      <c r="O338" s="175"/>
      <c r="P338" s="175"/>
      <c r="Q338" s="175"/>
      <c r="BF338" s="154"/>
      <c r="BG338" s="154"/>
    </row>
    <row r="339" spans="2:59" ht="15" customHeight="1" x14ac:dyDescent="0.25">
      <c r="B339" s="142"/>
      <c r="E339" s="142"/>
      <c r="F339" s="175"/>
      <c r="G339" s="175"/>
      <c r="H339" s="175"/>
      <c r="I339" s="175"/>
      <c r="J339" s="175"/>
      <c r="K339" s="175"/>
      <c r="L339" s="175"/>
      <c r="M339" s="175"/>
      <c r="N339" s="175"/>
      <c r="O339" s="175"/>
      <c r="P339" s="175"/>
      <c r="Q339" s="175"/>
      <c r="BF339" s="154"/>
      <c r="BG339" s="154"/>
    </row>
    <row r="340" spans="2:59" ht="15" customHeight="1" x14ac:dyDescent="0.25">
      <c r="B340" s="142"/>
      <c r="E340" s="142"/>
      <c r="F340" s="142"/>
      <c r="G340" s="142"/>
      <c r="H340" s="142"/>
      <c r="I340" s="175"/>
      <c r="J340" s="175"/>
      <c r="K340" s="175"/>
      <c r="L340" s="175"/>
      <c r="M340" s="175"/>
      <c r="N340" s="175"/>
      <c r="O340" s="175"/>
      <c r="P340" s="175"/>
      <c r="Q340" s="175"/>
      <c r="BF340" s="154"/>
      <c r="BG340" s="154"/>
    </row>
    <row r="341" spans="2:59" ht="15" customHeight="1" x14ac:dyDescent="0.25">
      <c r="B341" s="142"/>
      <c r="E341" s="142"/>
      <c r="F341" s="142"/>
      <c r="G341" s="175"/>
      <c r="H341" s="175"/>
      <c r="I341" s="175"/>
      <c r="J341" s="175"/>
      <c r="K341" s="175"/>
      <c r="L341" s="175"/>
      <c r="M341" s="175"/>
      <c r="N341" s="175"/>
      <c r="O341" s="175"/>
      <c r="P341" s="175"/>
      <c r="Q341" s="175"/>
      <c r="BF341" s="154"/>
      <c r="BG341" s="154"/>
    </row>
    <row r="342" spans="2:59" ht="15" customHeight="1" x14ac:dyDescent="0.25">
      <c r="B342" s="142"/>
      <c r="E342" s="163"/>
      <c r="F342" s="163"/>
      <c r="G342" s="142"/>
      <c r="H342" s="142"/>
      <c r="I342" s="163"/>
      <c r="J342" s="142"/>
      <c r="K342" s="142"/>
      <c r="L342" s="156"/>
      <c r="M342" s="175"/>
      <c r="N342" s="175"/>
      <c r="O342" s="175"/>
      <c r="P342" s="175"/>
      <c r="Q342" s="175"/>
      <c r="BF342" s="154"/>
      <c r="BG342" s="154"/>
    </row>
    <row r="343" spans="2:59" ht="15" customHeight="1" x14ac:dyDescent="0.25">
      <c r="B343" s="142"/>
      <c r="E343" s="142"/>
      <c r="F343" s="142"/>
      <c r="G343" s="142"/>
      <c r="H343" s="142"/>
      <c r="I343" s="175"/>
      <c r="J343" s="175"/>
      <c r="K343" s="175"/>
      <c r="L343" s="175"/>
      <c r="M343" s="175"/>
      <c r="N343" s="175"/>
      <c r="O343" s="175"/>
      <c r="P343" s="175"/>
      <c r="Q343" s="175"/>
      <c r="BF343" s="154"/>
      <c r="BG343" s="154"/>
    </row>
    <row r="344" spans="2:59" ht="15" customHeight="1" x14ac:dyDescent="0.25">
      <c r="B344" s="142"/>
      <c r="E344" s="142"/>
      <c r="F344" s="142"/>
      <c r="G344" s="142"/>
      <c r="H344" s="175"/>
      <c r="I344" s="175"/>
      <c r="J344" s="175"/>
      <c r="K344" s="175"/>
      <c r="L344" s="175"/>
      <c r="M344" s="175"/>
      <c r="N344" s="175"/>
      <c r="O344" s="175"/>
      <c r="P344" s="175"/>
      <c r="Q344" s="175"/>
      <c r="BF344" s="154"/>
      <c r="BG344" s="154"/>
    </row>
    <row r="345" spans="2:59" ht="15" customHeight="1" x14ac:dyDescent="0.25">
      <c r="B345" s="142"/>
      <c r="E345" s="142"/>
      <c r="F345" s="142"/>
      <c r="G345" s="142"/>
      <c r="H345" s="175"/>
      <c r="I345" s="175"/>
      <c r="J345" s="175"/>
      <c r="K345" s="175"/>
      <c r="L345" s="175"/>
      <c r="M345" s="175"/>
      <c r="N345" s="175"/>
      <c r="O345" s="175"/>
      <c r="P345" s="175"/>
      <c r="Q345" s="175"/>
      <c r="BF345" s="154"/>
      <c r="BG345" s="154"/>
    </row>
    <row r="346" spans="2:59" ht="15" customHeight="1" x14ac:dyDescent="0.25">
      <c r="B346" s="142"/>
      <c r="E346" s="142"/>
      <c r="F346" s="142"/>
      <c r="G346" s="142"/>
      <c r="H346" s="142"/>
      <c r="I346" s="142"/>
      <c r="J346" s="142"/>
      <c r="K346" s="175"/>
      <c r="L346" s="175"/>
      <c r="M346" s="175"/>
      <c r="N346" s="175"/>
      <c r="O346" s="175"/>
      <c r="P346" s="175"/>
      <c r="Q346" s="175"/>
      <c r="BF346" s="154"/>
      <c r="BG346" s="154"/>
    </row>
    <row r="347" spans="2:59" ht="15" customHeight="1" x14ac:dyDescent="0.25">
      <c r="B347" s="142"/>
      <c r="E347" s="142"/>
      <c r="F347" s="142"/>
      <c r="G347" s="142"/>
      <c r="H347" s="142"/>
      <c r="I347" s="142"/>
      <c r="J347" s="142"/>
      <c r="K347" s="142"/>
      <c r="L347" s="142"/>
      <c r="M347" s="142"/>
      <c r="N347" s="142"/>
      <c r="O347" s="142"/>
      <c r="P347" s="142"/>
      <c r="Q347" s="142"/>
      <c r="BF347" s="154"/>
      <c r="BG347" s="154"/>
    </row>
    <row r="348" spans="2:59" ht="15" customHeight="1" x14ac:dyDescent="0.25">
      <c r="B348" s="142"/>
      <c r="E348" s="142"/>
      <c r="F348" s="142"/>
      <c r="G348" s="142"/>
      <c r="H348" s="142"/>
      <c r="I348" s="175"/>
      <c r="J348" s="175"/>
      <c r="K348" s="175"/>
      <c r="L348" s="175"/>
      <c r="M348" s="175"/>
      <c r="N348" s="175"/>
      <c r="O348" s="175"/>
      <c r="P348" s="175"/>
      <c r="Q348" s="175"/>
      <c r="BF348" s="154"/>
      <c r="BG348" s="154"/>
    </row>
    <row r="349" spans="2:59" ht="15" customHeight="1" x14ac:dyDescent="0.25">
      <c r="B349" s="142"/>
      <c r="E349" s="163"/>
      <c r="F349" s="163"/>
      <c r="G349" s="142"/>
      <c r="H349" s="142"/>
      <c r="I349" s="175"/>
      <c r="J349" s="175"/>
      <c r="K349" s="175"/>
      <c r="L349" s="175"/>
      <c r="M349" s="175"/>
      <c r="N349" s="175"/>
      <c r="O349" s="175"/>
      <c r="P349" s="175"/>
      <c r="Q349" s="175"/>
      <c r="BF349" s="154"/>
      <c r="BG349" s="154"/>
    </row>
    <row r="350" spans="2:59" ht="15" customHeight="1" x14ac:dyDescent="0.25">
      <c r="B350" s="142"/>
      <c r="E350" s="142"/>
      <c r="F350" s="142"/>
      <c r="G350" s="142"/>
      <c r="H350" s="163"/>
      <c r="I350" s="175"/>
      <c r="J350" s="175"/>
      <c r="K350" s="175"/>
      <c r="L350" s="175"/>
      <c r="M350" s="175"/>
      <c r="N350" s="175"/>
      <c r="O350" s="175"/>
      <c r="P350" s="175"/>
      <c r="Q350" s="175"/>
      <c r="BF350" s="154"/>
      <c r="BG350" s="154"/>
    </row>
    <row r="351" spans="2:59" ht="15" customHeight="1" x14ac:dyDescent="0.25">
      <c r="B351" s="142"/>
      <c r="E351" s="142"/>
      <c r="F351" s="142"/>
      <c r="G351" s="175"/>
      <c r="H351" s="175"/>
      <c r="I351" s="175"/>
      <c r="J351" s="175"/>
      <c r="K351" s="175"/>
      <c r="L351" s="175"/>
      <c r="M351" s="175"/>
      <c r="N351" s="175"/>
      <c r="O351" s="175"/>
      <c r="P351" s="175"/>
      <c r="Q351" s="175"/>
      <c r="BF351" s="154"/>
      <c r="BG351" s="154"/>
    </row>
    <row r="352" spans="2:59" ht="15" customHeight="1" x14ac:dyDescent="0.25">
      <c r="B352" s="142"/>
      <c r="E352" s="142"/>
      <c r="F352" s="142"/>
      <c r="G352" s="142"/>
      <c r="H352" s="175"/>
      <c r="I352" s="175"/>
      <c r="J352" s="175"/>
      <c r="K352" s="175"/>
      <c r="L352" s="175"/>
      <c r="M352" s="175"/>
      <c r="N352" s="175"/>
      <c r="O352" s="175"/>
      <c r="P352" s="175"/>
      <c r="Q352" s="175"/>
      <c r="BF352" s="154"/>
      <c r="BG352" s="154"/>
    </row>
    <row r="353" spans="2:59" ht="15" customHeight="1" x14ac:dyDescent="0.25">
      <c r="B353" s="142"/>
      <c r="E353" s="142"/>
      <c r="F353" s="142"/>
      <c r="G353" s="142"/>
      <c r="H353" s="175"/>
      <c r="I353" s="175"/>
      <c r="J353" s="175"/>
      <c r="K353" s="175"/>
      <c r="L353" s="175"/>
      <c r="M353" s="175"/>
      <c r="N353" s="175"/>
      <c r="O353" s="175"/>
      <c r="P353" s="175"/>
      <c r="Q353" s="175"/>
      <c r="BF353" s="154"/>
      <c r="BG353" s="154"/>
    </row>
    <row r="354" spans="2:59" ht="15" customHeight="1" x14ac:dyDescent="0.25">
      <c r="B354" s="142"/>
      <c r="E354" s="142"/>
      <c r="F354" s="142"/>
      <c r="G354" s="175"/>
      <c r="H354" s="175"/>
      <c r="I354" s="175"/>
      <c r="J354" s="175"/>
      <c r="K354" s="175"/>
      <c r="L354" s="175"/>
      <c r="M354" s="175"/>
      <c r="N354" s="175"/>
      <c r="O354" s="175"/>
      <c r="P354" s="175"/>
      <c r="Q354" s="175"/>
      <c r="BF354" s="154"/>
      <c r="BG354" s="154"/>
    </row>
    <row r="355" spans="2:59" ht="15" customHeight="1" x14ac:dyDescent="0.25">
      <c r="BF355" s="154"/>
      <c r="BG355" s="154"/>
    </row>
    <row r="356" spans="2:59" ht="15" customHeight="1" x14ac:dyDescent="0.25">
      <c r="BF356" s="154"/>
      <c r="BG356" s="154"/>
    </row>
    <row r="357" spans="2:59" ht="15" customHeight="1" x14ac:dyDescent="0.25">
      <c r="B357" s="50" t="s">
        <v>1128</v>
      </c>
      <c r="C357" s="132" t="s">
        <v>258</v>
      </c>
      <c r="BF357" s="154"/>
      <c r="BG357" s="154"/>
    </row>
    <row r="358" spans="2:59" ht="15" customHeight="1" x14ac:dyDescent="0.25">
      <c r="B358" s="50" t="s">
        <v>1447</v>
      </c>
      <c r="C358" s="132" t="s">
        <v>258</v>
      </c>
      <c r="BF358" s="154"/>
      <c r="BG358" s="154"/>
    </row>
    <row r="359" spans="2:59" ht="15" customHeight="1" x14ac:dyDescent="0.25">
      <c r="B359" s="50" t="s">
        <v>267</v>
      </c>
      <c r="C359" s="132" t="s">
        <v>260</v>
      </c>
      <c r="BF359" s="154"/>
      <c r="BG359" s="154"/>
    </row>
    <row r="360" spans="2:59" ht="15" customHeight="1" x14ac:dyDescent="0.25">
      <c r="B360" s="50" t="s">
        <v>268</v>
      </c>
      <c r="C360" s="132" t="s">
        <v>260</v>
      </c>
      <c r="BF360" s="154"/>
      <c r="BG360" s="154"/>
    </row>
    <row r="361" spans="2:59" ht="15" customHeight="1" x14ac:dyDescent="0.25">
      <c r="B361" s="50" t="s">
        <v>1116</v>
      </c>
      <c r="C361" s="132" t="s">
        <v>261</v>
      </c>
      <c r="BF361" s="154"/>
      <c r="BG361" s="154"/>
    </row>
    <row r="362" spans="2:59" ht="15" customHeight="1" x14ac:dyDescent="0.25">
      <c r="B362" s="50" t="s">
        <v>269</v>
      </c>
      <c r="C362" s="132" t="s">
        <v>262</v>
      </c>
      <c r="BF362" s="154"/>
      <c r="BG362" s="154"/>
    </row>
    <row r="363" spans="2:59" ht="15" customHeight="1" x14ac:dyDescent="0.25">
      <c r="B363" s="50" t="s">
        <v>1449</v>
      </c>
      <c r="C363" s="132" t="s">
        <v>263</v>
      </c>
      <c r="BF363" s="154"/>
      <c r="BG363" s="154"/>
    </row>
    <row r="364" spans="2:59" ht="15" customHeight="1" x14ac:dyDescent="0.25">
      <c r="B364" s="50" t="s">
        <v>1521</v>
      </c>
      <c r="C364" s="132" t="s">
        <v>264</v>
      </c>
      <c r="BF364" s="154"/>
      <c r="BG364" s="154"/>
    </row>
    <row r="365" spans="2:59" ht="15" customHeight="1" x14ac:dyDescent="0.25">
      <c r="B365" s="50" t="s">
        <v>1523</v>
      </c>
      <c r="C365" s="132" t="s">
        <v>264</v>
      </c>
      <c r="BF365" s="154"/>
      <c r="BG365" s="154"/>
    </row>
    <row r="366" spans="2:59" ht="15" customHeight="1" x14ac:dyDescent="0.25">
      <c r="B366" s="50" t="s">
        <v>1524</v>
      </c>
      <c r="C366" s="132" t="s">
        <v>264</v>
      </c>
      <c r="BF366" s="154"/>
      <c r="BG366" s="154"/>
    </row>
    <row r="367" spans="2:59" ht="15" customHeight="1" x14ac:dyDescent="0.25">
      <c r="B367" s="50" t="s">
        <v>537</v>
      </c>
      <c r="C367" s="132" t="s">
        <v>265</v>
      </c>
      <c r="BF367" s="154"/>
      <c r="BG367" s="154"/>
    </row>
    <row r="368" spans="2:59" ht="15" customHeight="1" x14ac:dyDescent="0.25">
      <c r="B368" s="50" t="s">
        <v>1118</v>
      </c>
      <c r="C368" s="132" t="s">
        <v>1455</v>
      </c>
      <c r="BF368" s="154"/>
      <c r="BG368" s="154"/>
    </row>
    <row r="369" spans="2:256" ht="15" customHeight="1" x14ac:dyDescent="0.25">
      <c r="B369" s="50" t="s">
        <v>1594</v>
      </c>
      <c r="C369" s="132" t="s">
        <v>1456</v>
      </c>
      <c r="BF369" s="154"/>
      <c r="BG369" s="154"/>
    </row>
    <row r="370" spans="2:256" ht="15" customHeight="1" x14ac:dyDescent="0.25">
      <c r="B370" s="50" t="s">
        <v>270</v>
      </c>
      <c r="C370" s="132" t="s">
        <v>266</v>
      </c>
      <c r="BF370" s="154"/>
      <c r="BG370" s="154"/>
    </row>
    <row r="371" spans="2:256" ht="15" customHeight="1" x14ac:dyDescent="0.25">
      <c r="B371" s="50" t="s">
        <v>1504</v>
      </c>
      <c r="C371" s="132" t="s">
        <v>259</v>
      </c>
      <c r="BF371" s="154"/>
      <c r="BG371" s="154"/>
    </row>
    <row r="372" spans="2:256" ht="15" customHeight="1" x14ac:dyDescent="0.25">
      <c r="B372" s="132" t="s">
        <v>1450</v>
      </c>
      <c r="C372" s="132" t="s">
        <v>1457</v>
      </c>
      <c r="BF372" s="154"/>
      <c r="BG372" s="154"/>
    </row>
    <row r="373" spans="2:256" ht="15" customHeight="1" x14ac:dyDescent="0.25">
      <c r="B373" s="132" t="s">
        <v>974</v>
      </c>
      <c r="C373" s="132" t="s">
        <v>1458</v>
      </c>
      <c r="BF373" s="154"/>
      <c r="BG373" s="154"/>
    </row>
    <row r="374" spans="2:256" ht="15" customHeight="1" x14ac:dyDescent="0.25">
      <c r="BF374" s="154"/>
      <c r="BG374" s="154"/>
    </row>
    <row r="375" spans="2:256" ht="15" customHeight="1" x14ac:dyDescent="0.25">
      <c r="F375" t="s">
        <v>1588</v>
      </c>
      <c r="H375" t="s">
        <v>1589</v>
      </c>
      <c r="J375" t="s">
        <v>1590</v>
      </c>
      <c r="L375" t="s">
        <v>1591</v>
      </c>
      <c r="N375" t="s">
        <v>1377</v>
      </c>
      <c r="Q375" s="7"/>
      <c r="R375" s="7"/>
      <c r="AC375" s="7"/>
      <c r="AD375" s="7"/>
      <c r="AO375" s="7"/>
      <c r="AP375" s="7"/>
      <c r="BA375" s="7"/>
      <c r="BB375" s="7"/>
      <c r="BM375" s="7"/>
      <c r="BN375" s="7"/>
      <c r="BY375" s="7"/>
      <c r="BZ375" s="7"/>
      <c r="CK375" s="7"/>
      <c r="CL375" s="7"/>
      <c r="CS375" s="65"/>
      <c r="CT375" s="65"/>
      <c r="CU375" s="65"/>
      <c r="CV375" s="65"/>
      <c r="CW375" s="149"/>
      <c r="CX375" s="149"/>
      <c r="CY375" s="65"/>
      <c r="CZ375" s="65"/>
      <c r="DA375" s="65"/>
      <c r="DB375" s="65"/>
      <c r="DC375" s="65"/>
      <c r="DD375" s="65"/>
      <c r="DE375" s="65"/>
      <c r="DI375" s="7"/>
      <c r="DJ375" s="7"/>
      <c r="DU375" s="7"/>
      <c r="DV375" s="7"/>
      <c r="EG375" s="7"/>
      <c r="EH375" s="7"/>
      <c r="ES375" s="7"/>
      <c r="ET375" s="7"/>
      <c r="FE375" s="7"/>
      <c r="FF375" s="7"/>
      <c r="FQ375" s="7"/>
      <c r="FR375" s="7"/>
      <c r="GC375" s="7"/>
      <c r="GD375" s="7"/>
      <c r="GO375" s="7"/>
      <c r="GP375" s="7"/>
      <c r="HA375" s="7"/>
      <c r="HB375" s="7"/>
      <c r="HM375" s="7"/>
      <c r="HN375" s="7"/>
      <c r="HY375" s="7"/>
      <c r="HZ375" s="7"/>
      <c r="IK375" s="7"/>
      <c r="IL375" s="7"/>
    </row>
    <row r="376" spans="2:256" ht="15" customHeight="1" x14ac:dyDescent="0.25">
      <c r="B376" s="140"/>
      <c r="C376" s="140"/>
      <c r="D376" s="92" t="s">
        <v>327</v>
      </c>
      <c r="E376" s="140"/>
      <c r="F376" s="140" t="s">
        <v>1625</v>
      </c>
      <c r="G376" s="140" t="s">
        <v>1626</v>
      </c>
      <c r="H376" s="140" t="s">
        <v>1625</v>
      </c>
      <c r="I376" s="140" t="s">
        <v>1627</v>
      </c>
      <c r="J376" s="140" t="s">
        <v>1625</v>
      </c>
      <c r="K376" s="140" t="s">
        <v>1627</v>
      </c>
      <c r="L376" s="140" t="s">
        <v>1625</v>
      </c>
      <c r="M376" s="140" t="s">
        <v>1627</v>
      </c>
      <c r="N376" s="140" t="s">
        <v>1625</v>
      </c>
      <c r="O376" s="140" t="s">
        <v>1627</v>
      </c>
      <c r="P376" s="140"/>
      <c r="Q376" s="7"/>
      <c r="R376" s="7"/>
      <c r="S376" s="153"/>
      <c r="T376" s="153"/>
      <c r="U376" s="153"/>
      <c r="V376" s="153"/>
      <c r="W376" s="153"/>
      <c r="X376" s="153"/>
      <c r="Y376" s="153"/>
      <c r="Z376" s="153"/>
      <c r="AA376" s="153"/>
      <c r="AB376" s="153"/>
      <c r="AC376" s="7"/>
      <c r="AD376" s="7"/>
      <c r="AE376" s="153"/>
      <c r="AF376" s="153"/>
      <c r="AG376" s="153"/>
      <c r="AH376" s="153"/>
      <c r="AI376" s="153"/>
      <c r="AJ376" s="153"/>
      <c r="AK376" s="153"/>
      <c r="AL376" s="153"/>
      <c r="AM376" s="153"/>
      <c r="AN376" s="153"/>
      <c r="AO376" s="7"/>
      <c r="AP376" s="7"/>
      <c r="AQ376" s="153"/>
      <c r="AR376" s="153"/>
      <c r="AS376" s="153"/>
      <c r="AT376" s="153"/>
      <c r="AU376" s="153"/>
      <c r="AV376" s="153"/>
      <c r="AW376" s="153"/>
      <c r="AX376" s="153"/>
      <c r="AY376" s="153"/>
      <c r="AZ376" s="153"/>
      <c r="BA376" s="7"/>
      <c r="BB376" s="7"/>
      <c r="BC376" s="153"/>
      <c r="BD376" s="153"/>
      <c r="BE376" s="153"/>
      <c r="BF376" s="153"/>
      <c r="BG376" s="153"/>
      <c r="BH376" s="153"/>
      <c r="BI376" s="153"/>
      <c r="BJ376" s="153"/>
      <c r="BK376" s="153"/>
      <c r="BL376" s="153"/>
      <c r="BM376" s="7"/>
      <c r="BN376" s="7"/>
      <c r="BO376" s="153"/>
      <c r="BP376" s="153"/>
      <c r="BQ376" s="153"/>
      <c r="BR376" s="153"/>
      <c r="BS376" s="153"/>
      <c r="BT376" s="153"/>
      <c r="BU376" s="153"/>
      <c r="BV376" s="153"/>
      <c r="BW376" s="153"/>
      <c r="BX376" s="153"/>
      <c r="BY376" s="7"/>
      <c r="BZ376" s="7"/>
      <c r="CA376" s="153"/>
      <c r="CB376" s="153"/>
      <c r="CC376" s="153"/>
      <c r="CD376" s="153"/>
      <c r="CE376" s="153"/>
      <c r="CF376" s="153"/>
      <c r="CG376" s="153"/>
      <c r="CH376" s="153"/>
      <c r="CI376" s="153"/>
      <c r="CJ376" s="153"/>
      <c r="CK376" s="7"/>
      <c r="CL376" s="7"/>
      <c r="CM376" s="153"/>
      <c r="CN376" s="153"/>
      <c r="CO376" s="153"/>
      <c r="CP376" s="153"/>
      <c r="CQ376" s="153"/>
      <c r="CR376" s="153"/>
      <c r="CS376" s="199"/>
      <c r="CT376" s="199"/>
      <c r="CU376" s="199"/>
      <c r="CV376" s="199"/>
      <c r="CW376" s="149"/>
      <c r="CX376" s="149"/>
      <c r="CY376" s="199"/>
      <c r="CZ376" s="199"/>
      <c r="DA376" s="199"/>
      <c r="DB376" s="199"/>
      <c r="DC376" s="199"/>
      <c r="DD376" s="199"/>
      <c r="DE376" s="199"/>
      <c r="DF376" s="153"/>
      <c r="DG376" s="153"/>
      <c r="DH376" s="153"/>
      <c r="DI376" s="7"/>
      <c r="DJ376" s="7"/>
      <c r="DK376" s="153"/>
      <c r="DL376" s="153"/>
      <c r="DM376" s="153"/>
      <c r="DN376" s="153"/>
      <c r="DO376" s="153"/>
      <c r="DP376" s="153"/>
      <c r="DQ376" s="153"/>
      <c r="DR376" s="153"/>
      <c r="DS376" s="153"/>
      <c r="DT376" s="153"/>
      <c r="DU376" s="7"/>
      <c r="DV376" s="7"/>
      <c r="DW376" s="153"/>
      <c r="DX376" s="153"/>
      <c r="DY376" s="153"/>
      <c r="DZ376" s="153"/>
      <c r="EA376" s="153"/>
      <c r="EB376" s="153"/>
      <c r="EC376" s="153"/>
      <c r="ED376" s="153"/>
      <c r="EE376" s="153"/>
      <c r="EF376" s="153"/>
      <c r="EG376" s="7"/>
      <c r="EH376" s="7"/>
      <c r="EI376" s="153"/>
      <c r="EJ376" s="153"/>
      <c r="EK376" s="153"/>
      <c r="EL376" s="153"/>
      <c r="EM376" s="153"/>
      <c r="EN376" s="153"/>
      <c r="EO376" s="153"/>
      <c r="EP376" s="153"/>
      <c r="EQ376" s="153"/>
      <c r="ER376" s="153"/>
      <c r="ES376" s="7"/>
      <c r="ET376" s="7"/>
      <c r="EU376" s="153"/>
      <c r="EV376" s="153"/>
      <c r="EW376" s="153"/>
      <c r="EX376" s="153"/>
      <c r="EY376" s="153"/>
      <c r="EZ376" s="153"/>
      <c r="FA376" s="153"/>
      <c r="FB376" s="153"/>
      <c r="FC376" s="153"/>
      <c r="FD376" s="153"/>
      <c r="FE376" s="7"/>
      <c r="FF376" s="7"/>
      <c r="FG376" s="153"/>
      <c r="FH376" s="153"/>
      <c r="FI376" s="153"/>
      <c r="FJ376" s="153"/>
      <c r="FK376" s="153"/>
      <c r="FL376" s="153"/>
      <c r="FM376" s="153"/>
      <c r="FN376" s="153"/>
      <c r="FO376" s="153"/>
      <c r="FP376" s="153"/>
      <c r="FQ376" s="7"/>
      <c r="FR376" s="7"/>
      <c r="FS376" s="153"/>
      <c r="FT376" s="153"/>
      <c r="FU376" s="153"/>
      <c r="FV376" s="153"/>
      <c r="FW376" s="153"/>
      <c r="FX376" s="153"/>
      <c r="FY376" s="153"/>
      <c r="FZ376" s="153"/>
      <c r="GA376" s="153"/>
      <c r="GB376" s="153"/>
      <c r="GC376" s="7"/>
      <c r="GD376" s="7"/>
      <c r="GE376" s="153"/>
      <c r="GF376" s="153"/>
      <c r="GG376" s="153"/>
      <c r="GH376" s="153"/>
      <c r="GI376" s="153"/>
      <c r="GJ376" s="153"/>
      <c r="GK376" s="153"/>
      <c r="GL376" s="153"/>
      <c r="GM376" s="153"/>
      <c r="GN376" s="153"/>
      <c r="GO376" s="7"/>
      <c r="GP376" s="7"/>
      <c r="GQ376" s="153"/>
      <c r="GR376" s="153"/>
      <c r="GS376" s="153"/>
      <c r="GT376" s="153"/>
      <c r="GU376" s="153"/>
      <c r="GV376" s="153"/>
      <c r="GW376" s="153"/>
      <c r="GX376" s="153"/>
      <c r="GY376" s="153"/>
      <c r="GZ376" s="153"/>
      <c r="HA376" s="7"/>
      <c r="HB376" s="7"/>
      <c r="HC376" s="153"/>
      <c r="HD376" s="153"/>
      <c r="HE376" s="153"/>
      <c r="HF376" s="153"/>
      <c r="HG376" s="153"/>
      <c r="HH376" s="153"/>
      <c r="HI376" s="153"/>
      <c r="HJ376" s="153"/>
      <c r="HK376" s="153"/>
      <c r="HL376" s="153"/>
      <c r="HM376" s="7"/>
      <c r="HN376" s="7"/>
      <c r="HO376" s="153"/>
      <c r="HP376" s="153"/>
      <c r="HQ376" s="153"/>
      <c r="HR376" s="153"/>
      <c r="HS376" s="153"/>
      <c r="HT376" s="153"/>
      <c r="HU376" s="153"/>
      <c r="HV376" s="153"/>
      <c r="HW376" s="153"/>
      <c r="HX376" s="153"/>
      <c r="HY376" s="7"/>
      <c r="HZ376" s="7"/>
      <c r="IA376" s="153"/>
      <c r="IB376" s="153"/>
      <c r="IC376" s="153"/>
      <c r="ID376" s="153"/>
      <c r="IE376" s="153"/>
      <c r="IF376" s="153"/>
      <c r="IG376" s="153"/>
      <c r="IH376" s="153"/>
      <c r="II376" s="153"/>
      <c r="IJ376" s="153"/>
      <c r="IK376" s="7"/>
      <c r="IL376" s="7"/>
      <c r="IM376" s="153"/>
      <c r="IN376" s="153"/>
      <c r="IO376" s="153"/>
      <c r="IP376" s="153"/>
      <c r="IQ376" s="153"/>
      <c r="IR376" s="153"/>
      <c r="IS376" s="153"/>
      <c r="IT376" s="153"/>
      <c r="IU376" s="153"/>
      <c r="IV376" s="153"/>
    </row>
    <row r="377" spans="2:256" ht="15" customHeight="1" x14ac:dyDescent="0.25">
      <c r="B377" s="140">
        <v>1</v>
      </c>
      <c r="C377" s="140" t="str">
        <f ca="1">IF(P377&gt;0,MAX($C$375:C376)+1,"")</f>
        <v/>
      </c>
      <c r="D377" s="140" t="str">
        <f ca="1">IF(ISERROR(INDEX(WS,ROWS($B$377:$B377))),"",MID(INDEX(WS,ROWS($B$377:$B377)), FIND("]",INDEX(WS,ROWS($B$377:$B377)))+1,32))&amp;T(NOW())</f>
        <v/>
      </c>
      <c r="E377" s="140" t="str">
        <f ca="1">IF($D377&lt;&gt;"",INDIRECT("'"&amp;$D377&amp;"'"&amp;"!y5"),"")</f>
        <v/>
      </c>
      <c r="F377" s="140" t="str">
        <f ca="1">IF($D377&lt;&gt;"",INDIRECT("'"&amp;$D377&amp;"'"&amp;"!z5"),"")</f>
        <v/>
      </c>
      <c r="G377" s="140" t="str">
        <f ca="1">IF($D377&lt;&gt;"",INDIRECT("'"&amp;$D377&amp;"'"&amp;"!aa5"),"")</f>
        <v/>
      </c>
      <c r="H377" s="140" t="str">
        <f ca="1">IF($D377&lt;&gt;"",INDIRECT("'"&amp;$D377&amp;"'"&amp;"!ab5"),"")</f>
        <v/>
      </c>
      <c r="I377" s="140" t="str">
        <f ca="1">IF($D377&lt;&gt;"",INDIRECT("'"&amp;$D377&amp;"'"&amp;"!ac5"),"")</f>
        <v/>
      </c>
      <c r="J377" s="140" t="str">
        <f ca="1">IF($D377&lt;&gt;"",INDIRECT("'"&amp;$D377&amp;"'"&amp;"!ad5"),"")</f>
        <v/>
      </c>
      <c r="K377" s="140" t="str">
        <f ca="1">IF($D377&lt;&gt;"",INDIRECT("'"&amp;$D377&amp;"'"&amp;"!ae5"),"")</f>
        <v/>
      </c>
      <c r="L377" s="140" t="str">
        <f ca="1">IF($D377&lt;&gt;"",INDIRECT("'"&amp;$D377&amp;"'"&amp;"!af5"),"")</f>
        <v/>
      </c>
      <c r="M377" s="140" t="str">
        <f ca="1">IF($D377&lt;&gt;"",INDIRECT("'"&amp;$D377&amp;"'"&amp;"!ag5"),"")</f>
        <v/>
      </c>
      <c r="N377" s="297" t="str">
        <f ca="1">IF($D377&lt;&gt;"",INDIRECT("'"&amp;$D377&amp;"'"&amp;"!ah5"),"")</f>
        <v/>
      </c>
      <c r="O377" s="297" t="str">
        <f ca="1">IF($D377&lt;&gt;"",INDIRECT("'"&amp;$D377&amp;"'"&amp;"!ai5"),"")</f>
        <v/>
      </c>
      <c r="P377" s="140">
        <f ca="1">SUM(F377:O377)</f>
        <v>0</v>
      </c>
    </row>
    <row r="378" spans="2:256" ht="15" customHeight="1" x14ac:dyDescent="0.25">
      <c r="B378" s="140">
        <v>2</v>
      </c>
      <c r="C378" s="140" t="str">
        <f ca="1">IF(P378&gt;0,MAX($C$375:C377)+1,"")</f>
        <v/>
      </c>
      <c r="D378" s="140" t="str">
        <f ca="1">IF(ISERROR(INDEX(WS,ROWS($B$377:$B378))),"",MID(INDEX(WS,ROWS($B$377:$B378)), FIND("]",INDEX(WS,ROWS($B$377:$B378)))+1,32))&amp;T(NOW())</f>
        <v/>
      </c>
      <c r="E378" s="140" t="str">
        <f ca="1">IF($D378&lt;&gt;"",INDIRECT("'"&amp;$D378&amp;"'"&amp;"!y5"),"")</f>
        <v/>
      </c>
      <c r="F378" s="140" t="str">
        <f ca="1">IF($D378&lt;&gt;"",INDIRECT("'"&amp;$D378&amp;"'"&amp;"!z5"),"")</f>
        <v/>
      </c>
      <c r="G378" s="140" t="str">
        <f ca="1">IF($D378&lt;&gt;"",INDIRECT("'"&amp;$D378&amp;"'"&amp;"!aa5"),"")</f>
        <v/>
      </c>
      <c r="H378" s="140" t="str">
        <f ca="1">IF($D378&lt;&gt;"",INDIRECT("'"&amp;$D378&amp;"'"&amp;"!ab5"),"")</f>
        <v/>
      </c>
      <c r="I378" s="140" t="str">
        <f ca="1">IF($D378&lt;&gt;"",INDIRECT("'"&amp;$D378&amp;"'"&amp;"!ac5"),"")</f>
        <v/>
      </c>
      <c r="J378" s="140" t="str">
        <f ca="1">IF($D378&lt;&gt;"",INDIRECT("'"&amp;$D378&amp;"'"&amp;"!ad5"),"")</f>
        <v/>
      </c>
      <c r="K378" s="140" t="str">
        <f ca="1">IF($D378&lt;&gt;"",INDIRECT("'"&amp;$D378&amp;"'"&amp;"!ae5"),"")</f>
        <v/>
      </c>
      <c r="L378" s="140" t="str">
        <f ca="1">IF($D378&lt;&gt;"",INDIRECT("'"&amp;$D378&amp;"'"&amp;"!af5"),"")</f>
        <v/>
      </c>
      <c r="M378" s="140" t="str">
        <f ca="1">IF($D378&lt;&gt;"",INDIRECT("'"&amp;$D378&amp;"'"&amp;"!ag5"),"")</f>
        <v/>
      </c>
      <c r="N378" s="297" t="str">
        <f ca="1">IF($D378&lt;&gt;"",INDIRECT("'"&amp;$D378&amp;"'"&amp;"!ah5"),"")</f>
        <v/>
      </c>
      <c r="O378" s="297" t="str">
        <f ca="1">IF($D378&lt;&gt;"",INDIRECT("'"&amp;$D378&amp;"'"&amp;"!ai5"),"")</f>
        <v/>
      </c>
      <c r="P378" s="140">
        <f t="shared" ref="P378:P426" ca="1" si="4">SUM(F378:O378)</f>
        <v>0</v>
      </c>
    </row>
    <row r="379" spans="2:256" x14ac:dyDescent="0.25">
      <c r="B379" s="140">
        <v>3</v>
      </c>
      <c r="C379" s="140" t="str">
        <f ca="1">IF(P379&gt;0,MAX($C$375:C378)+1,"")</f>
        <v/>
      </c>
      <c r="D379" s="140" t="str">
        <f ca="1">IF(ISERROR(INDEX(WS,ROWS($B$377:$B379))),"",MID(INDEX(WS,ROWS($B$377:$B379)), FIND("]",INDEX(WS,ROWS($B$377:$B379)))+1,32))&amp;T(NOW())</f>
        <v/>
      </c>
      <c r="E379" s="140" t="str">
        <f t="shared" ref="E379:E426" ca="1" si="5">IF($D379&lt;&gt;"",INDIRECT("'"&amp;$D379&amp;"'"&amp;"!y5"),"")</f>
        <v/>
      </c>
      <c r="F379" s="140" t="str">
        <f t="shared" ref="F379:F426" ca="1" si="6">IF($D379&lt;&gt;"",INDIRECT("'"&amp;$D379&amp;"'"&amp;"!z5"),"")</f>
        <v/>
      </c>
      <c r="G379" s="140" t="str">
        <f t="shared" ref="G379:G426" ca="1" si="7">IF($D379&lt;&gt;"",INDIRECT("'"&amp;$D379&amp;"'"&amp;"!aa5"),"")</f>
        <v/>
      </c>
      <c r="H379" s="140" t="str">
        <f t="shared" ref="H379:H426" ca="1" si="8">IF($D379&lt;&gt;"",INDIRECT("'"&amp;$D379&amp;"'"&amp;"!ab5"),"")</f>
        <v/>
      </c>
      <c r="I379" s="140" t="str">
        <f t="shared" ref="I379:I426" ca="1" si="9">IF($D379&lt;&gt;"",INDIRECT("'"&amp;$D379&amp;"'"&amp;"!ac5"),"")</f>
        <v/>
      </c>
      <c r="J379" s="140" t="str">
        <f t="shared" ref="J379:J426" ca="1" si="10">IF($D379&lt;&gt;"",INDIRECT("'"&amp;$D379&amp;"'"&amp;"!ad5"),"")</f>
        <v/>
      </c>
      <c r="K379" s="140" t="str">
        <f t="shared" ref="K379:K426" ca="1" si="11">IF($D379&lt;&gt;"",INDIRECT("'"&amp;$D379&amp;"'"&amp;"!ae5"),"")</f>
        <v/>
      </c>
      <c r="L379" s="140" t="str">
        <f t="shared" ref="L379:L426" ca="1" si="12">IF($D379&lt;&gt;"",INDIRECT("'"&amp;$D379&amp;"'"&amp;"!af5"),"")</f>
        <v/>
      </c>
      <c r="M379" s="140" t="str">
        <f t="shared" ref="M379:M426" ca="1" si="13">IF($D379&lt;&gt;"",INDIRECT("'"&amp;$D379&amp;"'"&amp;"!ag5"),"")</f>
        <v/>
      </c>
      <c r="N379" s="297" t="str">
        <f t="shared" ref="N379:N426" ca="1" si="14">IF($D379&lt;&gt;"",INDIRECT("'"&amp;$D379&amp;"'"&amp;"!ah5"),"")</f>
        <v/>
      </c>
      <c r="O379" s="297" t="str">
        <f t="shared" ref="O379:O426" ca="1" si="15">IF($D379&lt;&gt;"",INDIRECT("'"&amp;$D379&amp;"'"&amp;"!ai5"),"")</f>
        <v/>
      </c>
      <c r="P379" s="140">
        <f t="shared" ca="1" si="4"/>
        <v>0</v>
      </c>
    </row>
    <row r="380" spans="2:256" x14ac:dyDescent="0.25">
      <c r="B380" s="140">
        <v>4</v>
      </c>
      <c r="C380" s="140" t="str">
        <f ca="1">IF(P380&gt;0,MAX($C$375:C379)+1,"")</f>
        <v/>
      </c>
      <c r="D380" s="140" t="str">
        <f ca="1">IF(ISERROR(INDEX(WS,ROWS($B$377:$B380))),"",MID(INDEX(WS,ROWS($B$377:$B380)), FIND("]",INDEX(WS,ROWS($B$377:$B380)))+1,32))&amp;T(NOW())</f>
        <v/>
      </c>
      <c r="E380" s="140" t="str">
        <f t="shared" ca="1" si="5"/>
        <v/>
      </c>
      <c r="F380" s="140" t="str">
        <f t="shared" ca="1" si="6"/>
        <v/>
      </c>
      <c r="G380" s="140" t="str">
        <f t="shared" ca="1" si="7"/>
        <v/>
      </c>
      <c r="H380" s="140" t="str">
        <f t="shared" ca="1" si="8"/>
        <v/>
      </c>
      <c r="I380" s="140" t="str">
        <f t="shared" ca="1" si="9"/>
        <v/>
      </c>
      <c r="J380" s="140" t="str">
        <f t="shared" ca="1" si="10"/>
        <v/>
      </c>
      <c r="K380" s="140" t="str">
        <f t="shared" ca="1" si="11"/>
        <v/>
      </c>
      <c r="L380" s="140" t="str">
        <f t="shared" ca="1" si="12"/>
        <v/>
      </c>
      <c r="M380" s="140" t="str">
        <f t="shared" ca="1" si="13"/>
        <v/>
      </c>
      <c r="N380" s="297" t="str">
        <f t="shared" ca="1" si="14"/>
        <v/>
      </c>
      <c r="O380" s="297" t="str">
        <f t="shared" ca="1" si="15"/>
        <v/>
      </c>
      <c r="P380" s="140">
        <f t="shared" ca="1" si="4"/>
        <v>0</v>
      </c>
    </row>
    <row r="381" spans="2:256" x14ac:dyDescent="0.25">
      <c r="B381" s="140">
        <v>5</v>
      </c>
      <c r="C381" s="140" t="str">
        <f ca="1">IF(P381&gt;0,MAX($C$375:C380)+1,"")</f>
        <v/>
      </c>
      <c r="D381" s="140" t="str">
        <f ca="1">IF(ISERROR(INDEX(WS,ROWS($B$377:$B381))),"",MID(INDEX(WS,ROWS($B$377:$B381)), FIND("]",INDEX(WS,ROWS($B$377:$B381)))+1,32))&amp;T(NOW())</f>
        <v/>
      </c>
      <c r="E381" s="140" t="str">
        <f t="shared" ca="1" si="5"/>
        <v/>
      </c>
      <c r="F381" s="140" t="str">
        <f t="shared" ca="1" si="6"/>
        <v/>
      </c>
      <c r="G381" s="140" t="str">
        <f t="shared" ca="1" si="7"/>
        <v/>
      </c>
      <c r="H381" s="140" t="str">
        <f t="shared" ca="1" si="8"/>
        <v/>
      </c>
      <c r="I381" s="140" t="str">
        <f t="shared" ca="1" si="9"/>
        <v/>
      </c>
      <c r="J381" s="140" t="str">
        <f t="shared" ca="1" si="10"/>
        <v/>
      </c>
      <c r="K381" s="140" t="str">
        <f t="shared" ca="1" si="11"/>
        <v/>
      </c>
      <c r="L381" s="140" t="str">
        <f t="shared" ca="1" si="12"/>
        <v/>
      </c>
      <c r="M381" s="140" t="str">
        <f t="shared" ca="1" si="13"/>
        <v/>
      </c>
      <c r="N381" s="297" t="str">
        <f t="shared" ca="1" si="14"/>
        <v/>
      </c>
      <c r="O381" s="297" t="str">
        <f t="shared" ca="1" si="15"/>
        <v/>
      </c>
      <c r="P381" s="140">
        <f t="shared" ca="1" si="4"/>
        <v>0</v>
      </c>
    </row>
    <row r="382" spans="2:256" x14ac:dyDescent="0.25">
      <c r="B382" s="140">
        <v>6</v>
      </c>
      <c r="C382" s="140" t="str">
        <f ca="1">IF(P382&gt;0,MAX($C$375:C381)+1,"")</f>
        <v/>
      </c>
      <c r="D382" s="140" t="str">
        <f ca="1">IF(ISERROR(INDEX(WS,ROWS($B$377:$B382))),"",MID(INDEX(WS,ROWS($B$377:$B382)), FIND("]",INDEX(WS,ROWS($B$377:$B382)))+1,32))&amp;T(NOW())</f>
        <v/>
      </c>
      <c r="E382" s="140" t="str">
        <f t="shared" ca="1" si="5"/>
        <v/>
      </c>
      <c r="F382" s="140" t="str">
        <f t="shared" ca="1" si="6"/>
        <v/>
      </c>
      <c r="G382" s="140" t="str">
        <f t="shared" ca="1" si="7"/>
        <v/>
      </c>
      <c r="H382" s="140" t="str">
        <f t="shared" ca="1" si="8"/>
        <v/>
      </c>
      <c r="I382" s="140" t="str">
        <f t="shared" ca="1" si="9"/>
        <v/>
      </c>
      <c r="J382" s="140" t="str">
        <f t="shared" ca="1" si="10"/>
        <v/>
      </c>
      <c r="K382" s="140" t="str">
        <f t="shared" ca="1" si="11"/>
        <v/>
      </c>
      <c r="L382" s="140" t="str">
        <f t="shared" ca="1" si="12"/>
        <v/>
      </c>
      <c r="M382" s="140" t="str">
        <f t="shared" ca="1" si="13"/>
        <v/>
      </c>
      <c r="N382" s="297" t="str">
        <f t="shared" ca="1" si="14"/>
        <v/>
      </c>
      <c r="O382" s="297" t="str">
        <f t="shared" ca="1" si="15"/>
        <v/>
      </c>
      <c r="P382" s="140">
        <f t="shared" ca="1" si="4"/>
        <v>0</v>
      </c>
    </row>
    <row r="383" spans="2:256" x14ac:dyDescent="0.25">
      <c r="B383" s="140">
        <v>7</v>
      </c>
      <c r="C383" s="140" t="str">
        <f ca="1">IF(P383&gt;0,MAX($C$375:C382)+1,"")</f>
        <v/>
      </c>
      <c r="D383" s="140" t="str">
        <f ca="1">IF(ISERROR(INDEX(WS,ROWS($B$377:$B383))),"",MID(INDEX(WS,ROWS($B$377:$B383)), FIND("]",INDEX(WS,ROWS($B$377:$B383)))+1,32))&amp;T(NOW())</f>
        <v/>
      </c>
      <c r="E383" s="140" t="str">
        <f t="shared" ca="1" si="5"/>
        <v/>
      </c>
      <c r="F383" s="140" t="str">
        <f t="shared" ca="1" si="6"/>
        <v/>
      </c>
      <c r="G383" s="140" t="str">
        <f t="shared" ca="1" si="7"/>
        <v/>
      </c>
      <c r="H383" s="140" t="str">
        <f t="shared" ca="1" si="8"/>
        <v/>
      </c>
      <c r="I383" s="140" t="str">
        <f t="shared" ca="1" si="9"/>
        <v/>
      </c>
      <c r="J383" s="140" t="str">
        <f t="shared" ca="1" si="10"/>
        <v/>
      </c>
      <c r="K383" s="140" t="str">
        <f t="shared" ca="1" si="11"/>
        <v/>
      </c>
      <c r="L383" s="140" t="str">
        <f t="shared" ca="1" si="12"/>
        <v/>
      </c>
      <c r="M383" s="140" t="str">
        <f t="shared" ca="1" si="13"/>
        <v/>
      </c>
      <c r="N383" s="297" t="str">
        <f t="shared" ca="1" si="14"/>
        <v/>
      </c>
      <c r="O383" s="297" t="str">
        <f t="shared" ca="1" si="15"/>
        <v/>
      </c>
      <c r="P383" s="140">
        <f t="shared" ca="1" si="4"/>
        <v>0</v>
      </c>
    </row>
    <row r="384" spans="2:256" x14ac:dyDescent="0.25">
      <c r="B384" s="140">
        <v>8</v>
      </c>
      <c r="C384" s="140" t="str">
        <f ca="1">IF(P384&gt;0,MAX($C$375:C383)+1,"")</f>
        <v/>
      </c>
      <c r="D384" s="140" t="str">
        <f ca="1">IF(ISERROR(INDEX(WS,ROWS($B$377:$B384))),"",MID(INDEX(WS,ROWS($B$377:$B384)), FIND("]",INDEX(WS,ROWS($B$377:$B384)))+1,32))&amp;T(NOW())</f>
        <v/>
      </c>
      <c r="E384" s="140" t="str">
        <f t="shared" ca="1" si="5"/>
        <v/>
      </c>
      <c r="F384" s="140" t="str">
        <f t="shared" ca="1" si="6"/>
        <v/>
      </c>
      <c r="G384" s="140" t="str">
        <f t="shared" ca="1" si="7"/>
        <v/>
      </c>
      <c r="H384" s="140" t="str">
        <f t="shared" ca="1" si="8"/>
        <v/>
      </c>
      <c r="I384" s="140" t="str">
        <f t="shared" ca="1" si="9"/>
        <v/>
      </c>
      <c r="J384" s="140" t="str">
        <f t="shared" ca="1" si="10"/>
        <v/>
      </c>
      <c r="K384" s="140" t="str">
        <f t="shared" ca="1" si="11"/>
        <v/>
      </c>
      <c r="L384" s="140" t="str">
        <f t="shared" ca="1" si="12"/>
        <v/>
      </c>
      <c r="M384" s="140" t="str">
        <f t="shared" ca="1" si="13"/>
        <v/>
      </c>
      <c r="N384" s="297" t="str">
        <f t="shared" ca="1" si="14"/>
        <v/>
      </c>
      <c r="O384" s="297" t="str">
        <f t="shared" ca="1" si="15"/>
        <v/>
      </c>
      <c r="P384" s="140">
        <f t="shared" ca="1" si="4"/>
        <v>0</v>
      </c>
      <c r="Q384" t="str">
        <f t="shared" ref="Q384:Q426" ca="1" si="16">IF($D384&lt;&gt;"",INDIRECT("'"&amp;$D384&amp;"'"&amp;"!as3"),"")</f>
        <v/>
      </c>
      <c r="R384" t="str">
        <f t="shared" ref="R384:R426" ca="1" si="17">IF($D384&lt;&gt;"",INDIRECT("'"&amp;$D384&amp;"'"&amp;"!at3"),"")</f>
        <v/>
      </c>
    </row>
    <row r="385" spans="2:256" x14ac:dyDescent="0.25">
      <c r="B385" s="140">
        <v>9</v>
      </c>
      <c r="C385" s="140" t="str">
        <f ca="1">IF(P385&gt;0,MAX($C$375:C384)+1,"")</f>
        <v/>
      </c>
      <c r="D385" s="140" t="str">
        <f ca="1">IF(ISERROR(INDEX(WS,ROWS($B$377:$B385))),"",MID(INDEX(WS,ROWS($B$377:$B385)), FIND("]",INDEX(WS,ROWS($B$377:$B385)))+1,32))&amp;T(NOW())</f>
        <v/>
      </c>
      <c r="E385" s="140" t="str">
        <f t="shared" ca="1" si="5"/>
        <v/>
      </c>
      <c r="F385" s="140" t="str">
        <f t="shared" ca="1" si="6"/>
        <v/>
      </c>
      <c r="G385" s="140" t="str">
        <f t="shared" ca="1" si="7"/>
        <v/>
      </c>
      <c r="H385" s="140" t="str">
        <f t="shared" ca="1" si="8"/>
        <v/>
      </c>
      <c r="I385" s="140" t="str">
        <f t="shared" ca="1" si="9"/>
        <v/>
      </c>
      <c r="J385" s="140" t="str">
        <f t="shared" ca="1" si="10"/>
        <v/>
      </c>
      <c r="K385" s="140" t="str">
        <f t="shared" ca="1" si="11"/>
        <v/>
      </c>
      <c r="L385" s="140" t="str">
        <f t="shared" ca="1" si="12"/>
        <v/>
      </c>
      <c r="M385" s="140" t="str">
        <f t="shared" ca="1" si="13"/>
        <v/>
      </c>
      <c r="N385" s="297" t="str">
        <f t="shared" ca="1" si="14"/>
        <v/>
      </c>
      <c r="O385" s="297" t="str">
        <f t="shared" ca="1" si="15"/>
        <v/>
      </c>
      <c r="P385" s="140">
        <f t="shared" ca="1" si="4"/>
        <v>0</v>
      </c>
      <c r="Q385" t="str">
        <f t="shared" ca="1" si="16"/>
        <v/>
      </c>
      <c r="R385" t="str">
        <f t="shared" ca="1" si="17"/>
        <v/>
      </c>
      <c r="S385" t="str">
        <f t="shared" ref="S385:S426" ca="1" si="18">IF($D385&lt;&gt;"",INDIRECT("'"&amp;$D385&amp;"'"&amp;"!au3"),"")</f>
        <v/>
      </c>
      <c r="T385" t="str">
        <f t="shared" ref="T385:T426" ca="1" si="19">IF($D385&lt;&gt;"",INDIRECT("'"&amp;$D385&amp;"'"&amp;"!av3"),"")</f>
        <v/>
      </c>
      <c r="U385" t="str">
        <f t="shared" ref="U385:U426" ca="1" si="20">IF($D385&lt;&gt;"",INDIRECT("'"&amp;$D385&amp;"'"&amp;"!aw3"),"")</f>
        <v/>
      </c>
      <c r="V385" t="str">
        <f t="shared" ref="V385:V426" ca="1" si="21">IF($D385&lt;&gt;"",INDIRECT("'"&amp;$D385&amp;"'"&amp;"!ax3"),"")</f>
        <v/>
      </c>
      <c r="W385" t="str">
        <f t="shared" ref="W385:W426" ca="1" si="22">IF($D385&lt;&gt;"",INDIRECT("'"&amp;$D385&amp;"'"&amp;"!ay3"),"")</f>
        <v/>
      </c>
      <c r="X385" t="str">
        <f t="shared" ref="X385:X426" ca="1" si="23">IF($D385&lt;&gt;"",INDIRECT("'"&amp;$D385&amp;"'"&amp;"!az3"),"")</f>
        <v/>
      </c>
      <c r="Y385" t="str">
        <f t="shared" ref="Y385:Y426" ca="1" si="24">IF($D385&lt;&gt;"",INDIRECT("'"&amp;$D385&amp;"'"&amp;"!ba3"),"")</f>
        <v/>
      </c>
      <c r="Z385" t="str">
        <f t="shared" ref="Z385:Z426" ca="1" si="25">IF($D385&lt;&gt;"",INDIRECT("'"&amp;$D385&amp;"'"&amp;"!bb3"),"")</f>
        <v/>
      </c>
      <c r="AA385" t="str">
        <f t="shared" ref="AA385:AA426" ca="1" si="26">IF($D385&lt;&gt;"",INDIRECT("'"&amp;$D385&amp;"'"&amp;"!bc3"),"")</f>
        <v/>
      </c>
      <c r="AB385" t="str">
        <f t="shared" ref="AB385:AB426" ca="1" si="27">IF($D385&lt;&gt;"",INDIRECT("'"&amp;$D385&amp;"'"&amp;"!bd3"),"")</f>
        <v/>
      </c>
      <c r="AC385" t="str">
        <f t="shared" ref="AC385:AC426" ca="1" si="28">IF($D385&lt;&gt;"",INDIRECT("'"&amp;$D385&amp;"'"&amp;"!as4"),"")</f>
        <v/>
      </c>
      <c r="AD385" t="str">
        <f t="shared" ref="AD385:AD426" ca="1" si="29">IF($D385&lt;&gt;"",INDIRECT("'"&amp;$D385&amp;"'"&amp;"!at4"),"")</f>
        <v/>
      </c>
      <c r="AE385" t="str">
        <f t="shared" ref="AE385:AE426" ca="1" si="30">IF($D385&lt;&gt;"",INDIRECT("'"&amp;$D385&amp;"'"&amp;"!au4"),"")</f>
        <v/>
      </c>
      <c r="AF385" t="str">
        <f t="shared" ref="AF385:AF426" ca="1" si="31">IF($D385&lt;&gt;"",INDIRECT("'"&amp;$D385&amp;"'"&amp;"!av4"),"")</f>
        <v/>
      </c>
      <c r="AG385" t="str">
        <f t="shared" ref="AG385:AG426" ca="1" si="32">IF($D385&lt;&gt;"",INDIRECT("'"&amp;$D385&amp;"'"&amp;"!aw4"),"")</f>
        <v/>
      </c>
      <c r="AH385" t="str">
        <f t="shared" ref="AH385:AH426" ca="1" si="33">IF($D385&lt;&gt;"",INDIRECT("'"&amp;$D385&amp;"'"&amp;"!ax4"),"")</f>
        <v/>
      </c>
      <c r="AI385" t="str">
        <f t="shared" ref="AI385:AI426" ca="1" si="34">IF($D385&lt;&gt;"",INDIRECT("'"&amp;$D385&amp;"'"&amp;"!ay4"),"")</f>
        <v/>
      </c>
      <c r="AJ385" t="str">
        <f t="shared" ref="AJ385:AJ426" ca="1" si="35">IF($D385&lt;&gt;"",INDIRECT("'"&amp;$D385&amp;"'"&amp;"!az4"),"")</f>
        <v/>
      </c>
      <c r="AK385" t="str">
        <f t="shared" ref="AK385:AK426" ca="1" si="36">IF($D385&lt;&gt;"",INDIRECT("'"&amp;$D385&amp;"'"&amp;"!ba4"),"")</f>
        <v/>
      </c>
      <c r="AL385" t="str">
        <f t="shared" ref="AL385:AL426" ca="1" si="37">IF($D385&lt;&gt;"",INDIRECT("'"&amp;$D385&amp;"'"&amp;"!bb4"),"")</f>
        <v/>
      </c>
      <c r="AM385" t="str">
        <f t="shared" ref="AM385:AM426" ca="1" si="38">IF($D385&lt;&gt;"",INDIRECT("'"&amp;$D385&amp;"'"&amp;"!bc4"),"")</f>
        <v/>
      </c>
      <c r="AN385" t="str">
        <f t="shared" ref="AN385:AN426" ca="1" si="39">IF($D385&lt;&gt;"",INDIRECT("'"&amp;$D385&amp;"'"&amp;"!bd4"),"")</f>
        <v/>
      </c>
      <c r="AO385" t="str">
        <f t="shared" ref="AO385:AO426" ca="1" si="40">IF($D385&lt;&gt;"",INDIRECT("'"&amp;$D385&amp;"'"&amp;"!as5"),"")</f>
        <v/>
      </c>
      <c r="AP385" t="str">
        <f t="shared" ref="AP385:AP426" ca="1" si="41">IF($D385&lt;&gt;"",INDIRECT("'"&amp;$D385&amp;"'"&amp;"!at5"),"")</f>
        <v/>
      </c>
      <c r="AQ385" t="str">
        <f t="shared" ref="AQ385:AQ426" ca="1" si="42">IF($D385&lt;&gt;"",INDIRECT("'"&amp;$D385&amp;"'"&amp;"!au5"),"")</f>
        <v/>
      </c>
      <c r="AR385" t="str">
        <f t="shared" ref="AR385:AR426" ca="1" si="43">IF($D385&lt;&gt;"",INDIRECT("'"&amp;$D385&amp;"'"&amp;"!av5"),"")</f>
        <v/>
      </c>
      <c r="AS385" t="str">
        <f t="shared" ref="AS385:AS426" ca="1" si="44">IF($D385&lt;&gt;"",INDIRECT("'"&amp;$D385&amp;"'"&amp;"!aw5"),"")</f>
        <v/>
      </c>
      <c r="AT385" t="str">
        <f t="shared" ref="AT385:AT426" ca="1" si="45">IF($D385&lt;&gt;"",INDIRECT("'"&amp;$D385&amp;"'"&amp;"!ax5"),"")</f>
        <v/>
      </c>
      <c r="AU385" t="str">
        <f t="shared" ref="AU385:AU426" ca="1" si="46">IF($D385&lt;&gt;"",INDIRECT("'"&amp;$D385&amp;"'"&amp;"!ay5"),"")</f>
        <v/>
      </c>
      <c r="AV385" t="str">
        <f t="shared" ref="AV385:AV426" ca="1" si="47">IF($D385&lt;&gt;"",INDIRECT("'"&amp;$D385&amp;"'"&amp;"!az5"),"")</f>
        <v/>
      </c>
      <c r="AW385" t="str">
        <f t="shared" ref="AW385:AW426" ca="1" si="48">IF($D385&lt;&gt;"",INDIRECT("'"&amp;$D385&amp;"'"&amp;"!ba5"),"")</f>
        <v/>
      </c>
      <c r="AX385" t="str">
        <f t="shared" ref="AX385:AX426" ca="1" si="49">IF($D385&lt;&gt;"",INDIRECT("'"&amp;$D385&amp;"'"&amp;"!bb5"),"")</f>
        <v/>
      </c>
      <c r="AY385" t="str">
        <f t="shared" ref="AY385:AY426" ca="1" si="50">IF($D385&lt;&gt;"",INDIRECT("'"&amp;$D385&amp;"'"&amp;"!bc5"),"")</f>
        <v/>
      </c>
      <c r="AZ385" t="str">
        <f t="shared" ref="AZ385:AZ426" ca="1" si="51">IF($D385&lt;&gt;"",INDIRECT("'"&amp;$D385&amp;"'"&amp;"!bd5"),"")</f>
        <v/>
      </c>
      <c r="BA385" t="str">
        <f t="shared" ref="BA385:BA426" ca="1" si="52">IF($D385&lt;&gt;"",INDIRECT("'"&amp;$D385&amp;"'"&amp;"!as6"),"")</f>
        <v/>
      </c>
      <c r="BB385" t="str">
        <f t="shared" ref="BB385:BB426" ca="1" si="53">IF($D385&lt;&gt;"",INDIRECT("'"&amp;$D385&amp;"'"&amp;"!at6"),"")</f>
        <v/>
      </c>
      <c r="BC385" t="str">
        <f t="shared" ref="BC385:BC426" ca="1" si="54">IF($D385&lt;&gt;"",INDIRECT("'"&amp;$D385&amp;"'"&amp;"!au6"),"")</f>
        <v/>
      </c>
      <c r="BD385" t="str">
        <f t="shared" ref="BD385:BD426" ca="1" si="55">IF($D385&lt;&gt;"",INDIRECT("'"&amp;$D385&amp;"'"&amp;"!av6"),"")</f>
        <v/>
      </c>
      <c r="BE385" t="str">
        <f t="shared" ref="BE385:BE426" ca="1" si="56">IF($D385&lt;&gt;"",INDIRECT("'"&amp;$D385&amp;"'"&amp;"!aw6"),"")</f>
        <v/>
      </c>
      <c r="BF385" t="str">
        <f t="shared" ref="BF385:BF426" ca="1" si="57">IF($D385&lt;&gt;"",INDIRECT("'"&amp;$D385&amp;"'"&amp;"!ax6"),"")</f>
        <v/>
      </c>
      <c r="BG385" t="str">
        <f t="shared" ref="BG385:BG426" ca="1" si="58">IF($D385&lt;&gt;"",INDIRECT("'"&amp;$D385&amp;"'"&amp;"!ay6"),"")</f>
        <v/>
      </c>
      <c r="BH385" t="str">
        <f t="shared" ref="BH385:BH426" ca="1" si="59">IF($D385&lt;&gt;"",INDIRECT("'"&amp;$D385&amp;"'"&amp;"!az6"),"")</f>
        <v/>
      </c>
      <c r="BI385" t="str">
        <f t="shared" ref="BI385:BI426" ca="1" si="60">IF($D385&lt;&gt;"",INDIRECT("'"&amp;$D385&amp;"'"&amp;"!ba6"),"")</f>
        <v/>
      </c>
      <c r="BJ385" t="str">
        <f t="shared" ref="BJ385:BJ426" ca="1" si="61">IF($D385&lt;&gt;"",INDIRECT("'"&amp;$D385&amp;"'"&amp;"!bb6"),"")</f>
        <v/>
      </c>
      <c r="BK385" t="str">
        <f t="shared" ref="BK385:BK426" ca="1" si="62">IF($D385&lt;&gt;"",INDIRECT("'"&amp;$D385&amp;"'"&amp;"!bc6"),"")</f>
        <v/>
      </c>
      <c r="BL385" t="str">
        <f t="shared" ref="BL385:BL426" ca="1" si="63">IF($D385&lt;&gt;"",INDIRECT("'"&amp;$D385&amp;"'"&amp;"!bd6"),"")</f>
        <v/>
      </c>
      <c r="BM385" t="str">
        <f t="shared" ref="BM385:BM426" ca="1" si="64">IF($D385&lt;&gt;"",INDIRECT("'"&amp;$D385&amp;"'"&amp;"!as7"),"")</f>
        <v/>
      </c>
      <c r="BN385" t="str">
        <f t="shared" ref="BN385:BN426" ca="1" si="65">IF($D385&lt;&gt;"",INDIRECT("'"&amp;$D385&amp;"'"&amp;"!at7"),"")</f>
        <v/>
      </c>
      <c r="BO385" t="str">
        <f t="shared" ref="BO385:BO426" ca="1" si="66">IF($D385&lt;&gt;"",INDIRECT("'"&amp;$D385&amp;"'"&amp;"!au7"),"")</f>
        <v/>
      </c>
      <c r="BP385" t="str">
        <f t="shared" ref="BP385:BP426" ca="1" si="67">IF($D385&lt;&gt;"",INDIRECT("'"&amp;$D385&amp;"'"&amp;"!av7"),"")</f>
        <v/>
      </c>
      <c r="BQ385" t="str">
        <f t="shared" ref="BQ385:BQ426" ca="1" si="68">IF($D385&lt;&gt;"",INDIRECT("'"&amp;$D385&amp;"'"&amp;"!aw7"),"")</f>
        <v/>
      </c>
      <c r="BR385" t="str">
        <f t="shared" ref="BR385:BR426" ca="1" si="69">IF($D385&lt;&gt;"",INDIRECT("'"&amp;$D385&amp;"'"&amp;"!ax7"),"")</f>
        <v/>
      </c>
      <c r="BS385" t="str">
        <f t="shared" ref="BS385:BS426" ca="1" si="70">IF($D385&lt;&gt;"",INDIRECT("'"&amp;$D385&amp;"'"&amp;"!ay7"),"")</f>
        <v/>
      </c>
      <c r="BT385" t="str">
        <f t="shared" ref="BT385:BT426" ca="1" si="71">IF($D385&lt;&gt;"",INDIRECT("'"&amp;$D385&amp;"'"&amp;"!az7"),"")</f>
        <v/>
      </c>
      <c r="BU385" t="str">
        <f t="shared" ref="BU385:BU426" ca="1" si="72">IF($D385&lt;&gt;"",INDIRECT("'"&amp;$D385&amp;"'"&amp;"!ba7"),"")</f>
        <v/>
      </c>
      <c r="BV385" t="str">
        <f t="shared" ref="BV385:BV426" ca="1" si="73">IF($D385&lt;&gt;"",INDIRECT("'"&amp;$D385&amp;"'"&amp;"!bb7"),"")</f>
        <v/>
      </c>
      <c r="BW385" t="str">
        <f t="shared" ref="BW385:BW426" ca="1" si="74">IF($D385&lt;&gt;"",INDIRECT("'"&amp;$D385&amp;"'"&amp;"!bc7"),"")</f>
        <v/>
      </c>
      <c r="BX385" t="str">
        <f t="shared" ref="BX385:BX426" ca="1" si="75">IF($D385&lt;&gt;"",INDIRECT("'"&amp;$D385&amp;"'"&amp;"!bd7"),"")</f>
        <v/>
      </c>
      <c r="BY385" t="str">
        <f t="shared" ref="BY385:BY426" ca="1" si="76">IF($D385&lt;&gt;"",INDIRECT("'"&amp;$D385&amp;"'"&amp;"!as8"),"")</f>
        <v/>
      </c>
      <c r="BZ385" t="str">
        <f t="shared" ref="BZ385:BZ426" ca="1" si="77">IF($D385&lt;&gt;"",INDIRECT("'"&amp;$D385&amp;"'"&amp;"!at8"),"")</f>
        <v/>
      </c>
      <c r="CA385" t="str">
        <f t="shared" ref="CA385:CA426" ca="1" si="78">IF($D385&lt;&gt;"",INDIRECT("'"&amp;$D385&amp;"'"&amp;"!au8"),"")</f>
        <v/>
      </c>
      <c r="CB385" t="str">
        <f t="shared" ref="CB385:CB426" ca="1" si="79">IF($D385&lt;&gt;"",INDIRECT("'"&amp;$D385&amp;"'"&amp;"!av8"),"")</f>
        <v/>
      </c>
      <c r="CC385" t="str">
        <f t="shared" ref="CC385:CC426" ca="1" si="80">IF($D385&lt;&gt;"",INDIRECT("'"&amp;$D385&amp;"'"&amp;"!aw8"),"")</f>
        <v/>
      </c>
      <c r="CD385" t="str">
        <f t="shared" ref="CD385:CD426" ca="1" si="81">IF($D385&lt;&gt;"",INDIRECT("'"&amp;$D385&amp;"'"&amp;"!ax8"),"")</f>
        <v/>
      </c>
      <c r="CE385" t="str">
        <f t="shared" ref="CE385:CE426" ca="1" si="82">IF($D385&lt;&gt;"",INDIRECT("'"&amp;$D385&amp;"'"&amp;"!ay8"),"")</f>
        <v/>
      </c>
      <c r="CF385" t="str">
        <f t="shared" ref="CF385:CF426" ca="1" si="83">IF($D385&lt;&gt;"",INDIRECT("'"&amp;$D385&amp;"'"&amp;"!az8"),"")</f>
        <v/>
      </c>
      <c r="CG385" t="str">
        <f t="shared" ref="CG385:CG426" ca="1" si="84">IF($D385&lt;&gt;"",INDIRECT("'"&amp;$D385&amp;"'"&amp;"!ba8"),"")</f>
        <v/>
      </c>
      <c r="CH385" t="str">
        <f t="shared" ref="CH385:CH426" ca="1" si="85">IF($D385&lt;&gt;"",INDIRECT("'"&amp;$D385&amp;"'"&amp;"!bb8"),"")</f>
        <v/>
      </c>
      <c r="CI385" t="str">
        <f t="shared" ref="CI385:CI426" ca="1" si="86">IF($D385&lt;&gt;"",INDIRECT("'"&amp;$D385&amp;"'"&amp;"!bc8"),"")</f>
        <v/>
      </c>
      <c r="CJ385" t="str">
        <f t="shared" ref="CJ385:CJ426" ca="1" si="87">IF($D385&lt;&gt;"",INDIRECT("'"&amp;$D385&amp;"'"&amp;"!bd8"),"")</f>
        <v/>
      </c>
      <c r="CK385" t="str">
        <f t="shared" ref="CK385:CK426" ca="1" si="88">IF($D385&lt;&gt;"",INDIRECT("'"&amp;$D385&amp;"'"&amp;"!as9"),"")</f>
        <v/>
      </c>
      <c r="CL385" t="str">
        <f t="shared" ref="CL385:CL426" ca="1" si="89">IF($D385&lt;&gt;"",INDIRECT("'"&amp;$D385&amp;"'"&amp;"!at9"),"")</f>
        <v/>
      </c>
      <c r="CM385" t="str">
        <f t="shared" ref="CM385:CM426" ca="1" si="90">IF($D385&lt;&gt;"",INDIRECT("'"&amp;$D385&amp;"'"&amp;"!au9"),"")</f>
        <v/>
      </c>
      <c r="CN385" t="str">
        <f t="shared" ref="CN385:CN426" ca="1" si="91">IF($D385&lt;&gt;"",INDIRECT("'"&amp;$D385&amp;"'"&amp;"!av9"),"")</f>
        <v/>
      </c>
      <c r="CO385" t="str">
        <f t="shared" ref="CO385:CO426" ca="1" si="92">IF($D385&lt;&gt;"",INDIRECT("'"&amp;$D385&amp;"'"&amp;"!aw9"),"")</f>
        <v/>
      </c>
      <c r="CP385" t="str">
        <f t="shared" ref="CP385:CP426" ca="1" si="93">IF($D385&lt;&gt;"",INDIRECT("'"&amp;$D385&amp;"'"&amp;"!ax9"),"")</f>
        <v/>
      </c>
      <c r="CQ385" t="str">
        <f t="shared" ref="CQ385:CQ426" ca="1" si="94">IF($D385&lt;&gt;"",INDIRECT("'"&amp;$D385&amp;"'"&amp;"!ay9"),"")</f>
        <v/>
      </c>
      <c r="CR385" t="str">
        <f t="shared" ref="CR385:CR426" ca="1" si="95">IF($D385&lt;&gt;"",INDIRECT("'"&amp;$D385&amp;"'"&amp;"!az9"),"")</f>
        <v/>
      </c>
      <c r="CS385" t="str">
        <f t="shared" ref="CS385:CS426" ca="1" si="96">IF($D385&lt;&gt;"",INDIRECT("'"&amp;$D385&amp;"'"&amp;"!ba9"),"")</f>
        <v/>
      </c>
      <c r="CT385" t="str">
        <f t="shared" ref="CT385:CT426" ca="1" si="97">IF($D385&lt;&gt;"",INDIRECT("'"&amp;$D385&amp;"'"&amp;"!bb9"),"")</f>
        <v/>
      </c>
      <c r="CU385" t="str">
        <f t="shared" ref="CU385:CU426" ca="1" si="98">IF($D385&lt;&gt;"",INDIRECT("'"&amp;$D385&amp;"'"&amp;"!bc9"),"")</f>
        <v/>
      </c>
      <c r="CV385" t="str">
        <f t="shared" ref="CV385:CV426" ca="1" si="99">IF($D385&lt;&gt;"",INDIRECT("'"&amp;$D385&amp;"'"&amp;"!bd9"),"")</f>
        <v/>
      </c>
      <c r="CW385" t="str">
        <f t="shared" ref="CW385:CW426" ca="1" si="100">IF($D385&lt;&gt;"",INDIRECT("'"&amp;$D385&amp;"'"&amp;"!as10"),"")</f>
        <v/>
      </c>
      <c r="CX385" t="str">
        <f t="shared" ref="CX385:CX426" ca="1" si="101">IF($D385&lt;&gt;"",INDIRECT("'"&amp;$D385&amp;"'"&amp;"!at10"),"")</f>
        <v/>
      </c>
      <c r="CY385" t="str">
        <f t="shared" ref="CY385:CY426" ca="1" si="102">IF($D385&lt;&gt;"",INDIRECT("'"&amp;$D385&amp;"'"&amp;"!au10"),"")</f>
        <v/>
      </c>
      <c r="CZ385" t="str">
        <f t="shared" ref="CZ385:CZ426" ca="1" si="103">IF($D385&lt;&gt;"",INDIRECT("'"&amp;$D385&amp;"'"&amp;"!av10"),"")</f>
        <v/>
      </c>
      <c r="DA385" t="str">
        <f t="shared" ref="DA385:DA426" ca="1" si="104">IF($D385&lt;&gt;"",INDIRECT("'"&amp;$D385&amp;"'"&amp;"!aw10"),"")</f>
        <v/>
      </c>
      <c r="DB385" t="str">
        <f t="shared" ref="DB385:DB426" ca="1" si="105">IF($D385&lt;&gt;"",INDIRECT("'"&amp;$D385&amp;"'"&amp;"!ax10"),"")</f>
        <v/>
      </c>
      <c r="DC385" t="str">
        <f t="shared" ref="DC385:DC426" ca="1" si="106">IF($D385&lt;&gt;"",INDIRECT("'"&amp;$D385&amp;"'"&amp;"!ay10"),"")</f>
        <v/>
      </c>
      <c r="DD385" t="str">
        <f t="shared" ref="DD385:DD426" ca="1" si="107">IF($D385&lt;&gt;"",INDIRECT("'"&amp;$D385&amp;"'"&amp;"!az10"),"")</f>
        <v/>
      </c>
      <c r="DE385" t="str">
        <f t="shared" ref="DE385:DE426" ca="1" si="108">IF($D385&lt;&gt;"",INDIRECT("'"&amp;$D385&amp;"'"&amp;"!ba10"),"")</f>
        <v/>
      </c>
      <c r="DF385" t="str">
        <f t="shared" ref="DF385:DF426" ca="1" si="109">IF($D385&lt;&gt;"",INDIRECT("'"&amp;$D385&amp;"'"&amp;"!bb10"),"")</f>
        <v/>
      </c>
      <c r="DG385" t="str">
        <f t="shared" ref="DG385:DG426" ca="1" si="110">IF($D385&lt;&gt;"",INDIRECT("'"&amp;$D385&amp;"'"&amp;"!bc10"),"")</f>
        <v/>
      </c>
      <c r="DH385" t="str">
        <f t="shared" ref="DH385:DH426" ca="1" si="111">IF($D385&lt;&gt;"",INDIRECT("'"&amp;$D385&amp;"'"&amp;"!bd10"),"")</f>
        <v/>
      </c>
      <c r="DI385" t="str">
        <f t="shared" ref="DI385:DI426" ca="1" si="112">IF($D385&lt;&gt;"",INDIRECT("'"&amp;$D385&amp;"'"&amp;"!as11"),"")</f>
        <v/>
      </c>
      <c r="DJ385" t="str">
        <f t="shared" ref="DJ385:DJ426" ca="1" si="113">IF($D385&lt;&gt;"",INDIRECT("'"&amp;$D385&amp;"'"&amp;"!at11"),"")</f>
        <v/>
      </c>
      <c r="DK385" t="str">
        <f t="shared" ref="DK385:DK426" ca="1" si="114">IF($D385&lt;&gt;"",INDIRECT("'"&amp;$D385&amp;"'"&amp;"!au11"),"")</f>
        <v/>
      </c>
      <c r="DL385" t="str">
        <f t="shared" ref="DL385:DL426" ca="1" si="115">IF($D385&lt;&gt;"",INDIRECT("'"&amp;$D385&amp;"'"&amp;"!av11"),"")</f>
        <v/>
      </c>
      <c r="DM385" t="str">
        <f t="shared" ref="DM385:DM426" ca="1" si="116">IF($D385&lt;&gt;"",INDIRECT("'"&amp;$D385&amp;"'"&amp;"!aw11"),"")</f>
        <v/>
      </c>
      <c r="DN385" t="str">
        <f t="shared" ref="DN385:DN426" ca="1" si="117">IF($D385&lt;&gt;"",INDIRECT("'"&amp;$D385&amp;"'"&amp;"!ax11"),"")</f>
        <v/>
      </c>
      <c r="DO385" t="str">
        <f t="shared" ref="DO385:DO426" ca="1" si="118">IF($D385&lt;&gt;"",INDIRECT("'"&amp;$D385&amp;"'"&amp;"!ay11"),"")</f>
        <v/>
      </c>
      <c r="DP385" t="str">
        <f t="shared" ref="DP385:DP426" ca="1" si="119">IF($D385&lt;&gt;"",INDIRECT("'"&amp;$D385&amp;"'"&amp;"!az11"),"")</f>
        <v/>
      </c>
      <c r="DQ385" t="str">
        <f t="shared" ref="DQ385:DQ426" ca="1" si="120">IF($D385&lt;&gt;"",INDIRECT("'"&amp;$D385&amp;"'"&amp;"!ba11"),"")</f>
        <v/>
      </c>
      <c r="DR385" t="str">
        <f t="shared" ref="DR385:DR426" ca="1" si="121">IF($D385&lt;&gt;"",INDIRECT("'"&amp;$D385&amp;"'"&amp;"!bb11"),"")</f>
        <v/>
      </c>
      <c r="DS385" t="str">
        <f t="shared" ref="DS385:DS426" ca="1" si="122">IF($D385&lt;&gt;"",INDIRECT("'"&amp;$D385&amp;"'"&amp;"!bc11"),"")</f>
        <v/>
      </c>
      <c r="DT385" t="str">
        <f t="shared" ref="DT385:DT426" ca="1" si="123">IF($D385&lt;&gt;"",INDIRECT("'"&amp;$D385&amp;"'"&amp;"!bd11"),"")</f>
        <v/>
      </c>
      <c r="DU385" t="str">
        <f t="shared" ref="DU385:DU426" ca="1" si="124">IF($D385&lt;&gt;"",INDIRECT("'"&amp;$D385&amp;"'"&amp;"!as12"),"")</f>
        <v/>
      </c>
      <c r="DV385" t="str">
        <f t="shared" ref="DV385:DV426" ca="1" si="125">IF($D385&lt;&gt;"",INDIRECT("'"&amp;$D385&amp;"'"&amp;"!at12"),"")</f>
        <v/>
      </c>
      <c r="DW385" t="str">
        <f t="shared" ref="DW385:DW426" ca="1" si="126">IF($D385&lt;&gt;"",INDIRECT("'"&amp;$D385&amp;"'"&amp;"!au12"),"")</f>
        <v/>
      </c>
      <c r="DX385" t="str">
        <f t="shared" ref="DX385:DX426" ca="1" si="127">IF($D385&lt;&gt;"",INDIRECT("'"&amp;$D385&amp;"'"&amp;"!av12"),"")</f>
        <v/>
      </c>
      <c r="DY385" t="str">
        <f t="shared" ref="DY385:DY426" ca="1" si="128">IF($D385&lt;&gt;"",INDIRECT("'"&amp;$D385&amp;"'"&amp;"!aw12"),"")</f>
        <v/>
      </c>
      <c r="DZ385" t="str">
        <f t="shared" ref="DZ385:DZ426" ca="1" si="129">IF($D385&lt;&gt;"",INDIRECT("'"&amp;$D385&amp;"'"&amp;"!ax12"),"")</f>
        <v/>
      </c>
      <c r="EA385" t="str">
        <f t="shared" ref="EA385:EA426" ca="1" si="130">IF($D385&lt;&gt;"",INDIRECT("'"&amp;$D385&amp;"'"&amp;"!ay12"),"")</f>
        <v/>
      </c>
      <c r="EB385" t="str">
        <f t="shared" ref="EB385:EB426" ca="1" si="131">IF($D385&lt;&gt;"",INDIRECT("'"&amp;$D385&amp;"'"&amp;"!az12"),"")</f>
        <v/>
      </c>
      <c r="EC385" t="str">
        <f t="shared" ref="EC385:EC426" ca="1" si="132">IF($D385&lt;&gt;"",INDIRECT("'"&amp;$D385&amp;"'"&amp;"!ba12"),"")</f>
        <v/>
      </c>
      <c r="ED385" t="str">
        <f t="shared" ref="ED385:ED426" ca="1" si="133">IF($D385&lt;&gt;"",INDIRECT("'"&amp;$D385&amp;"'"&amp;"!bb12"),"")</f>
        <v/>
      </c>
      <c r="EE385" t="str">
        <f t="shared" ref="EE385:EE426" ca="1" si="134">IF($D385&lt;&gt;"",INDIRECT("'"&amp;$D385&amp;"'"&amp;"!bc12"),"")</f>
        <v/>
      </c>
      <c r="EF385" t="str">
        <f t="shared" ref="EF385:EF426" ca="1" si="135">IF($D385&lt;&gt;"",INDIRECT("'"&amp;$D385&amp;"'"&amp;"!bd12"),"")</f>
        <v/>
      </c>
      <c r="EG385" t="str">
        <f t="shared" ref="EG385:EG426" ca="1" si="136">IF($D385&lt;&gt;"",INDIRECT("'"&amp;$D385&amp;"'"&amp;"!as13"),"")</f>
        <v/>
      </c>
      <c r="EH385" t="str">
        <f t="shared" ref="EH385:EH426" ca="1" si="137">IF($D385&lt;&gt;"",INDIRECT("'"&amp;$D385&amp;"'"&amp;"!at13"),"")</f>
        <v/>
      </c>
      <c r="EI385" t="str">
        <f t="shared" ref="EI385:EI426" ca="1" si="138">IF($D385&lt;&gt;"",INDIRECT("'"&amp;$D385&amp;"'"&amp;"!au13"),"")</f>
        <v/>
      </c>
      <c r="EJ385" t="str">
        <f t="shared" ref="EJ385:EJ426" ca="1" si="139">IF($D385&lt;&gt;"",INDIRECT("'"&amp;$D385&amp;"'"&amp;"!av13"),"")</f>
        <v/>
      </c>
      <c r="EK385" t="str">
        <f t="shared" ref="EK385:EK426" ca="1" si="140">IF($D385&lt;&gt;"",INDIRECT("'"&amp;$D385&amp;"'"&amp;"!aw13"),"")</f>
        <v/>
      </c>
      <c r="EL385" t="str">
        <f t="shared" ref="EL385:EL426" ca="1" si="141">IF($D385&lt;&gt;"",INDIRECT("'"&amp;$D385&amp;"'"&amp;"!ax13"),"")</f>
        <v/>
      </c>
      <c r="EM385" t="str">
        <f t="shared" ref="EM385:EM426" ca="1" si="142">IF($D385&lt;&gt;"",INDIRECT("'"&amp;$D385&amp;"'"&amp;"!ay13"),"")</f>
        <v/>
      </c>
      <c r="EN385" t="str">
        <f t="shared" ref="EN385:EN426" ca="1" si="143">IF($D385&lt;&gt;"",INDIRECT("'"&amp;$D385&amp;"'"&amp;"!az13"),"")</f>
        <v/>
      </c>
      <c r="EO385" t="str">
        <f t="shared" ref="EO385:EO426" ca="1" si="144">IF($D385&lt;&gt;"",INDIRECT("'"&amp;$D385&amp;"'"&amp;"!ba13"),"")</f>
        <v/>
      </c>
      <c r="EP385" t="str">
        <f t="shared" ref="EP385:EP426" ca="1" si="145">IF($D385&lt;&gt;"",INDIRECT("'"&amp;$D385&amp;"'"&amp;"!bb13"),"")</f>
        <v/>
      </c>
      <c r="EQ385" t="str">
        <f t="shared" ref="EQ385:EQ426" ca="1" si="146">IF($D385&lt;&gt;"",INDIRECT("'"&amp;$D385&amp;"'"&amp;"!bc13"),"")</f>
        <v/>
      </c>
      <c r="ER385" t="str">
        <f t="shared" ref="ER385:ER426" ca="1" si="147">IF($D385&lt;&gt;"",INDIRECT("'"&amp;$D385&amp;"'"&amp;"!bd13"),"")</f>
        <v/>
      </c>
      <c r="ES385" t="str">
        <f t="shared" ref="ES385:ES426" ca="1" si="148">IF($D385&lt;&gt;"",INDIRECT("'"&amp;$D385&amp;"'"&amp;"!as14"),"")</f>
        <v/>
      </c>
      <c r="ET385" t="str">
        <f t="shared" ref="ET385:ET426" ca="1" si="149">IF($D385&lt;&gt;"",INDIRECT("'"&amp;$D385&amp;"'"&amp;"!at14"),"")</f>
        <v/>
      </c>
      <c r="EU385" t="str">
        <f t="shared" ref="EU385:EU426" ca="1" si="150">IF($D385&lt;&gt;"",INDIRECT("'"&amp;$D385&amp;"'"&amp;"!au14"),"")</f>
        <v/>
      </c>
      <c r="EV385" t="str">
        <f t="shared" ref="EV385:EV426" ca="1" si="151">IF($D385&lt;&gt;"",INDIRECT("'"&amp;$D385&amp;"'"&amp;"!av14"),"")</f>
        <v/>
      </c>
      <c r="EW385" t="str">
        <f t="shared" ref="EW385:EW426" ca="1" si="152">IF($D385&lt;&gt;"",INDIRECT("'"&amp;$D385&amp;"'"&amp;"!aw14"),"")</f>
        <v/>
      </c>
      <c r="EX385" t="str">
        <f t="shared" ref="EX385:EX426" ca="1" si="153">IF($D385&lt;&gt;"",INDIRECT("'"&amp;$D385&amp;"'"&amp;"!ax14"),"")</f>
        <v/>
      </c>
      <c r="EY385" t="str">
        <f t="shared" ref="EY385:EY426" ca="1" si="154">IF($D385&lt;&gt;"",INDIRECT("'"&amp;$D385&amp;"'"&amp;"!ay14"),"")</f>
        <v/>
      </c>
      <c r="EZ385" t="str">
        <f t="shared" ref="EZ385:EZ426" ca="1" si="155">IF($D385&lt;&gt;"",INDIRECT("'"&amp;$D385&amp;"'"&amp;"!az14"),"")</f>
        <v/>
      </c>
      <c r="FA385" t="str">
        <f t="shared" ref="FA385:FA426" ca="1" si="156">IF($D385&lt;&gt;"",INDIRECT("'"&amp;$D385&amp;"'"&amp;"!ba14"),"")</f>
        <v/>
      </c>
      <c r="FB385" t="str">
        <f t="shared" ref="FB385:FB426" ca="1" si="157">IF($D385&lt;&gt;"",INDIRECT("'"&amp;$D385&amp;"'"&amp;"!bb14"),"")</f>
        <v/>
      </c>
      <c r="FC385" t="str">
        <f t="shared" ref="FC385:FC426" ca="1" si="158">IF($D385&lt;&gt;"",INDIRECT("'"&amp;$D385&amp;"'"&amp;"!bc14"),"")</f>
        <v/>
      </c>
      <c r="FD385" t="str">
        <f t="shared" ref="FD385:FD426" ca="1" si="159">IF($D385&lt;&gt;"",INDIRECT("'"&amp;$D385&amp;"'"&amp;"!bd14"),"")</f>
        <v/>
      </c>
      <c r="FE385" t="str">
        <f t="shared" ref="FE385:FE426" ca="1" si="160">IF($D385&lt;&gt;"",INDIRECT("'"&amp;$D385&amp;"'"&amp;"!as15"),"")</f>
        <v/>
      </c>
      <c r="FF385" t="str">
        <f t="shared" ref="FF385:FF426" ca="1" si="161">IF($D385&lt;&gt;"",INDIRECT("'"&amp;$D385&amp;"'"&amp;"!at15"),"")</f>
        <v/>
      </c>
      <c r="FG385" t="str">
        <f t="shared" ref="FG385:FG426" ca="1" si="162">IF($D385&lt;&gt;"",INDIRECT("'"&amp;$D385&amp;"'"&amp;"!au15"),"")</f>
        <v/>
      </c>
      <c r="FH385" t="str">
        <f t="shared" ref="FH385:FH426" ca="1" si="163">IF($D385&lt;&gt;"",INDIRECT("'"&amp;$D385&amp;"'"&amp;"!av15"),"")</f>
        <v/>
      </c>
      <c r="FI385" t="str">
        <f t="shared" ref="FI385:FI426" ca="1" si="164">IF($D385&lt;&gt;"",INDIRECT("'"&amp;$D385&amp;"'"&amp;"!aw15"),"")</f>
        <v/>
      </c>
      <c r="FJ385" t="str">
        <f t="shared" ref="FJ385:FJ426" ca="1" si="165">IF($D385&lt;&gt;"",INDIRECT("'"&amp;$D385&amp;"'"&amp;"!ax15"),"")</f>
        <v/>
      </c>
      <c r="FK385" t="str">
        <f t="shared" ref="FK385:FK426" ca="1" si="166">IF($D385&lt;&gt;"",INDIRECT("'"&amp;$D385&amp;"'"&amp;"!ay15"),"")</f>
        <v/>
      </c>
      <c r="FL385" t="str">
        <f t="shared" ref="FL385:FL426" ca="1" si="167">IF($D385&lt;&gt;"",INDIRECT("'"&amp;$D385&amp;"'"&amp;"!az15"),"")</f>
        <v/>
      </c>
      <c r="FM385" t="str">
        <f t="shared" ref="FM385:FM426" ca="1" si="168">IF($D385&lt;&gt;"",INDIRECT("'"&amp;$D385&amp;"'"&amp;"!ba15"),"")</f>
        <v/>
      </c>
      <c r="FN385" t="str">
        <f t="shared" ref="FN385:FN426" ca="1" si="169">IF($D385&lt;&gt;"",INDIRECT("'"&amp;$D385&amp;"'"&amp;"!bb15"),"")</f>
        <v/>
      </c>
      <c r="FO385" t="str">
        <f t="shared" ref="FO385:FO426" ca="1" si="170">IF($D385&lt;&gt;"",INDIRECT("'"&amp;$D385&amp;"'"&amp;"!bc15"),"")</f>
        <v/>
      </c>
      <c r="FP385" t="str">
        <f t="shared" ref="FP385:FP426" ca="1" si="171">IF($D385&lt;&gt;"",INDIRECT("'"&amp;$D385&amp;"'"&amp;"!bd15"),"")</f>
        <v/>
      </c>
      <c r="FQ385" t="str">
        <f t="shared" ref="FQ385:FQ426" ca="1" si="172">IF($D385&lt;&gt;"",INDIRECT("'"&amp;$D385&amp;"'"&amp;"!as16"),"")</f>
        <v/>
      </c>
      <c r="FR385" t="str">
        <f t="shared" ref="FR385:FR426" ca="1" si="173">IF($D385&lt;&gt;"",INDIRECT("'"&amp;$D385&amp;"'"&amp;"!at16"),"")</f>
        <v/>
      </c>
      <c r="FS385" t="str">
        <f t="shared" ref="FS385:FS426" ca="1" si="174">IF($D385&lt;&gt;"",INDIRECT("'"&amp;$D385&amp;"'"&amp;"!au16"),"")</f>
        <v/>
      </c>
      <c r="FT385" t="str">
        <f t="shared" ref="FT385:FT426" ca="1" si="175">IF($D385&lt;&gt;"",INDIRECT("'"&amp;$D385&amp;"'"&amp;"!av16"),"")</f>
        <v/>
      </c>
      <c r="FU385" t="str">
        <f t="shared" ref="FU385:FU426" ca="1" si="176">IF($D385&lt;&gt;"",INDIRECT("'"&amp;$D385&amp;"'"&amp;"!aw16"),"")</f>
        <v/>
      </c>
      <c r="FV385" t="str">
        <f t="shared" ref="FV385:FV426" ca="1" si="177">IF($D385&lt;&gt;"",INDIRECT("'"&amp;$D385&amp;"'"&amp;"!ax16"),"")</f>
        <v/>
      </c>
      <c r="FW385" t="str">
        <f t="shared" ref="FW385:FW426" ca="1" si="178">IF($D385&lt;&gt;"",INDIRECT("'"&amp;$D385&amp;"'"&amp;"!ay16"),"")</f>
        <v/>
      </c>
      <c r="FX385" t="str">
        <f t="shared" ref="FX385:FX426" ca="1" si="179">IF($D385&lt;&gt;"",INDIRECT("'"&amp;$D385&amp;"'"&amp;"!az16"),"")</f>
        <v/>
      </c>
      <c r="FY385" t="str">
        <f t="shared" ref="FY385:FY426" ca="1" si="180">IF($D385&lt;&gt;"",INDIRECT("'"&amp;$D385&amp;"'"&amp;"!ba16"),"")</f>
        <v/>
      </c>
      <c r="FZ385" t="str">
        <f t="shared" ref="FZ385:FZ426" ca="1" si="181">IF($D385&lt;&gt;"",INDIRECT("'"&amp;$D385&amp;"'"&amp;"!bb16"),"")</f>
        <v/>
      </c>
      <c r="GA385" t="str">
        <f t="shared" ref="GA385:GA426" ca="1" si="182">IF($D385&lt;&gt;"",INDIRECT("'"&amp;$D385&amp;"'"&amp;"!bc16"),"")</f>
        <v/>
      </c>
      <c r="GB385" t="str">
        <f t="shared" ref="GB385:GB426" ca="1" si="183">IF($D385&lt;&gt;"",INDIRECT("'"&amp;$D385&amp;"'"&amp;"!bd16"),"")</f>
        <v/>
      </c>
      <c r="GC385" t="str">
        <f t="shared" ref="GC385:GC426" ca="1" si="184">IF($D385&lt;&gt;"",INDIRECT("'"&amp;$D385&amp;"'"&amp;"!as17"),"")</f>
        <v/>
      </c>
      <c r="GD385" t="str">
        <f t="shared" ref="GD385:GD426" ca="1" si="185">IF($D385&lt;&gt;"",INDIRECT("'"&amp;$D385&amp;"'"&amp;"!at17"),"")</f>
        <v/>
      </c>
      <c r="GE385" t="str">
        <f t="shared" ref="GE385:GE426" ca="1" si="186">IF($D385&lt;&gt;"",INDIRECT("'"&amp;$D385&amp;"'"&amp;"!au17"),"")</f>
        <v/>
      </c>
      <c r="GF385" t="str">
        <f t="shared" ref="GF385:GF426" ca="1" si="187">IF($D385&lt;&gt;"",INDIRECT("'"&amp;$D385&amp;"'"&amp;"!av17"),"")</f>
        <v/>
      </c>
      <c r="GG385" t="str">
        <f t="shared" ref="GG385:GG426" ca="1" si="188">IF($D385&lt;&gt;"",INDIRECT("'"&amp;$D385&amp;"'"&amp;"!aw17"),"")</f>
        <v/>
      </c>
      <c r="GH385" t="str">
        <f t="shared" ref="GH385:GH426" ca="1" si="189">IF($D385&lt;&gt;"",INDIRECT("'"&amp;$D385&amp;"'"&amp;"!ax17"),"")</f>
        <v/>
      </c>
      <c r="GI385" t="str">
        <f t="shared" ref="GI385:GI426" ca="1" si="190">IF($D385&lt;&gt;"",INDIRECT("'"&amp;$D385&amp;"'"&amp;"!ay17"),"")</f>
        <v/>
      </c>
      <c r="GJ385" t="str">
        <f t="shared" ref="GJ385:GJ426" ca="1" si="191">IF($D385&lt;&gt;"",INDIRECT("'"&amp;$D385&amp;"'"&amp;"!az17"),"")</f>
        <v/>
      </c>
      <c r="GK385" t="str">
        <f t="shared" ref="GK385:GK426" ca="1" si="192">IF($D385&lt;&gt;"",INDIRECT("'"&amp;$D385&amp;"'"&amp;"!ba17"),"")</f>
        <v/>
      </c>
      <c r="GL385" t="str">
        <f t="shared" ref="GL385:GL426" ca="1" si="193">IF($D385&lt;&gt;"",INDIRECT("'"&amp;$D385&amp;"'"&amp;"!bb17"),"")</f>
        <v/>
      </c>
      <c r="GM385" t="str">
        <f t="shared" ref="GM385:GM426" ca="1" si="194">IF($D385&lt;&gt;"",INDIRECT("'"&amp;$D385&amp;"'"&amp;"!bc17"),"")</f>
        <v/>
      </c>
      <c r="GN385" t="str">
        <f t="shared" ref="GN385:GN426" ca="1" si="195">IF($D385&lt;&gt;"",INDIRECT("'"&amp;$D385&amp;"'"&amp;"!bd17"),"")</f>
        <v/>
      </c>
      <c r="GO385" t="str">
        <f t="shared" ref="GO385:GO426" ca="1" si="196">IF($D385&lt;&gt;"",INDIRECT("'"&amp;$D385&amp;"'"&amp;"!as18"),"")</f>
        <v/>
      </c>
      <c r="GP385" t="str">
        <f t="shared" ref="GP385:GP426" ca="1" si="197">IF($D385&lt;&gt;"",INDIRECT("'"&amp;$D385&amp;"'"&amp;"!at18"),"")</f>
        <v/>
      </c>
      <c r="GQ385" t="str">
        <f t="shared" ref="GQ385:GQ426" ca="1" si="198">IF($D385&lt;&gt;"",INDIRECT("'"&amp;$D385&amp;"'"&amp;"!au18"),"")</f>
        <v/>
      </c>
      <c r="GR385" t="str">
        <f t="shared" ref="GR385:GR426" ca="1" si="199">IF($D385&lt;&gt;"",INDIRECT("'"&amp;$D385&amp;"'"&amp;"!av18"),"")</f>
        <v/>
      </c>
      <c r="GS385" t="str">
        <f t="shared" ref="GS385:GS426" ca="1" si="200">IF($D385&lt;&gt;"",INDIRECT("'"&amp;$D385&amp;"'"&amp;"!aw18"),"")</f>
        <v/>
      </c>
      <c r="GT385" t="str">
        <f t="shared" ref="GT385:GT426" ca="1" si="201">IF($D385&lt;&gt;"",INDIRECT("'"&amp;$D385&amp;"'"&amp;"!ax18"),"")</f>
        <v/>
      </c>
      <c r="GU385" t="str">
        <f t="shared" ref="GU385:GU426" ca="1" si="202">IF($D385&lt;&gt;"",INDIRECT("'"&amp;$D385&amp;"'"&amp;"!ay18"),"")</f>
        <v/>
      </c>
      <c r="GV385" t="str">
        <f t="shared" ref="GV385:GV426" ca="1" si="203">IF($D385&lt;&gt;"",INDIRECT("'"&amp;$D385&amp;"'"&amp;"!az18"),"")</f>
        <v/>
      </c>
      <c r="GW385" t="str">
        <f t="shared" ref="GW385:GW426" ca="1" si="204">IF($D385&lt;&gt;"",INDIRECT("'"&amp;$D385&amp;"'"&amp;"!ba18"),"")</f>
        <v/>
      </c>
      <c r="GX385" t="str">
        <f t="shared" ref="GX385:GX426" ca="1" si="205">IF($D385&lt;&gt;"",INDIRECT("'"&amp;$D385&amp;"'"&amp;"!bb18"),"")</f>
        <v/>
      </c>
      <c r="GY385" t="str">
        <f t="shared" ref="GY385:GY426" ca="1" si="206">IF($D385&lt;&gt;"",INDIRECT("'"&amp;$D385&amp;"'"&amp;"!bc18"),"")</f>
        <v/>
      </c>
      <c r="GZ385" t="str">
        <f t="shared" ref="GZ385:GZ426" ca="1" si="207">IF($D385&lt;&gt;"",INDIRECT("'"&amp;$D385&amp;"'"&amp;"!bd18"),"")</f>
        <v/>
      </c>
      <c r="HA385" t="str">
        <f t="shared" ref="HA385:HA426" ca="1" si="208">IF($D385&lt;&gt;"",INDIRECT("'"&amp;$D385&amp;"'"&amp;"!as19"),"")</f>
        <v/>
      </c>
      <c r="HB385" t="str">
        <f t="shared" ref="HB385:HB426" ca="1" si="209">IF($D385&lt;&gt;"",INDIRECT("'"&amp;$D385&amp;"'"&amp;"!at19"),"")</f>
        <v/>
      </c>
      <c r="HC385" t="str">
        <f t="shared" ref="HC385:HC426" ca="1" si="210">IF($D385&lt;&gt;"",INDIRECT("'"&amp;$D385&amp;"'"&amp;"!au19"),"")</f>
        <v/>
      </c>
      <c r="HD385" t="str">
        <f t="shared" ref="HD385:HD426" ca="1" si="211">IF($D385&lt;&gt;"",INDIRECT("'"&amp;$D385&amp;"'"&amp;"!av19"),"")</f>
        <v/>
      </c>
      <c r="HE385" t="str">
        <f t="shared" ref="HE385:HE426" ca="1" si="212">IF($D385&lt;&gt;"",INDIRECT("'"&amp;$D385&amp;"'"&amp;"!aw19"),"")</f>
        <v/>
      </c>
      <c r="HF385" t="str">
        <f t="shared" ref="HF385:HF426" ca="1" si="213">IF($D385&lt;&gt;"",INDIRECT("'"&amp;$D385&amp;"'"&amp;"!ax19"),"")</f>
        <v/>
      </c>
      <c r="HG385" t="str">
        <f t="shared" ref="HG385:HG426" ca="1" si="214">IF($D385&lt;&gt;"",INDIRECT("'"&amp;$D385&amp;"'"&amp;"!ay19"),"")</f>
        <v/>
      </c>
      <c r="HH385" t="str">
        <f t="shared" ref="HH385:HH426" ca="1" si="215">IF($D385&lt;&gt;"",INDIRECT("'"&amp;$D385&amp;"'"&amp;"!az19"),"")</f>
        <v/>
      </c>
      <c r="HI385" t="str">
        <f t="shared" ref="HI385:HI426" ca="1" si="216">IF($D385&lt;&gt;"",INDIRECT("'"&amp;$D385&amp;"'"&amp;"!ba19"),"")</f>
        <v/>
      </c>
      <c r="HJ385" t="str">
        <f t="shared" ref="HJ385:HJ426" ca="1" si="217">IF($D385&lt;&gt;"",INDIRECT("'"&amp;$D385&amp;"'"&amp;"!bb19"),"")</f>
        <v/>
      </c>
      <c r="HK385" t="str">
        <f t="shared" ref="HK385:HK426" ca="1" si="218">IF($D385&lt;&gt;"",INDIRECT("'"&amp;$D385&amp;"'"&amp;"!bc19"),"")</f>
        <v/>
      </c>
      <c r="HL385" t="str">
        <f t="shared" ref="HL385:HL426" ca="1" si="219">IF($D385&lt;&gt;"",INDIRECT("'"&amp;$D385&amp;"'"&amp;"!bd19"),"")</f>
        <v/>
      </c>
      <c r="HM385" t="str">
        <f t="shared" ref="HM385:HM426" ca="1" si="220">IF($D385&lt;&gt;"",INDIRECT("'"&amp;$D385&amp;"'"&amp;"!as20"),"")</f>
        <v/>
      </c>
      <c r="HN385" t="str">
        <f t="shared" ref="HN385:HN426" ca="1" si="221">IF($D385&lt;&gt;"",INDIRECT("'"&amp;$D385&amp;"'"&amp;"!at20"),"")</f>
        <v/>
      </c>
      <c r="HO385" t="str">
        <f t="shared" ref="HO385:HO426" ca="1" si="222">IF($D385&lt;&gt;"",INDIRECT("'"&amp;$D385&amp;"'"&amp;"!au20"),"")</f>
        <v/>
      </c>
      <c r="HP385" t="str">
        <f t="shared" ref="HP385:HP426" ca="1" si="223">IF($D385&lt;&gt;"",INDIRECT("'"&amp;$D385&amp;"'"&amp;"!av20"),"")</f>
        <v/>
      </c>
      <c r="HQ385" t="str">
        <f t="shared" ref="HQ385:HQ426" ca="1" si="224">IF($D385&lt;&gt;"",INDIRECT("'"&amp;$D385&amp;"'"&amp;"!aw20"),"")</f>
        <v/>
      </c>
      <c r="HR385" t="str">
        <f t="shared" ref="HR385:HR426" ca="1" si="225">IF($D385&lt;&gt;"",INDIRECT("'"&amp;$D385&amp;"'"&amp;"!ax20"),"")</f>
        <v/>
      </c>
      <c r="HS385" t="str">
        <f t="shared" ref="HS385:HS426" ca="1" si="226">IF($D385&lt;&gt;"",INDIRECT("'"&amp;$D385&amp;"'"&amp;"!ay20"),"")</f>
        <v/>
      </c>
      <c r="HT385" t="str">
        <f t="shared" ref="HT385:HT426" ca="1" si="227">IF($D385&lt;&gt;"",INDIRECT("'"&amp;$D385&amp;"'"&amp;"!az20"),"")</f>
        <v/>
      </c>
      <c r="HU385" t="str">
        <f t="shared" ref="HU385:HU426" ca="1" si="228">IF($D385&lt;&gt;"",INDIRECT("'"&amp;$D385&amp;"'"&amp;"!ba20"),"")</f>
        <v/>
      </c>
      <c r="HV385" t="str">
        <f t="shared" ref="HV385:HV426" ca="1" si="229">IF($D385&lt;&gt;"",INDIRECT("'"&amp;$D385&amp;"'"&amp;"!bb20"),"")</f>
        <v/>
      </c>
      <c r="HW385" t="str">
        <f t="shared" ref="HW385:HW426" ca="1" si="230">IF($D385&lt;&gt;"",INDIRECT("'"&amp;$D385&amp;"'"&amp;"!bc20"),"")</f>
        <v/>
      </c>
      <c r="HX385" t="str">
        <f t="shared" ref="HX385:HX426" ca="1" si="231">IF($D385&lt;&gt;"",INDIRECT("'"&amp;$D385&amp;"'"&amp;"!bd20"),"")</f>
        <v/>
      </c>
      <c r="HY385" t="str">
        <f t="shared" ref="HY385:HY426" ca="1" si="232">IF($D385&lt;&gt;"",INDIRECT("'"&amp;$D385&amp;"'"&amp;"!as21"),"")</f>
        <v/>
      </c>
      <c r="HZ385" t="str">
        <f t="shared" ref="HZ385:HZ426" ca="1" si="233">IF($D385&lt;&gt;"",INDIRECT("'"&amp;$D385&amp;"'"&amp;"!at21"),"")</f>
        <v/>
      </c>
      <c r="IA385" t="str">
        <f t="shared" ref="IA385:IA426" ca="1" si="234">IF($D385&lt;&gt;"",INDIRECT("'"&amp;$D385&amp;"'"&amp;"!au21"),"")</f>
        <v/>
      </c>
      <c r="IB385" t="str">
        <f t="shared" ref="IB385:IB426" ca="1" si="235">IF($D385&lt;&gt;"",INDIRECT("'"&amp;$D385&amp;"'"&amp;"!av21"),"")</f>
        <v/>
      </c>
      <c r="IC385" t="str">
        <f t="shared" ref="IC385:IC426" ca="1" si="236">IF($D385&lt;&gt;"",INDIRECT("'"&amp;$D385&amp;"'"&amp;"!aw21"),"")</f>
        <v/>
      </c>
      <c r="ID385" t="str">
        <f t="shared" ref="ID385:ID426" ca="1" si="237">IF($D385&lt;&gt;"",INDIRECT("'"&amp;$D385&amp;"'"&amp;"!ax21"),"")</f>
        <v/>
      </c>
      <c r="IE385" t="str">
        <f t="shared" ref="IE385:IE426" ca="1" si="238">IF($D385&lt;&gt;"",INDIRECT("'"&amp;$D385&amp;"'"&amp;"!ay21"),"")</f>
        <v/>
      </c>
      <c r="IF385" t="str">
        <f t="shared" ref="IF385:IF426" ca="1" si="239">IF($D385&lt;&gt;"",INDIRECT("'"&amp;$D385&amp;"'"&amp;"!az21"),"")</f>
        <v/>
      </c>
      <c r="IG385" t="str">
        <f t="shared" ref="IG385:IG426" ca="1" si="240">IF($D385&lt;&gt;"",INDIRECT("'"&amp;$D385&amp;"'"&amp;"!ba21"),"")</f>
        <v/>
      </c>
      <c r="IH385" t="str">
        <f t="shared" ref="IH385:IH426" ca="1" si="241">IF($D385&lt;&gt;"",INDIRECT("'"&amp;$D385&amp;"'"&amp;"!bb21"),"")</f>
        <v/>
      </c>
      <c r="II385" t="str">
        <f t="shared" ref="II385:II426" ca="1" si="242">IF($D385&lt;&gt;"",INDIRECT("'"&amp;$D385&amp;"'"&amp;"!bc21"),"")</f>
        <v/>
      </c>
      <c r="IJ385" t="str">
        <f t="shared" ref="IJ385:IJ426" ca="1" si="243">IF($D385&lt;&gt;"",INDIRECT("'"&amp;$D385&amp;"'"&amp;"!bd21"),"")</f>
        <v/>
      </c>
      <c r="IK385" t="str">
        <f t="shared" ref="IK385:IK426" ca="1" si="244">IF($D385&lt;&gt;"",INDIRECT("'"&amp;$D385&amp;"'"&amp;"!as22"),"")</f>
        <v/>
      </c>
      <c r="IL385" t="str">
        <f t="shared" ref="IL385:IL426" ca="1" si="245">IF($D385&lt;&gt;"",INDIRECT("'"&amp;$D385&amp;"'"&amp;"!at22"),"")</f>
        <v/>
      </c>
      <c r="IM385" t="str">
        <f t="shared" ref="IM385:IM426" ca="1" si="246">IF($D385&lt;&gt;"",INDIRECT("'"&amp;$D385&amp;"'"&amp;"!au22"),"")</f>
        <v/>
      </c>
      <c r="IN385" t="str">
        <f t="shared" ref="IN385:IN426" ca="1" si="247">IF($D385&lt;&gt;"",INDIRECT("'"&amp;$D385&amp;"'"&amp;"!av22"),"")</f>
        <v/>
      </c>
      <c r="IO385" t="str">
        <f t="shared" ref="IO385:IO426" ca="1" si="248">IF($D385&lt;&gt;"",INDIRECT("'"&amp;$D385&amp;"'"&amp;"!aw22"),"")</f>
        <v/>
      </c>
      <c r="IP385" t="str">
        <f t="shared" ref="IP385:IP426" ca="1" si="249">IF($D385&lt;&gt;"",INDIRECT("'"&amp;$D385&amp;"'"&amp;"!ax22"),"")</f>
        <v/>
      </c>
      <c r="IQ385" t="str">
        <f t="shared" ref="IQ385:IQ426" ca="1" si="250">IF($D385&lt;&gt;"",INDIRECT("'"&amp;$D385&amp;"'"&amp;"!ay22"),"")</f>
        <v/>
      </c>
      <c r="IR385" t="str">
        <f t="shared" ref="IR385:IR426" ca="1" si="251">IF($D385&lt;&gt;"",INDIRECT("'"&amp;$D385&amp;"'"&amp;"!az22"),"")</f>
        <v/>
      </c>
      <c r="IS385" t="str">
        <f t="shared" ref="IS385:IS426" ca="1" si="252">IF($D385&lt;&gt;"",INDIRECT("'"&amp;$D385&amp;"'"&amp;"!ba22"),"")</f>
        <v/>
      </c>
      <c r="IT385" t="str">
        <f t="shared" ref="IT385:IT426" ca="1" si="253">IF($D385&lt;&gt;"",INDIRECT("'"&amp;$D385&amp;"'"&amp;"!bb22"),"")</f>
        <v/>
      </c>
      <c r="IU385" t="str">
        <f t="shared" ref="IU385:IU426" ca="1" si="254">IF($D385&lt;&gt;"",INDIRECT("'"&amp;$D385&amp;"'"&amp;"!bc22"),"")</f>
        <v/>
      </c>
      <c r="IV385" t="str">
        <f t="shared" ref="IV385:IV426" ca="1" si="255">IF($D385&lt;&gt;"",INDIRECT("'"&amp;$D385&amp;"'"&amp;"!bd22"),"")</f>
        <v/>
      </c>
    </row>
    <row r="386" spans="2:256" x14ac:dyDescent="0.25">
      <c r="B386" s="140">
        <v>10</v>
      </c>
      <c r="C386" s="140" t="str">
        <f ca="1">IF(P386&gt;0,MAX($C$375:C385)+1,"")</f>
        <v/>
      </c>
      <c r="D386" s="140" t="str">
        <f ca="1">IF(ISERROR(INDEX(WS,ROWS($B$377:$B386))),"",MID(INDEX(WS,ROWS($B$377:$B386)), FIND("]",INDEX(WS,ROWS($B$377:$B386)))+1,32))&amp;T(NOW())</f>
        <v/>
      </c>
      <c r="E386" s="140" t="str">
        <f t="shared" ca="1" si="5"/>
        <v/>
      </c>
      <c r="F386" s="140" t="str">
        <f t="shared" ca="1" si="6"/>
        <v/>
      </c>
      <c r="G386" s="140" t="str">
        <f t="shared" ca="1" si="7"/>
        <v/>
      </c>
      <c r="H386" s="140" t="str">
        <f t="shared" ca="1" si="8"/>
        <v/>
      </c>
      <c r="I386" s="140" t="str">
        <f t="shared" ca="1" si="9"/>
        <v/>
      </c>
      <c r="J386" s="140" t="str">
        <f t="shared" ca="1" si="10"/>
        <v/>
      </c>
      <c r="K386" s="140" t="str">
        <f t="shared" ca="1" si="11"/>
        <v/>
      </c>
      <c r="L386" s="140" t="str">
        <f t="shared" ca="1" si="12"/>
        <v/>
      </c>
      <c r="M386" s="140" t="str">
        <f t="shared" ca="1" si="13"/>
        <v/>
      </c>
      <c r="N386" s="297" t="str">
        <f t="shared" ca="1" si="14"/>
        <v/>
      </c>
      <c r="O386" s="297" t="str">
        <f t="shared" ca="1" si="15"/>
        <v/>
      </c>
      <c r="P386" s="140">
        <f t="shared" ca="1" si="4"/>
        <v>0</v>
      </c>
      <c r="Q386" t="str">
        <f t="shared" ca="1" si="16"/>
        <v/>
      </c>
      <c r="R386" t="str">
        <f t="shared" ca="1" si="17"/>
        <v/>
      </c>
      <c r="S386" t="str">
        <f t="shared" ca="1" si="18"/>
        <v/>
      </c>
      <c r="T386" t="str">
        <f t="shared" ca="1" si="19"/>
        <v/>
      </c>
      <c r="U386" t="str">
        <f t="shared" ca="1" si="20"/>
        <v/>
      </c>
      <c r="V386" t="str">
        <f t="shared" ca="1" si="21"/>
        <v/>
      </c>
      <c r="W386" t="str">
        <f t="shared" ca="1" si="22"/>
        <v/>
      </c>
      <c r="X386" t="str">
        <f t="shared" ca="1" si="23"/>
        <v/>
      </c>
      <c r="Y386" t="str">
        <f t="shared" ca="1" si="24"/>
        <v/>
      </c>
      <c r="Z386" t="str">
        <f t="shared" ca="1" si="25"/>
        <v/>
      </c>
      <c r="AA386" t="str">
        <f t="shared" ca="1" si="26"/>
        <v/>
      </c>
      <c r="AB386" t="str">
        <f t="shared" ca="1" si="27"/>
        <v/>
      </c>
      <c r="AC386" t="str">
        <f t="shared" ca="1" si="28"/>
        <v/>
      </c>
      <c r="AD386" t="str">
        <f t="shared" ca="1" si="29"/>
        <v/>
      </c>
      <c r="AE386" t="str">
        <f t="shared" ca="1" si="30"/>
        <v/>
      </c>
      <c r="AF386" t="str">
        <f t="shared" ca="1" si="31"/>
        <v/>
      </c>
      <c r="AG386" t="str">
        <f t="shared" ca="1" si="32"/>
        <v/>
      </c>
      <c r="AH386" t="str">
        <f t="shared" ca="1" si="33"/>
        <v/>
      </c>
      <c r="AI386" t="str">
        <f t="shared" ca="1" si="34"/>
        <v/>
      </c>
      <c r="AJ386" t="str">
        <f t="shared" ca="1" si="35"/>
        <v/>
      </c>
      <c r="AK386" t="str">
        <f t="shared" ca="1" si="36"/>
        <v/>
      </c>
      <c r="AL386" t="str">
        <f t="shared" ca="1" si="37"/>
        <v/>
      </c>
      <c r="AM386" t="str">
        <f t="shared" ca="1" si="38"/>
        <v/>
      </c>
      <c r="AN386" t="str">
        <f t="shared" ca="1" si="39"/>
        <v/>
      </c>
      <c r="AO386" t="str">
        <f t="shared" ca="1" si="40"/>
        <v/>
      </c>
      <c r="AP386" t="str">
        <f t="shared" ca="1" si="41"/>
        <v/>
      </c>
      <c r="AQ386" t="str">
        <f t="shared" ca="1" si="42"/>
        <v/>
      </c>
      <c r="AR386" t="str">
        <f t="shared" ca="1" si="43"/>
        <v/>
      </c>
      <c r="AS386" t="str">
        <f t="shared" ca="1" si="44"/>
        <v/>
      </c>
      <c r="AT386" t="str">
        <f t="shared" ca="1" si="45"/>
        <v/>
      </c>
      <c r="AU386" t="str">
        <f t="shared" ca="1" si="46"/>
        <v/>
      </c>
      <c r="AV386" t="str">
        <f t="shared" ca="1" si="47"/>
        <v/>
      </c>
      <c r="AW386" t="str">
        <f t="shared" ca="1" si="48"/>
        <v/>
      </c>
      <c r="AX386" t="str">
        <f t="shared" ca="1" si="49"/>
        <v/>
      </c>
      <c r="AY386" t="str">
        <f t="shared" ca="1" si="50"/>
        <v/>
      </c>
      <c r="AZ386" t="str">
        <f t="shared" ca="1" si="51"/>
        <v/>
      </c>
      <c r="BA386" t="str">
        <f t="shared" ca="1" si="52"/>
        <v/>
      </c>
      <c r="BB386" t="str">
        <f t="shared" ca="1" si="53"/>
        <v/>
      </c>
      <c r="BC386" t="str">
        <f t="shared" ca="1" si="54"/>
        <v/>
      </c>
      <c r="BD386" t="str">
        <f t="shared" ca="1" si="55"/>
        <v/>
      </c>
      <c r="BE386" t="str">
        <f t="shared" ca="1" si="56"/>
        <v/>
      </c>
      <c r="BF386" t="str">
        <f t="shared" ca="1" si="57"/>
        <v/>
      </c>
      <c r="BG386" t="str">
        <f t="shared" ca="1" si="58"/>
        <v/>
      </c>
      <c r="BH386" t="str">
        <f t="shared" ca="1" si="59"/>
        <v/>
      </c>
      <c r="BI386" t="str">
        <f t="shared" ca="1" si="60"/>
        <v/>
      </c>
      <c r="BJ386" t="str">
        <f t="shared" ca="1" si="61"/>
        <v/>
      </c>
      <c r="BK386" t="str">
        <f t="shared" ca="1" si="62"/>
        <v/>
      </c>
      <c r="BL386" t="str">
        <f t="shared" ca="1" si="63"/>
        <v/>
      </c>
      <c r="BM386" t="str">
        <f t="shared" ca="1" si="64"/>
        <v/>
      </c>
      <c r="BN386" t="str">
        <f t="shared" ca="1" si="65"/>
        <v/>
      </c>
      <c r="BO386" t="str">
        <f t="shared" ca="1" si="66"/>
        <v/>
      </c>
      <c r="BP386" t="str">
        <f t="shared" ca="1" si="67"/>
        <v/>
      </c>
      <c r="BQ386" t="str">
        <f t="shared" ca="1" si="68"/>
        <v/>
      </c>
      <c r="BR386" t="str">
        <f t="shared" ca="1" si="69"/>
        <v/>
      </c>
      <c r="BS386" t="str">
        <f t="shared" ca="1" si="70"/>
        <v/>
      </c>
      <c r="BT386" t="str">
        <f t="shared" ca="1" si="71"/>
        <v/>
      </c>
      <c r="BU386" t="str">
        <f t="shared" ca="1" si="72"/>
        <v/>
      </c>
      <c r="BV386" t="str">
        <f t="shared" ca="1" si="73"/>
        <v/>
      </c>
      <c r="BW386" t="str">
        <f t="shared" ca="1" si="74"/>
        <v/>
      </c>
      <c r="BX386" t="str">
        <f t="shared" ca="1" si="75"/>
        <v/>
      </c>
      <c r="BY386" t="str">
        <f t="shared" ca="1" si="76"/>
        <v/>
      </c>
      <c r="BZ386" t="str">
        <f t="shared" ca="1" si="77"/>
        <v/>
      </c>
      <c r="CA386" t="str">
        <f t="shared" ca="1" si="78"/>
        <v/>
      </c>
      <c r="CB386" t="str">
        <f t="shared" ca="1" si="79"/>
        <v/>
      </c>
      <c r="CC386" t="str">
        <f t="shared" ca="1" si="80"/>
        <v/>
      </c>
      <c r="CD386" t="str">
        <f t="shared" ca="1" si="81"/>
        <v/>
      </c>
      <c r="CE386" t="str">
        <f t="shared" ca="1" si="82"/>
        <v/>
      </c>
      <c r="CF386" t="str">
        <f t="shared" ca="1" si="83"/>
        <v/>
      </c>
      <c r="CG386" t="str">
        <f t="shared" ca="1" si="84"/>
        <v/>
      </c>
      <c r="CH386" t="str">
        <f t="shared" ca="1" si="85"/>
        <v/>
      </c>
      <c r="CI386" t="str">
        <f t="shared" ca="1" si="86"/>
        <v/>
      </c>
      <c r="CJ386" t="str">
        <f t="shared" ca="1" si="87"/>
        <v/>
      </c>
      <c r="CK386" t="str">
        <f t="shared" ca="1" si="88"/>
        <v/>
      </c>
      <c r="CL386" t="str">
        <f t="shared" ca="1" si="89"/>
        <v/>
      </c>
      <c r="CM386" t="str">
        <f t="shared" ca="1" si="90"/>
        <v/>
      </c>
      <c r="CN386" t="str">
        <f t="shared" ca="1" si="91"/>
        <v/>
      </c>
      <c r="CO386" t="str">
        <f t="shared" ca="1" si="92"/>
        <v/>
      </c>
      <c r="CP386" t="str">
        <f t="shared" ca="1" si="93"/>
        <v/>
      </c>
      <c r="CQ386" t="str">
        <f t="shared" ca="1" si="94"/>
        <v/>
      </c>
      <c r="CR386" t="str">
        <f t="shared" ca="1" si="95"/>
        <v/>
      </c>
      <c r="CS386" t="str">
        <f t="shared" ca="1" si="96"/>
        <v/>
      </c>
      <c r="CT386" t="str">
        <f t="shared" ca="1" si="97"/>
        <v/>
      </c>
      <c r="CU386" t="str">
        <f t="shared" ca="1" si="98"/>
        <v/>
      </c>
      <c r="CV386" t="str">
        <f t="shared" ca="1" si="99"/>
        <v/>
      </c>
      <c r="CW386" t="str">
        <f t="shared" ca="1" si="100"/>
        <v/>
      </c>
      <c r="CX386" t="str">
        <f t="shared" ca="1" si="101"/>
        <v/>
      </c>
      <c r="CY386" t="str">
        <f t="shared" ca="1" si="102"/>
        <v/>
      </c>
      <c r="CZ386" t="str">
        <f t="shared" ca="1" si="103"/>
        <v/>
      </c>
      <c r="DA386" t="str">
        <f t="shared" ca="1" si="104"/>
        <v/>
      </c>
      <c r="DB386" t="str">
        <f t="shared" ca="1" si="105"/>
        <v/>
      </c>
      <c r="DC386" t="str">
        <f t="shared" ca="1" si="106"/>
        <v/>
      </c>
      <c r="DD386" t="str">
        <f t="shared" ca="1" si="107"/>
        <v/>
      </c>
      <c r="DE386" t="str">
        <f t="shared" ca="1" si="108"/>
        <v/>
      </c>
      <c r="DF386" t="str">
        <f t="shared" ca="1" si="109"/>
        <v/>
      </c>
      <c r="DG386" t="str">
        <f t="shared" ca="1" si="110"/>
        <v/>
      </c>
      <c r="DH386" t="str">
        <f t="shared" ca="1" si="111"/>
        <v/>
      </c>
      <c r="DI386" t="str">
        <f t="shared" ca="1" si="112"/>
        <v/>
      </c>
      <c r="DJ386" t="str">
        <f t="shared" ca="1" si="113"/>
        <v/>
      </c>
      <c r="DK386" t="str">
        <f t="shared" ca="1" si="114"/>
        <v/>
      </c>
      <c r="DL386" t="str">
        <f t="shared" ca="1" si="115"/>
        <v/>
      </c>
      <c r="DM386" t="str">
        <f t="shared" ca="1" si="116"/>
        <v/>
      </c>
      <c r="DN386" t="str">
        <f t="shared" ca="1" si="117"/>
        <v/>
      </c>
      <c r="DO386" t="str">
        <f t="shared" ca="1" si="118"/>
        <v/>
      </c>
      <c r="DP386" t="str">
        <f t="shared" ca="1" si="119"/>
        <v/>
      </c>
      <c r="DQ386" t="str">
        <f t="shared" ca="1" si="120"/>
        <v/>
      </c>
      <c r="DR386" t="str">
        <f t="shared" ca="1" si="121"/>
        <v/>
      </c>
      <c r="DS386" t="str">
        <f t="shared" ca="1" si="122"/>
        <v/>
      </c>
      <c r="DT386" t="str">
        <f t="shared" ca="1" si="123"/>
        <v/>
      </c>
      <c r="DU386" t="str">
        <f t="shared" ca="1" si="124"/>
        <v/>
      </c>
      <c r="DV386" t="str">
        <f t="shared" ca="1" si="125"/>
        <v/>
      </c>
      <c r="DW386" t="str">
        <f t="shared" ca="1" si="126"/>
        <v/>
      </c>
      <c r="DX386" t="str">
        <f t="shared" ca="1" si="127"/>
        <v/>
      </c>
      <c r="DY386" t="str">
        <f t="shared" ca="1" si="128"/>
        <v/>
      </c>
      <c r="DZ386" t="str">
        <f t="shared" ca="1" si="129"/>
        <v/>
      </c>
      <c r="EA386" t="str">
        <f t="shared" ca="1" si="130"/>
        <v/>
      </c>
      <c r="EB386" t="str">
        <f t="shared" ca="1" si="131"/>
        <v/>
      </c>
      <c r="EC386" t="str">
        <f t="shared" ca="1" si="132"/>
        <v/>
      </c>
      <c r="ED386" t="str">
        <f t="shared" ca="1" si="133"/>
        <v/>
      </c>
      <c r="EE386" t="str">
        <f t="shared" ca="1" si="134"/>
        <v/>
      </c>
      <c r="EF386" t="str">
        <f t="shared" ca="1" si="135"/>
        <v/>
      </c>
      <c r="EG386" t="str">
        <f t="shared" ca="1" si="136"/>
        <v/>
      </c>
      <c r="EH386" t="str">
        <f t="shared" ca="1" si="137"/>
        <v/>
      </c>
      <c r="EI386" t="str">
        <f t="shared" ca="1" si="138"/>
        <v/>
      </c>
      <c r="EJ386" t="str">
        <f t="shared" ca="1" si="139"/>
        <v/>
      </c>
      <c r="EK386" t="str">
        <f t="shared" ca="1" si="140"/>
        <v/>
      </c>
      <c r="EL386" t="str">
        <f t="shared" ca="1" si="141"/>
        <v/>
      </c>
      <c r="EM386" t="str">
        <f t="shared" ca="1" si="142"/>
        <v/>
      </c>
      <c r="EN386" t="str">
        <f t="shared" ca="1" si="143"/>
        <v/>
      </c>
      <c r="EO386" t="str">
        <f t="shared" ca="1" si="144"/>
        <v/>
      </c>
      <c r="EP386" t="str">
        <f t="shared" ca="1" si="145"/>
        <v/>
      </c>
      <c r="EQ386" t="str">
        <f t="shared" ca="1" si="146"/>
        <v/>
      </c>
      <c r="ER386" t="str">
        <f t="shared" ca="1" si="147"/>
        <v/>
      </c>
      <c r="ES386" t="str">
        <f t="shared" ca="1" si="148"/>
        <v/>
      </c>
      <c r="ET386" t="str">
        <f t="shared" ca="1" si="149"/>
        <v/>
      </c>
      <c r="EU386" t="str">
        <f t="shared" ca="1" si="150"/>
        <v/>
      </c>
      <c r="EV386" t="str">
        <f t="shared" ca="1" si="151"/>
        <v/>
      </c>
      <c r="EW386" t="str">
        <f t="shared" ca="1" si="152"/>
        <v/>
      </c>
      <c r="EX386" t="str">
        <f t="shared" ca="1" si="153"/>
        <v/>
      </c>
      <c r="EY386" t="str">
        <f t="shared" ca="1" si="154"/>
        <v/>
      </c>
      <c r="EZ386" t="str">
        <f t="shared" ca="1" si="155"/>
        <v/>
      </c>
      <c r="FA386" t="str">
        <f t="shared" ca="1" si="156"/>
        <v/>
      </c>
      <c r="FB386" t="str">
        <f t="shared" ca="1" si="157"/>
        <v/>
      </c>
      <c r="FC386" t="str">
        <f t="shared" ca="1" si="158"/>
        <v/>
      </c>
      <c r="FD386" t="str">
        <f t="shared" ca="1" si="159"/>
        <v/>
      </c>
      <c r="FE386" t="str">
        <f t="shared" ca="1" si="160"/>
        <v/>
      </c>
      <c r="FF386" t="str">
        <f t="shared" ca="1" si="161"/>
        <v/>
      </c>
      <c r="FG386" t="str">
        <f t="shared" ca="1" si="162"/>
        <v/>
      </c>
      <c r="FH386" t="str">
        <f t="shared" ca="1" si="163"/>
        <v/>
      </c>
      <c r="FI386" t="str">
        <f t="shared" ca="1" si="164"/>
        <v/>
      </c>
      <c r="FJ386" t="str">
        <f t="shared" ca="1" si="165"/>
        <v/>
      </c>
      <c r="FK386" t="str">
        <f t="shared" ca="1" si="166"/>
        <v/>
      </c>
      <c r="FL386" t="str">
        <f t="shared" ca="1" si="167"/>
        <v/>
      </c>
      <c r="FM386" t="str">
        <f t="shared" ca="1" si="168"/>
        <v/>
      </c>
      <c r="FN386" t="str">
        <f t="shared" ca="1" si="169"/>
        <v/>
      </c>
      <c r="FO386" t="str">
        <f t="shared" ca="1" si="170"/>
        <v/>
      </c>
      <c r="FP386" t="str">
        <f t="shared" ca="1" si="171"/>
        <v/>
      </c>
      <c r="FQ386" t="str">
        <f t="shared" ca="1" si="172"/>
        <v/>
      </c>
      <c r="FR386" t="str">
        <f t="shared" ca="1" si="173"/>
        <v/>
      </c>
      <c r="FS386" t="str">
        <f t="shared" ca="1" si="174"/>
        <v/>
      </c>
      <c r="FT386" t="str">
        <f t="shared" ca="1" si="175"/>
        <v/>
      </c>
      <c r="FU386" t="str">
        <f t="shared" ca="1" si="176"/>
        <v/>
      </c>
      <c r="FV386" t="str">
        <f t="shared" ca="1" si="177"/>
        <v/>
      </c>
      <c r="FW386" t="str">
        <f t="shared" ca="1" si="178"/>
        <v/>
      </c>
      <c r="FX386" t="str">
        <f t="shared" ca="1" si="179"/>
        <v/>
      </c>
      <c r="FY386" t="str">
        <f t="shared" ca="1" si="180"/>
        <v/>
      </c>
      <c r="FZ386" t="str">
        <f t="shared" ca="1" si="181"/>
        <v/>
      </c>
      <c r="GA386" t="str">
        <f t="shared" ca="1" si="182"/>
        <v/>
      </c>
      <c r="GB386" t="str">
        <f t="shared" ca="1" si="183"/>
        <v/>
      </c>
      <c r="GC386" t="str">
        <f t="shared" ca="1" si="184"/>
        <v/>
      </c>
      <c r="GD386" t="str">
        <f t="shared" ca="1" si="185"/>
        <v/>
      </c>
      <c r="GE386" t="str">
        <f t="shared" ca="1" si="186"/>
        <v/>
      </c>
      <c r="GF386" t="str">
        <f t="shared" ca="1" si="187"/>
        <v/>
      </c>
      <c r="GG386" t="str">
        <f t="shared" ca="1" si="188"/>
        <v/>
      </c>
      <c r="GH386" t="str">
        <f t="shared" ca="1" si="189"/>
        <v/>
      </c>
      <c r="GI386" t="str">
        <f t="shared" ca="1" si="190"/>
        <v/>
      </c>
      <c r="GJ386" t="str">
        <f t="shared" ca="1" si="191"/>
        <v/>
      </c>
      <c r="GK386" t="str">
        <f t="shared" ca="1" si="192"/>
        <v/>
      </c>
      <c r="GL386" t="str">
        <f t="shared" ca="1" si="193"/>
        <v/>
      </c>
      <c r="GM386" t="str">
        <f t="shared" ca="1" si="194"/>
        <v/>
      </c>
      <c r="GN386" t="str">
        <f t="shared" ca="1" si="195"/>
        <v/>
      </c>
      <c r="GO386" t="str">
        <f t="shared" ca="1" si="196"/>
        <v/>
      </c>
      <c r="GP386" t="str">
        <f t="shared" ca="1" si="197"/>
        <v/>
      </c>
      <c r="GQ386" t="str">
        <f t="shared" ca="1" si="198"/>
        <v/>
      </c>
      <c r="GR386" t="str">
        <f t="shared" ca="1" si="199"/>
        <v/>
      </c>
      <c r="GS386" t="str">
        <f t="shared" ca="1" si="200"/>
        <v/>
      </c>
      <c r="GT386" t="str">
        <f t="shared" ca="1" si="201"/>
        <v/>
      </c>
      <c r="GU386" t="str">
        <f t="shared" ca="1" si="202"/>
        <v/>
      </c>
      <c r="GV386" t="str">
        <f t="shared" ca="1" si="203"/>
        <v/>
      </c>
      <c r="GW386" t="str">
        <f t="shared" ca="1" si="204"/>
        <v/>
      </c>
      <c r="GX386" t="str">
        <f t="shared" ca="1" si="205"/>
        <v/>
      </c>
      <c r="GY386" t="str">
        <f t="shared" ca="1" si="206"/>
        <v/>
      </c>
      <c r="GZ386" t="str">
        <f t="shared" ca="1" si="207"/>
        <v/>
      </c>
      <c r="HA386" t="str">
        <f t="shared" ca="1" si="208"/>
        <v/>
      </c>
      <c r="HB386" t="str">
        <f t="shared" ca="1" si="209"/>
        <v/>
      </c>
      <c r="HC386" t="str">
        <f t="shared" ca="1" si="210"/>
        <v/>
      </c>
      <c r="HD386" t="str">
        <f t="shared" ca="1" si="211"/>
        <v/>
      </c>
      <c r="HE386" t="str">
        <f t="shared" ca="1" si="212"/>
        <v/>
      </c>
      <c r="HF386" t="str">
        <f t="shared" ca="1" si="213"/>
        <v/>
      </c>
      <c r="HG386" t="str">
        <f t="shared" ca="1" si="214"/>
        <v/>
      </c>
      <c r="HH386" t="str">
        <f t="shared" ca="1" si="215"/>
        <v/>
      </c>
      <c r="HI386" t="str">
        <f t="shared" ca="1" si="216"/>
        <v/>
      </c>
      <c r="HJ386" t="str">
        <f t="shared" ca="1" si="217"/>
        <v/>
      </c>
      <c r="HK386" t="str">
        <f t="shared" ca="1" si="218"/>
        <v/>
      </c>
      <c r="HL386" t="str">
        <f t="shared" ca="1" si="219"/>
        <v/>
      </c>
      <c r="HM386" t="str">
        <f t="shared" ca="1" si="220"/>
        <v/>
      </c>
      <c r="HN386" t="str">
        <f t="shared" ca="1" si="221"/>
        <v/>
      </c>
      <c r="HO386" t="str">
        <f t="shared" ca="1" si="222"/>
        <v/>
      </c>
      <c r="HP386" t="str">
        <f t="shared" ca="1" si="223"/>
        <v/>
      </c>
      <c r="HQ386" t="str">
        <f t="shared" ca="1" si="224"/>
        <v/>
      </c>
      <c r="HR386" t="str">
        <f t="shared" ca="1" si="225"/>
        <v/>
      </c>
      <c r="HS386" t="str">
        <f t="shared" ca="1" si="226"/>
        <v/>
      </c>
      <c r="HT386" t="str">
        <f t="shared" ca="1" si="227"/>
        <v/>
      </c>
      <c r="HU386" t="str">
        <f t="shared" ca="1" si="228"/>
        <v/>
      </c>
      <c r="HV386" t="str">
        <f t="shared" ca="1" si="229"/>
        <v/>
      </c>
      <c r="HW386" t="str">
        <f t="shared" ca="1" si="230"/>
        <v/>
      </c>
      <c r="HX386" t="str">
        <f t="shared" ca="1" si="231"/>
        <v/>
      </c>
      <c r="HY386" t="str">
        <f t="shared" ca="1" si="232"/>
        <v/>
      </c>
      <c r="HZ386" t="str">
        <f t="shared" ca="1" si="233"/>
        <v/>
      </c>
      <c r="IA386" t="str">
        <f t="shared" ca="1" si="234"/>
        <v/>
      </c>
      <c r="IB386" t="str">
        <f t="shared" ca="1" si="235"/>
        <v/>
      </c>
      <c r="IC386" t="str">
        <f t="shared" ca="1" si="236"/>
        <v/>
      </c>
      <c r="ID386" t="str">
        <f t="shared" ca="1" si="237"/>
        <v/>
      </c>
      <c r="IE386" t="str">
        <f t="shared" ca="1" si="238"/>
        <v/>
      </c>
      <c r="IF386" t="str">
        <f t="shared" ca="1" si="239"/>
        <v/>
      </c>
      <c r="IG386" t="str">
        <f t="shared" ca="1" si="240"/>
        <v/>
      </c>
      <c r="IH386" t="str">
        <f t="shared" ca="1" si="241"/>
        <v/>
      </c>
      <c r="II386" t="str">
        <f t="shared" ca="1" si="242"/>
        <v/>
      </c>
      <c r="IJ386" t="str">
        <f t="shared" ca="1" si="243"/>
        <v/>
      </c>
      <c r="IK386" t="str">
        <f t="shared" ca="1" si="244"/>
        <v/>
      </c>
      <c r="IL386" t="str">
        <f t="shared" ca="1" si="245"/>
        <v/>
      </c>
      <c r="IM386" t="str">
        <f t="shared" ca="1" si="246"/>
        <v/>
      </c>
      <c r="IN386" t="str">
        <f t="shared" ca="1" si="247"/>
        <v/>
      </c>
      <c r="IO386" t="str">
        <f t="shared" ca="1" si="248"/>
        <v/>
      </c>
      <c r="IP386" t="str">
        <f t="shared" ca="1" si="249"/>
        <v/>
      </c>
      <c r="IQ386" t="str">
        <f t="shared" ca="1" si="250"/>
        <v/>
      </c>
      <c r="IR386" t="str">
        <f t="shared" ca="1" si="251"/>
        <v/>
      </c>
      <c r="IS386" t="str">
        <f t="shared" ca="1" si="252"/>
        <v/>
      </c>
      <c r="IT386" t="str">
        <f t="shared" ca="1" si="253"/>
        <v/>
      </c>
      <c r="IU386" t="str">
        <f t="shared" ca="1" si="254"/>
        <v/>
      </c>
      <c r="IV386" t="str">
        <f t="shared" ca="1" si="255"/>
        <v/>
      </c>
    </row>
    <row r="387" spans="2:256" x14ac:dyDescent="0.25">
      <c r="B387" s="140">
        <v>11</v>
      </c>
      <c r="C387" s="140" t="str">
        <f ca="1">IF(P387&gt;0,MAX($C$375:C386)+1,"")</f>
        <v/>
      </c>
      <c r="D387" s="140" t="str">
        <f ca="1">IF(ISERROR(INDEX(WS,ROWS($B$377:$B387))),"",MID(INDEX(WS,ROWS($B$377:$B387)), FIND("]",INDEX(WS,ROWS($B$377:$B387)))+1,32))&amp;T(NOW())</f>
        <v/>
      </c>
      <c r="E387" s="140" t="str">
        <f t="shared" ca="1" si="5"/>
        <v/>
      </c>
      <c r="F387" s="140" t="str">
        <f t="shared" ca="1" si="6"/>
        <v/>
      </c>
      <c r="G387" s="140" t="str">
        <f t="shared" ca="1" si="7"/>
        <v/>
      </c>
      <c r="H387" s="140" t="str">
        <f t="shared" ca="1" si="8"/>
        <v/>
      </c>
      <c r="I387" s="140" t="str">
        <f t="shared" ca="1" si="9"/>
        <v/>
      </c>
      <c r="J387" s="140" t="str">
        <f t="shared" ca="1" si="10"/>
        <v/>
      </c>
      <c r="K387" s="140" t="str">
        <f t="shared" ca="1" si="11"/>
        <v/>
      </c>
      <c r="L387" s="140" t="str">
        <f t="shared" ca="1" si="12"/>
        <v/>
      </c>
      <c r="M387" s="140" t="str">
        <f t="shared" ca="1" si="13"/>
        <v/>
      </c>
      <c r="N387" s="297" t="str">
        <f t="shared" ca="1" si="14"/>
        <v/>
      </c>
      <c r="O387" s="297" t="str">
        <f t="shared" ca="1" si="15"/>
        <v/>
      </c>
      <c r="P387" s="140">
        <f t="shared" ca="1" si="4"/>
        <v>0</v>
      </c>
      <c r="Q387" t="str">
        <f t="shared" ca="1" si="16"/>
        <v/>
      </c>
      <c r="R387" t="str">
        <f t="shared" ca="1" si="17"/>
        <v/>
      </c>
      <c r="S387" t="str">
        <f t="shared" ca="1" si="18"/>
        <v/>
      </c>
      <c r="T387" t="str">
        <f t="shared" ca="1" si="19"/>
        <v/>
      </c>
      <c r="U387" t="str">
        <f t="shared" ca="1" si="20"/>
        <v/>
      </c>
      <c r="V387" t="str">
        <f t="shared" ca="1" si="21"/>
        <v/>
      </c>
      <c r="W387" t="str">
        <f t="shared" ca="1" si="22"/>
        <v/>
      </c>
      <c r="X387" t="str">
        <f t="shared" ca="1" si="23"/>
        <v/>
      </c>
      <c r="Y387" t="str">
        <f t="shared" ca="1" si="24"/>
        <v/>
      </c>
      <c r="Z387" t="str">
        <f t="shared" ca="1" si="25"/>
        <v/>
      </c>
      <c r="AA387" t="str">
        <f t="shared" ca="1" si="26"/>
        <v/>
      </c>
      <c r="AB387" t="str">
        <f t="shared" ca="1" si="27"/>
        <v/>
      </c>
      <c r="AC387" t="str">
        <f t="shared" ca="1" si="28"/>
        <v/>
      </c>
      <c r="AD387" t="str">
        <f t="shared" ca="1" si="29"/>
        <v/>
      </c>
      <c r="AE387" t="str">
        <f t="shared" ca="1" si="30"/>
        <v/>
      </c>
      <c r="AF387" t="str">
        <f t="shared" ca="1" si="31"/>
        <v/>
      </c>
      <c r="AG387" t="str">
        <f t="shared" ca="1" si="32"/>
        <v/>
      </c>
      <c r="AH387" t="str">
        <f t="shared" ca="1" si="33"/>
        <v/>
      </c>
      <c r="AI387" t="str">
        <f t="shared" ca="1" si="34"/>
        <v/>
      </c>
      <c r="AJ387" t="str">
        <f t="shared" ca="1" si="35"/>
        <v/>
      </c>
      <c r="AK387" t="str">
        <f t="shared" ca="1" si="36"/>
        <v/>
      </c>
      <c r="AL387" t="str">
        <f t="shared" ca="1" si="37"/>
        <v/>
      </c>
      <c r="AM387" t="str">
        <f t="shared" ca="1" si="38"/>
        <v/>
      </c>
      <c r="AN387" t="str">
        <f t="shared" ca="1" si="39"/>
        <v/>
      </c>
      <c r="AO387" t="str">
        <f t="shared" ca="1" si="40"/>
        <v/>
      </c>
      <c r="AP387" t="str">
        <f t="shared" ca="1" si="41"/>
        <v/>
      </c>
      <c r="AQ387" t="str">
        <f t="shared" ca="1" si="42"/>
        <v/>
      </c>
      <c r="AR387" t="str">
        <f t="shared" ca="1" si="43"/>
        <v/>
      </c>
      <c r="AS387" t="str">
        <f t="shared" ca="1" si="44"/>
        <v/>
      </c>
      <c r="AT387" t="str">
        <f t="shared" ca="1" si="45"/>
        <v/>
      </c>
      <c r="AU387" t="str">
        <f t="shared" ca="1" si="46"/>
        <v/>
      </c>
      <c r="AV387" t="str">
        <f t="shared" ca="1" si="47"/>
        <v/>
      </c>
      <c r="AW387" t="str">
        <f t="shared" ca="1" si="48"/>
        <v/>
      </c>
      <c r="AX387" t="str">
        <f t="shared" ca="1" si="49"/>
        <v/>
      </c>
      <c r="AY387" t="str">
        <f t="shared" ca="1" si="50"/>
        <v/>
      </c>
      <c r="AZ387" t="str">
        <f t="shared" ca="1" si="51"/>
        <v/>
      </c>
      <c r="BA387" t="str">
        <f t="shared" ca="1" si="52"/>
        <v/>
      </c>
      <c r="BB387" t="str">
        <f t="shared" ca="1" si="53"/>
        <v/>
      </c>
      <c r="BC387" t="str">
        <f t="shared" ca="1" si="54"/>
        <v/>
      </c>
      <c r="BD387" t="str">
        <f t="shared" ca="1" si="55"/>
        <v/>
      </c>
      <c r="BE387" t="str">
        <f t="shared" ca="1" si="56"/>
        <v/>
      </c>
      <c r="BF387" t="str">
        <f t="shared" ca="1" si="57"/>
        <v/>
      </c>
      <c r="BG387" t="str">
        <f t="shared" ca="1" si="58"/>
        <v/>
      </c>
      <c r="BH387" t="str">
        <f t="shared" ca="1" si="59"/>
        <v/>
      </c>
      <c r="BI387" t="str">
        <f t="shared" ca="1" si="60"/>
        <v/>
      </c>
      <c r="BJ387" t="str">
        <f t="shared" ca="1" si="61"/>
        <v/>
      </c>
      <c r="BK387" t="str">
        <f t="shared" ca="1" si="62"/>
        <v/>
      </c>
      <c r="BL387" t="str">
        <f t="shared" ca="1" si="63"/>
        <v/>
      </c>
      <c r="BM387" t="str">
        <f t="shared" ca="1" si="64"/>
        <v/>
      </c>
      <c r="BN387" t="str">
        <f t="shared" ca="1" si="65"/>
        <v/>
      </c>
      <c r="BO387" t="str">
        <f t="shared" ca="1" si="66"/>
        <v/>
      </c>
      <c r="BP387" t="str">
        <f t="shared" ca="1" si="67"/>
        <v/>
      </c>
      <c r="BQ387" t="str">
        <f t="shared" ca="1" si="68"/>
        <v/>
      </c>
      <c r="BR387" t="str">
        <f t="shared" ca="1" si="69"/>
        <v/>
      </c>
      <c r="BS387" t="str">
        <f t="shared" ca="1" si="70"/>
        <v/>
      </c>
      <c r="BT387" t="str">
        <f t="shared" ca="1" si="71"/>
        <v/>
      </c>
      <c r="BU387" t="str">
        <f t="shared" ca="1" si="72"/>
        <v/>
      </c>
      <c r="BV387" t="str">
        <f t="shared" ca="1" si="73"/>
        <v/>
      </c>
      <c r="BW387" t="str">
        <f t="shared" ca="1" si="74"/>
        <v/>
      </c>
      <c r="BX387" t="str">
        <f t="shared" ca="1" si="75"/>
        <v/>
      </c>
      <c r="BY387" t="str">
        <f t="shared" ca="1" si="76"/>
        <v/>
      </c>
      <c r="BZ387" t="str">
        <f t="shared" ca="1" si="77"/>
        <v/>
      </c>
      <c r="CA387" t="str">
        <f t="shared" ca="1" si="78"/>
        <v/>
      </c>
      <c r="CB387" t="str">
        <f t="shared" ca="1" si="79"/>
        <v/>
      </c>
      <c r="CC387" t="str">
        <f t="shared" ca="1" si="80"/>
        <v/>
      </c>
      <c r="CD387" t="str">
        <f t="shared" ca="1" si="81"/>
        <v/>
      </c>
      <c r="CE387" t="str">
        <f t="shared" ca="1" si="82"/>
        <v/>
      </c>
      <c r="CF387" t="str">
        <f t="shared" ca="1" si="83"/>
        <v/>
      </c>
      <c r="CG387" t="str">
        <f t="shared" ca="1" si="84"/>
        <v/>
      </c>
      <c r="CH387" t="str">
        <f t="shared" ca="1" si="85"/>
        <v/>
      </c>
      <c r="CI387" t="str">
        <f t="shared" ca="1" si="86"/>
        <v/>
      </c>
      <c r="CJ387" t="str">
        <f t="shared" ca="1" si="87"/>
        <v/>
      </c>
      <c r="CK387" t="str">
        <f t="shared" ca="1" si="88"/>
        <v/>
      </c>
      <c r="CL387" t="str">
        <f t="shared" ca="1" si="89"/>
        <v/>
      </c>
      <c r="CM387" t="str">
        <f t="shared" ca="1" si="90"/>
        <v/>
      </c>
      <c r="CN387" t="str">
        <f t="shared" ca="1" si="91"/>
        <v/>
      </c>
      <c r="CO387" t="str">
        <f t="shared" ca="1" si="92"/>
        <v/>
      </c>
      <c r="CP387" t="str">
        <f t="shared" ca="1" si="93"/>
        <v/>
      </c>
      <c r="CQ387" t="str">
        <f t="shared" ca="1" si="94"/>
        <v/>
      </c>
      <c r="CR387" t="str">
        <f t="shared" ca="1" si="95"/>
        <v/>
      </c>
      <c r="CS387" t="str">
        <f t="shared" ca="1" si="96"/>
        <v/>
      </c>
      <c r="CT387" t="str">
        <f t="shared" ca="1" si="97"/>
        <v/>
      </c>
      <c r="CU387" t="str">
        <f t="shared" ca="1" si="98"/>
        <v/>
      </c>
      <c r="CV387" t="str">
        <f t="shared" ca="1" si="99"/>
        <v/>
      </c>
      <c r="CW387" t="str">
        <f t="shared" ca="1" si="100"/>
        <v/>
      </c>
      <c r="CX387" t="str">
        <f t="shared" ca="1" si="101"/>
        <v/>
      </c>
      <c r="CY387" t="str">
        <f t="shared" ca="1" si="102"/>
        <v/>
      </c>
      <c r="CZ387" t="str">
        <f t="shared" ca="1" si="103"/>
        <v/>
      </c>
      <c r="DA387" t="str">
        <f t="shared" ca="1" si="104"/>
        <v/>
      </c>
      <c r="DB387" t="str">
        <f t="shared" ca="1" si="105"/>
        <v/>
      </c>
      <c r="DC387" t="str">
        <f t="shared" ca="1" si="106"/>
        <v/>
      </c>
      <c r="DD387" t="str">
        <f t="shared" ca="1" si="107"/>
        <v/>
      </c>
      <c r="DE387" t="str">
        <f t="shared" ca="1" si="108"/>
        <v/>
      </c>
      <c r="DF387" t="str">
        <f t="shared" ca="1" si="109"/>
        <v/>
      </c>
      <c r="DG387" t="str">
        <f t="shared" ca="1" si="110"/>
        <v/>
      </c>
      <c r="DH387" t="str">
        <f t="shared" ca="1" si="111"/>
        <v/>
      </c>
      <c r="DI387" t="str">
        <f t="shared" ca="1" si="112"/>
        <v/>
      </c>
      <c r="DJ387" t="str">
        <f t="shared" ca="1" si="113"/>
        <v/>
      </c>
      <c r="DK387" t="str">
        <f t="shared" ca="1" si="114"/>
        <v/>
      </c>
      <c r="DL387" t="str">
        <f t="shared" ca="1" si="115"/>
        <v/>
      </c>
      <c r="DM387" t="str">
        <f t="shared" ca="1" si="116"/>
        <v/>
      </c>
      <c r="DN387" t="str">
        <f t="shared" ca="1" si="117"/>
        <v/>
      </c>
      <c r="DO387" t="str">
        <f t="shared" ca="1" si="118"/>
        <v/>
      </c>
      <c r="DP387" t="str">
        <f t="shared" ca="1" si="119"/>
        <v/>
      </c>
      <c r="DQ387" t="str">
        <f t="shared" ca="1" si="120"/>
        <v/>
      </c>
      <c r="DR387" t="str">
        <f t="shared" ca="1" si="121"/>
        <v/>
      </c>
      <c r="DS387" t="str">
        <f t="shared" ca="1" si="122"/>
        <v/>
      </c>
      <c r="DT387" t="str">
        <f t="shared" ca="1" si="123"/>
        <v/>
      </c>
      <c r="DU387" t="str">
        <f t="shared" ca="1" si="124"/>
        <v/>
      </c>
      <c r="DV387" t="str">
        <f t="shared" ca="1" si="125"/>
        <v/>
      </c>
      <c r="DW387" t="str">
        <f t="shared" ca="1" si="126"/>
        <v/>
      </c>
      <c r="DX387" t="str">
        <f t="shared" ca="1" si="127"/>
        <v/>
      </c>
      <c r="DY387" t="str">
        <f t="shared" ca="1" si="128"/>
        <v/>
      </c>
      <c r="DZ387" t="str">
        <f t="shared" ca="1" si="129"/>
        <v/>
      </c>
      <c r="EA387" t="str">
        <f t="shared" ca="1" si="130"/>
        <v/>
      </c>
      <c r="EB387" t="str">
        <f t="shared" ca="1" si="131"/>
        <v/>
      </c>
      <c r="EC387" t="str">
        <f t="shared" ca="1" si="132"/>
        <v/>
      </c>
      <c r="ED387" t="str">
        <f t="shared" ca="1" si="133"/>
        <v/>
      </c>
      <c r="EE387" t="str">
        <f t="shared" ca="1" si="134"/>
        <v/>
      </c>
      <c r="EF387" t="str">
        <f t="shared" ca="1" si="135"/>
        <v/>
      </c>
      <c r="EG387" t="str">
        <f t="shared" ca="1" si="136"/>
        <v/>
      </c>
      <c r="EH387" t="str">
        <f t="shared" ca="1" si="137"/>
        <v/>
      </c>
      <c r="EI387" t="str">
        <f t="shared" ca="1" si="138"/>
        <v/>
      </c>
      <c r="EJ387" t="str">
        <f t="shared" ca="1" si="139"/>
        <v/>
      </c>
      <c r="EK387" t="str">
        <f t="shared" ca="1" si="140"/>
        <v/>
      </c>
      <c r="EL387" t="str">
        <f t="shared" ca="1" si="141"/>
        <v/>
      </c>
      <c r="EM387" t="str">
        <f t="shared" ca="1" si="142"/>
        <v/>
      </c>
      <c r="EN387" t="str">
        <f t="shared" ca="1" si="143"/>
        <v/>
      </c>
      <c r="EO387" t="str">
        <f t="shared" ca="1" si="144"/>
        <v/>
      </c>
      <c r="EP387" t="str">
        <f t="shared" ca="1" si="145"/>
        <v/>
      </c>
      <c r="EQ387" t="str">
        <f t="shared" ca="1" si="146"/>
        <v/>
      </c>
      <c r="ER387" t="str">
        <f t="shared" ca="1" si="147"/>
        <v/>
      </c>
      <c r="ES387" t="str">
        <f t="shared" ca="1" si="148"/>
        <v/>
      </c>
      <c r="ET387" t="str">
        <f t="shared" ca="1" si="149"/>
        <v/>
      </c>
      <c r="EU387" t="str">
        <f t="shared" ca="1" si="150"/>
        <v/>
      </c>
      <c r="EV387" t="str">
        <f t="shared" ca="1" si="151"/>
        <v/>
      </c>
      <c r="EW387" t="str">
        <f t="shared" ca="1" si="152"/>
        <v/>
      </c>
      <c r="EX387" t="str">
        <f t="shared" ca="1" si="153"/>
        <v/>
      </c>
      <c r="EY387" t="str">
        <f t="shared" ca="1" si="154"/>
        <v/>
      </c>
      <c r="EZ387" t="str">
        <f t="shared" ca="1" si="155"/>
        <v/>
      </c>
      <c r="FA387" t="str">
        <f t="shared" ca="1" si="156"/>
        <v/>
      </c>
      <c r="FB387" t="str">
        <f t="shared" ca="1" si="157"/>
        <v/>
      </c>
      <c r="FC387" t="str">
        <f t="shared" ca="1" si="158"/>
        <v/>
      </c>
      <c r="FD387" t="str">
        <f t="shared" ca="1" si="159"/>
        <v/>
      </c>
      <c r="FE387" t="str">
        <f t="shared" ca="1" si="160"/>
        <v/>
      </c>
      <c r="FF387" t="str">
        <f t="shared" ca="1" si="161"/>
        <v/>
      </c>
      <c r="FG387" t="str">
        <f t="shared" ca="1" si="162"/>
        <v/>
      </c>
      <c r="FH387" t="str">
        <f t="shared" ca="1" si="163"/>
        <v/>
      </c>
      <c r="FI387" t="str">
        <f t="shared" ca="1" si="164"/>
        <v/>
      </c>
      <c r="FJ387" t="str">
        <f t="shared" ca="1" si="165"/>
        <v/>
      </c>
      <c r="FK387" t="str">
        <f t="shared" ca="1" si="166"/>
        <v/>
      </c>
      <c r="FL387" t="str">
        <f t="shared" ca="1" si="167"/>
        <v/>
      </c>
      <c r="FM387" t="str">
        <f t="shared" ca="1" si="168"/>
        <v/>
      </c>
      <c r="FN387" t="str">
        <f t="shared" ca="1" si="169"/>
        <v/>
      </c>
      <c r="FO387" t="str">
        <f t="shared" ca="1" si="170"/>
        <v/>
      </c>
      <c r="FP387" t="str">
        <f t="shared" ca="1" si="171"/>
        <v/>
      </c>
      <c r="FQ387" t="str">
        <f t="shared" ca="1" si="172"/>
        <v/>
      </c>
      <c r="FR387" t="str">
        <f t="shared" ca="1" si="173"/>
        <v/>
      </c>
      <c r="FS387" t="str">
        <f t="shared" ca="1" si="174"/>
        <v/>
      </c>
      <c r="FT387" t="str">
        <f t="shared" ca="1" si="175"/>
        <v/>
      </c>
      <c r="FU387" t="str">
        <f t="shared" ca="1" si="176"/>
        <v/>
      </c>
      <c r="FV387" t="str">
        <f t="shared" ca="1" si="177"/>
        <v/>
      </c>
      <c r="FW387" t="str">
        <f t="shared" ca="1" si="178"/>
        <v/>
      </c>
      <c r="FX387" t="str">
        <f t="shared" ca="1" si="179"/>
        <v/>
      </c>
      <c r="FY387" t="str">
        <f t="shared" ca="1" si="180"/>
        <v/>
      </c>
      <c r="FZ387" t="str">
        <f t="shared" ca="1" si="181"/>
        <v/>
      </c>
      <c r="GA387" t="str">
        <f t="shared" ca="1" si="182"/>
        <v/>
      </c>
      <c r="GB387" t="str">
        <f t="shared" ca="1" si="183"/>
        <v/>
      </c>
      <c r="GC387" t="str">
        <f t="shared" ca="1" si="184"/>
        <v/>
      </c>
      <c r="GD387" t="str">
        <f t="shared" ca="1" si="185"/>
        <v/>
      </c>
      <c r="GE387" t="str">
        <f t="shared" ca="1" si="186"/>
        <v/>
      </c>
      <c r="GF387" t="str">
        <f t="shared" ca="1" si="187"/>
        <v/>
      </c>
      <c r="GG387" t="str">
        <f t="shared" ca="1" si="188"/>
        <v/>
      </c>
      <c r="GH387" t="str">
        <f t="shared" ca="1" si="189"/>
        <v/>
      </c>
      <c r="GI387" t="str">
        <f t="shared" ca="1" si="190"/>
        <v/>
      </c>
      <c r="GJ387" t="str">
        <f t="shared" ca="1" si="191"/>
        <v/>
      </c>
      <c r="GK387" t="str">
        <f t="shared" ca="1" si="192"/>
        <v/>
      </c>
      <c r="GL387" t="str">
        <f t="shared" ca="1" si="193"/>
        <v/>
      </c>
      <c r="GM387" t="str">
        <f t="shared" ca="1" si="194"/>
        <v/>
      </c>
      <c r="GN387" t="str">
        <f t="shared" ca="1" si="195"/>
        <v/>
      </c>
      <c r="GO387" t="str">
        <f t="shared" ca="1" si="196"/>
        <v/>
      </c>
      <c r="GP387" t="str">
        <f t="shared" ca="1" si="197"/>
        <v/>
      </c>
      <c r="GQ387" t="str">
        <f t="shared" ca="1" si="198"/>
        <v/>
      </c>
      <c r="GR387" t="str">
        <f t="shared" ca="1" si="199"/>
        <v/>
      </c>
      <c r="GS387" t="str">
        <f t="shared" ca="1" si="200"/>
        <v/>
      </c>
      <c r="GT387" t="str">
        <f t="shared" ca="1" si="201"/>
        <v/>
      </c>
      <c r="GU387" t="str">
        <f t="shared" ca="1" si="202"/>
        <v/>
      </c>
      <c r="GV387" t="str">
        <f t="shared" ca="1" si="203"/>
        <v/>
      </c>
      <c r="GW387" t="str">
        <f t="shared" ca="1" si="204"/>
        <v/>
      </c>
      <c r="GX387" t="str">
        <f t="shared" ca="1" si="205"/>
        <v/>
      </c>
      <c r="GY387" t="str">
        <f t="shared" ca="1" si="206"/>
        <v/>
      </c>
      <c r="GZ387" t="str">
        <f t="shared" ca="1" si="207"/>
        <v/>
      </c>
      <c r="HA387" t="str">
        <f t="shared" ca="1" si="208"/>
        <v/>
      </c>
      <c r="HB387" t="str">
        <f t="shared" ca="1" si="209"/>
        <v/>
      </c>
      <c r="HC387" t="str">
        <f t="shared" ca="1" si="210"/>
        <v/>
      </c>
      <c r="HD387" t="str">
        <f t="shared" ca="1" si="211"/>
        <v/>
      </c>
      <c r="HE387" t="str">
        <f t="shared" ca="1" si="212"/>
        <v/>
      </c>
      <c r="HF387" t="str">
        <f t="shared" ca="1" si="213"/>
        <v/>
      </c>
      <c r="HG387" t="str">
        <f t="shared" ca="1" si="214"/>
        <v/>
      </c>
      <c r="HH387" t="str">
        <f t="shared" ca="1" si="215"/>
        <v/>
      </c>
      <c r="HI387" t="str">
        <f t="shared" ca="1" si="216"/>
        <v/>
      </c>
      <c r="HJ387" t="str">
        <f t="shared" ca="1" si="217"/>
        <v/>
      </c>
      <c r="HK387" t="str">
        <f t="shared" ca="1" si="218"/>
        <v/>
      </c>
      <c r="HL387" t="str">
        <f t="shared" ca="1" si="219"/>
        <v/>
      </c>
      <c r="HM387" t="str">
        <f t="shared" ca="1" si="220"/>
        <v/>
      </c>
      <c r="HN387" t="str">
        <f t="shared" ca="1" si="221"/>
        <v/>
      </c>
      <c r="HO387" t="str">
        <f t="shared" ca="1" si="222"/>
        <v/>
      </c>
      <c r="HP387" t="str">
        <f t="shared" ca="1" si="223"/>
        <v/>
      </c>
      <c r="HQ387" t="str">
        <f t="shared" ca="1" si="224"/>
        <v/>
      </c>
      <c r="HR387" t="str">
        <f t="shared" ca="1" si="225"/>
        <v/>
      </c>
      <c r="HS387" t="str">
        <f t="shared" ca="1" si="226"/>
        <v/>
      </c>
      <c r="HT387" t="str">
        <f t="shared" ca="1" si="227"/>
        <v/>
      </c>
      <c r="HU387" t="str">
        <f t="shared" ca="1" si="228"/>
        <v/>
      </c>
      <c r="HV387" t="str">
        <f t="shared" ca="1" si="229"/>
        <v/>
      </c>
      <c r="HW387" t="str">
        <f t="shared" ca="1" si="230"/>
        <v/>
      </c>
      <c r="HX387" t="str">
        <f t="shared" ca="1" si="231"/>
        <v/>
      </c>
      <c r="HY387" t="str">
        <f t="shared" ca="1" si="232"/>
        <v/>
      </c>
      <c r="HZ387" t="str">
        <f t="shared" ca="1" si="233"/>
        <v/>
      </c>
      <c r="IA387" t="str">
        <f t="shared" ca="1" si="234"/>
        <v/>
      </c>
      <c r="IB387" t="str">
        <f t="shared" ca="1" si="235"/>
        <v/>
      </c>
      <c r="IC387" t="str">
        <f t="shared" ca="1" si="236"/>
        <v/>
      </c>
      <c r="ID387" t="str">
        <f t="shared" ca="1" si="237"/>
        <v/>
      </c>
      <c r="IE387" t="str">
        <f t="shared" ca="1" si="238"/>
        <v/>
      </c>
      <c r="IF387" t="str">
        <f t="shared" ca="1" si="239"/>
        <v/>
      </c>
      <c r="IG387" t="str">
        <f t="shared" ca="1" si="240"/>
        <v/>
      </c>
      <c r="IH387" t="str">
        <f t="shared" ca="1" si="241"/>
        <v/>
      </c>
      <c r="II387" t="str">
        <f t="shared" ca="1" si="242"/>
        <v/>
      </c>
      <c r="IJ387" t="str">
        <f t="shared" ca="1" si="243"/>
        <v/>
      </c>
      <c r="IK387" t="str">
        <f t="shared" ca="1" si="244"/>
        <v/>
      </c>
      <c r="IL387" t="str">
        <f t="shared" ca="1" si="245"/>
        <v/>
      </c>
      <c r="IM387" t="str">
        <f t="shared" ca="1" si="246"/>
        <v/>
      </c>
      <c r="IN387" t="str">
        <f t="shared" ca="1" si="247"/>
        <v/>
      </c>
      <c r="IO387" t="str">
        <f t="shared" ca="1" si="248"/>
        <v/>
      </c>
      <c r="IP387" t="str">
        <f t="shared" ca="1" si="249"/>
        <v/>
      </c>
      <c r="IQ387" t="str">
        <f t="shared" ca="1" si="250"/>
        <v/>
      </c>
      <c r="IR387" t="str">
        <f t="shared" ca="1" si="251"/>
        <v/>
      </c>
      <c r="IS387" t="str">
        <f t="shared" ca="1" si="252"/>
        <v/>
      </c>
      <c r="IT387" t="str">
        <f t="shared" ca="1" si="253"/>
        <v/>
      </c>
      <c r="IU387" t="str">
        <f t="shared" ca="1" si="254"/>
        <v/>
      </c>
      <c r="IV387" t="str">
        <f t="shared" ca="1" si="255"/>
        <v/>
      </c>
    </row>
    <row r="388" spans="2:256" x14ac:dyDescent="0.25">
      <c r="B388" s="140">
        <v>12</v>
      </c>
      <c r="C388" s="140" t="str">
        <f ca="1">IF(P388&gt;0,MAX($C$375:C387)+1,"")</f>
        <v/>
      </c>
      <c r="D388" s="140" t="str">
        <f ca="1">IF(ISERROR(INDEX(WS,ROWS($B$377:$B388))),"",MID(INDEX(WS,ROWS($B$377:$B388)), FIND("]",INDEX(WS,ROWS($B$377:$B388)))+1,32))&amp;T(NOW())</f>
        <v/>
      </c>
      <c r="E388" s="140" t="str">
        <f t="shared" ca="1" si="5"/>
        <v/>
      </c>
      <c r="F388" s="140" t="str">
        <f t="shared" ca="1" si="6"/>
        <v/>
      </c>
      <c r="G388" s="140" t="str">
        <f t="shared" ca="1" si="7"/>
        <v/>
      </c>
      <c r="H388" s="140" t="str">
        <f t="shared" ca="1" si="8"/>
        <v/>
      </c>
      <c r="I388" s="140" t="str">
        <f t="shared" ca="1" si="9"/>
        <v/>
      </c>
      <c r="J388" s="140" t="str">
        <f t="shared" ca="1" si="10"/>
        <v/>
      </c>
      <c r="K388" s="140" t="str">
        <f t="shared" ca="1" si="11"/>
        <v/>
      </c>
      <c r="L388" s="140" t="str">
        <f t="shared" ca="1" si="12"/>
        <v/>
      </c>
      <c r="M388" s="140" t="str">
        <f t="shared" ca="1" si="13"/>
        <v/>
      </c>
      <c r="N388" s="297" t="str">
        <f t="shared" ca="1" si="14"/>
        <v/>
      </c>
      <c r="O388" s="297" t="str">
        <f t="shared" ca="1" si="15"/>
        <v/>
      </c>
      <c r="P388" s="140">
        <f t="shared" ca="1" si="4"/>
        <v>0</v>
      </c>
      <c r="Q388" t="str">
        <f t="shared" ca="1" si="16"/>
        <v/>
      </c>
      <c r="R388" t="str">
        <f t="shared" ca="1" si="17"/>
        <v/>
      </c>
      <c r="S388" t="str">
        <f t="shared" ca="1" si="18"/>
        <v/>
      </c>
      <c r="T388" t="str">
        <f t="shared" ca="1" si="19"/>
        <v/>
      </c>
      <c r="U388" t="str">
        <f t="shared" ca="1" si="20"/>
        <v/>
      </c>
      <c r="V388" t="str">
        <f t="shared" ca="1" si="21"/>
        <v/>
      </c>
      <c r="W388" t="str">
        <f t="shared" ca="1" si="22"/>
        <v/>
      </c>
      <c r="X388" t="str">
        <f t="shared" ca="1" si="23"/>
        <v/>
      </c>
      <c r="Y388" t="str">
        <f t="shared" ca="1" si="24"/>
        <v/>
      </c>
      <c r="Z388" t="str">
        <f t="shared" ca="1" si="25"/>
        <v/>
      </c>
      <c r="AA388" t="str">
        <f t="shared" ca="1" si="26"/>
        <v/>
      </c>
      <c r="AB388" t="str">
        <f t="shared" ca="1" si="27"/>
        <v/>
      </c>
      <c r="AC388" t="str">
        <f t="shared" ca="1" si="28"/>
        <v/>
      </c>
      <c r="AD388" t="str">
        <f t="shared" ca="1" si="29"/>
        <v/>
      </c>
      <c r="AE388" t="str">
        <f t="shared" ca="1" si="30"/>
        <v/>
      </c>
      <c r="AF388" t="str">
        <f t="shared" ca="1" si="31"/>
        <v/>
      </c>
      <c r="AG388" t="str">
        <f t="shared" ca="1" si="32"/>
        <v/>
      </c>
      <c r="AH388" t="str">
        <f t="shared" ca="1" si="33"/>
        <v/>
      </c>
      <c r="AI388" t="str">
        <f t="shared" ca="1" si="34"/>
        <v/>
      </c>
      <c r="AJ388" t="str">
        <f t="shared" ca="1" si="35"/>
        <v/>
      </c>
      <c r="AK388" t="str">
        <f t="shared" ca="1" si="36"/>
        <v/>
      </c>
      <c r="AL388" t="str">
        <f t="shared" ca="1" si="37"/>
        <v/>
      </c>
      <c r="AM388" t="str">
        <f t="shared" ca="1" si="38"/>
        <v/>
      </c>
      <c r="AN388" t="str">
        <f t="shared" ca="1" si="39"/>
        <v/>
      </c>
      <c r="AO388" t="str">
        <f t="shared" ca="1" si="40"/>
        <v/>
      </c>
      <c r="AP388" t="str">
        <f t="shared" ca="1" si="41"/>
        <v/>
      </c>
      <c r="AQ388" t="str">
        <f t="shared" ca="1" si="42"/>
        <v/>
      </c>
      <c r="AR388" t="str">
        <f t="shared" ca="1" si="43"/>
        <v/>
      </c>
      <c r="AS388" t="str">
        <f t="shared" ca="1" si="44"/>
        <v/>
      </c>
      <c r="AT388" t="str">
        <f t="shared" ca="1" si="45"/>
        <v/>
      </c>
      <c r="AU388" t="str">
        <f t="shared" ca="1" si="46"/>
        <v/>
      </c>
      <c r="AV388" t="str">
        <f t="shared" ca="1" si="47"/>
        <v/>
      </c>
      <c r="AW388" t="str">
        <f t="shared" ca="1" si="48"/>
        <v/>
      </c>
      <c r="AX388" t="str">
        <f t="shared" ca="1" si="49"/>
        <v/>
      </c>
      <c r="AY388" t="str">
        <f t="shared" ca="1" si="50"/>
        <v/>
      </c>
      <c r="AZ388" t="str">
        <f t="shared" ca="1" si="51"/>
        <v/>
      </c>
      <c r="BA388" t="str">
        <f t="shared" ca="1" si="52"/>
        <v/>
      </c>
      <c r="BB388" t="str">
        <f t="shared" ca="1" si="53"/>
        <v/>
      </c>
      <c r="BC388" t="str">
        <f t="shared" ca="1" si="54"/>
        <v/>
      </c>
      <c r="BD388" t="str">
        <f t="shared" ca="1" si="55"/>
        <v/>
      </c>
      <c r="BE388" t="str">
        <f t="shared" ca="1" si="56"/>
        <v/>
      </c>
      <c r="BF388" t="str">
        <f t="shared" ca="1" si="57"/>
        <v/>
      </c>
      <c r="BG388" t="str">
        <f t="shared" ca="1" si="58"/>
        <v/>
      </c>
      <c r="BH388" t="str">
        <f t="shared" ca="1" si="59"/>
        <v/>
      </c>
      <c r="BI388" t="str">
        <f t="shared" ca="1" si="60"/>
        <v/>
      </c>
      <c r="BJ388" t="str">
        <f t="shared" ca="1" si="61"/>
        <v/>
      </c>
      <c r="BK388" t="str">
        <f t="shared" ca="1" si="62"/>
        <v/>
      </c>
      <c r="BL388" t="str">
        <f t="shared" ca="1" si="63"/>
        <v/>
      </c>
      <c r="BM388" t="str">
        <f t="shared" ca="1" si="64"/>
        <v/>
      </c>
      <c r="BN388" t="str">
        <f t="shared" ca="1" si="65"/>
        <v/>
      </c>
      <c r="BO388" t="str">
        <f t="shared" ca="1" si="66"/>
        <v/>
      </c>
      <c r="BP388" t="str">
        <f t="shared" ca="1" si="67"/>
        <v/>
      </c>
      <c r="BQ388" t="str">
        <f t="shared" ca="1" si="68"/>
        <v/>
      </c>
      <c r="BR388" t="str">
        <f t="shared" ca="1" si="69"/>
        <v/>
      </c>
      <c r="BS388" t="str">
        <f t="shared" ca="1" si="70"/>
        <v/>
      </c>
      <c r="BT388" t="str">
        <f t="shared" ca="1" si="71"/>
        <v/>
      </c>
      <c r="BU388" t="str">
        <f t="shared" ca="1" si="72"/>
        <v/>
      </c>
      <c r="BV388" t="str">
        <f t="shared" ca="1" si="73"/>
        <v/>
      </c>
      <c r="BW388" t="str">
        <f t="shared" ca="1" si="74"/>
        <v/>
      </c>
      <c r="BX388" t="str">
        <f t="shared" ca="1" si="75"/>
        <v/>
      </c>
      <c r="BY388" t="str">
        <f t="shared" ca="1" si="76"/>
        <v/>
      </c>
      <c r="BZ388" t="str">
        <f t="shared" ca="1" si="77"/>
        <v/>
      </c>
      <c r="CA388" t="str">
        <f t="shared" ca="1" si="78"/>
        <v/>
      </c>
      <c r="CB388" t="str">
        <f t="shared" ca="1" si="79"/>
        <v/>
      </c>
      <c r="CC388" t="str">
        <f t="shared" ca="1" si="80"/>
        <v/>
      </c>
      <c r="CD388" t="str">
        <f t="shared" ca="1" si="81"/>
        <v/>
      </c>
      <c r="CE388" t="str">
        <f t="shared" ca="1" si="82"/>
        <v/>
      </c>
      <c r="CF388" t="str">
        <f t="shared" ca="1" si="83"/>
        <v/>
      </c>
      <c r="CG388" t="str">
        <f t="shared" ca="1" si="84"/>
        <v/>
      </c>
      <c r="CH388" t="str">
        <f t="shared" ca="1" si="85"/>
        <v/>
      </c>
      <c r="CI388" t="str">
        <f t="shared" ca="1" si="86"/>
        <v/>
      </c>
      <c r="CJ388" t="str">
        <f t="shared" ca="1" si="87"/>
        <v/>
      </c>
      <c r="CK388" t="str">
        <f t="shared" ca="1" si="88"/>
        <v/>
      </c>
      <c r="CL388" t="str">
        <f t="shared" ca="1" si="89"/>
        <v/>
      </c>
      <c r="CM388" t="str">
        <f t="shared" ca="1" si="90"/>
        <v/>
      </c>
      <c r="CN388" t="str">
        <f t="shared" ca="1" si="91"/>
        <v/>
      </c>
      <c r="CO388" t="str">
        <f t="shared" ca="1" si="92"/>
        <v/>
      </c>
      <c r="CP388" t="str">
        <f t="shared" ca="1" si="93"/>
        <v/>
      </c>
      <c r="CQ388" t="str">
        <f t="shared" ca="1" si="94"/>
        <v/>
      </c>
      <c r="CR388" t="str">
        <f t="shared" ca="1" si="95"/>
        <v/>
      </c>
      <c r="CS388" t="str">
        <f t="shared" ca="1" si="96"/>
        <v/>
      </c>
      <c r="CT388" t="str">
        <f t="shared" ca="1" si="97"/>
        <v/>
      </c>
      <c r="CU388" t="str">
        <f t="shared" ca="1" si="98"/>
        <v/>
      </c>
      <c r="CV388" t="str">
        <f t="shared" ca="1" si="99"/>
        <v/>
      </c>
      <c r="CW388" t="str">
        <f t="shared" ca="1" si="100"/>
        <v/>
      </c>
      <c r="CX388" t="str">
        <f t="shared" ca="1" si="101"/>
        <v/>
      </c>
      <c r="CY388" t="str">
        <f t="shared" ca="1" si="102"/>
        <v/>
      </c>
      <c r="CZ388" t="str">
        <f t="shared" ca="1" si="103"/>
        <v/>
      </c>
      <c r="DA388" t="str">
        <f t="shared" ca="1" si="104"/>
        <v/>
      </c>
      <c r="DB388" t="str">
        <f t="shared" ca="1" si="105"/>
        <v/>
      </c>
      <c r="DC388" t="str">
        <f t="shared" ca="1" si="106"/>
        <v/>
      </c>
      <c r="DD388" t="str">
        <f t="shared" ca="1" si="107"/>
        <v/>
      </c>
      <c r="DE388" t="str">
        <f t="shared" ca="1" si="108"/>
        <v/>
      </c>
      <c r="DF388" t="str">
        <f t="shared" ca="1" si="109"/>
        <v/>
      </c>
      <c r="DG388" t="str">
        <f t="shared" ca="1" si="110"/>
        <v/>
      </c>
      <c r="DH388" t="str">
        <f t="shared" ca="1" si="111"/>
        <v/>
      </c>
      <c r="DI388" t="str">
        <f t="shared" ca="1" si="112"/>
        <v/>
      </c>
      <c r="DJ388" t="str">
        <f t="shared" ca="1" si="113"/>
        <v/>
      </c>
      <c r="DK388" t="str">
        <f t="shared" ca="1" si="114"/>
        <v/>
      </c>
      <c r="DL388" t="str">
        <f t="shared" ca="1" si="115"/>
        <v/>
      </c>
      <c r="DM388" t="str">
        <f t="shared" ca="1" si="116"/>
        <v/>
      </c>
      <c r="DN388" t="str">
        <f t="shared" ca="1" si="117"/>
        <v/>
      </c>
      <c r="DO388" t="str">
        <f t="shared" ca="1" si="118"/>
        <v/>
      </c>
      <c r="DP388" t="str">
        <f t="shared" ca="1" si="119"/>
        <v/>
      </c>
      <c r="DQ388" t="str">
        <f t="shared" ca="1" si="120"/>
        <v/>
      </c>
      <c r="DR388" t="str">
        <f t="shared" ca="1" si="121"/>
        <v/>
      </c>
      <c r="DS388" t="str">
        <f t="shared" ca="1" si="122"/>
        <v/>
      </c>
      <c r="DT388" t="str">
        <f t="shared" ca="1" si="123"/>
        <v/>
      </c>
      <c r="DU388" t="str">
        <f t="shared" ca="1" si="124"/>
        <v/>
      </c>
      <c r="DV388" t="str">
        <f t="shared" ca="1" si="125"/>
        <v/>
      </c>
      <c r="DW388" t="str">
        <f t="shared" ca="1" si="126"/>
        <v/>
      </c>
      <c r="DX388" t="str">
        <f t="shared" ca="1" si="127"/>
        <v/>
      </c>
      <c r="DY388" t="str">
        <f t="shared" ca="1" si="128"/>
        <v/>
      </c>
      <c r="DZ388" t="str">
        <f t="shared" ca="1" si="129"/>
        <v/>
      </c>
      <c r="EA388" t="str">
        <f t="shared" ca="1" si="130"/>
        <v/>
      </c>
      <c r="EB388" t="str">
        <f t="shared" ca="1" si="131"/>
        <v/>
      </c>
      <c r="EC388" t="str">
        <f t="shared" ca="1" si="132"/>
        <v/>
      </c>
      <c r="ED388" t="str">
        <f t="shared" ca="1" si="133"/>
        <v/>
      </c>
      <c r="EE388" t="str">
        <f t="shared" ca="1" si="134"/>
        <v/>
      </c>
      <c r="EF388" t="str">
        <f t="shared" ca="1" si="135"/>
        <v/>
      </c>
      <c r="EG388" t="str">
        <f t="shared" ca="1" si="136"/>
        <v/>
      </c>
      <c r="EH388" t="str">
        <f t="shared" ca="1" si="137"/>
        <v/>
      </c>
      <c r="EI388" t="str">
        <f t="shared" ca="1" si="138"/>
        <v/>
      </c>
      <c r="EJ388" t="str">
        <f t="shared" ca="1" si="139"/>
        <v/>
      </c>
      <c r="EK388" t="str">
        <f t="shared" ca="1" si="140"/>
        <v/>
      </c>
      <c r="EL388" t="str">
        <f t="shared" ca="1" si="141"/>
        <v/>
      </c>
      <c r="EM388" t="str">
        <f t="shared" ca="1" si="142"/>
        <v/>
      </c>
      <c r="EN388" t="str">
        <f t="shared" ca="1" si="143"/>
        <v/>
      </c>
      <c r="EO388" t="str">
        <f t="shared" ca="1" si="144"/>
        <v/>
      </c>
      <c r="EP388" t="str">
        <f t="shared" ca="1" si="145"/>
        <v/>
      </c>
      <c r="EQ388" t="str">
        <f t="shared" ca="1" si="146"/>
        <v/>
      </c>
      <c r="ER388" t="str">
        <f t="shared" ca="1" si="147"/>
        <v/>
      </c>
      <c r="ES388" t="str">
        <f t="shared" ca="1" si="148"/>
        <v/>
      </c>
      <c r="ET388" t="str">
        <f t="shared" ca="1" si="149"/>
        <v/>
      </c>
      <c r="EU388" t="str">
        <f t="shared" ca="1" si="150"/>
        <v/>
      </c>
      <c r="EV388" t="str">
        <f t="shared" ca="1" si="151"/>
        <v/>
      </c>
      <c r="EW388" t="str">
        <f t="shared" ca="1" si="152"/>
        <v/>
      </c>
      <c r="EX388" t="str">
        <f t="shared" ca="1" si="153"/>
        <v/>
      </c>
      <c r="EY388" t="str">
        <f t="shared" ca="1" si="154"/>
        <v/>
      </c>
      <c r="EZ388" t="str">
        <f t="shared" ca="1" si="155"/>
        <v/>
      </c>
      <c r="FA388" t="str">
        <f t="shared" ca="1" si="156"/>
        <v/>
      </c>
      <c r="FB388" t="str">
        <f t="shared" ca="1" si="157"/>
        <v/>
      </c>
      <c r="FC388" t="str">
        <f t="shared" ca="1" si="158"/>
        <v/>
      </c>
      <c r="FD388" t="str">
        <f t="shared" ca="1" si="159"/>
        <v/>
      </c>
      <c r="FE388" t="str">
        <f t="shared" ca="1" si="160"/>
        <v/>
      </c>
      <c r="FF388" t="str">
        <f t="shared" ca="1" si="161"/>
        <v/>
      </c>
      <c r="FG388" t="str">
        <f t="shared" ca="1" si="162"/>
        <v/>
      </c>
      <c r="FH388" t="str">
        <f t="shared" ca="1" si="163"/>
        <v/>
      </c>
      <c r="FI388" t="str">
        <f t="shared" ca="1" si="164"/>
        <v/>
      </c>
      <c r="FJ388" t="str">
        <f t="shared" ca="1" si="165"/>
        <v/>
      </c>
      <c r="FK388" t="str">
        <f t="shared" ca="1" si="166"/>
        <v/>
      </c>
      <c r="FL388" t="str">
        <f t="shared" ca="1" si="167"/>
        <v/>
      </c>
      <c r="FM388" t="str">
        <f t="shared" ca="1" si="168"/>
        <v/>
      </c>
      <c r="FN388" t="str">
        <f t="shared" ca="1" si="169"/>
        <v/>
      </c>
      <c r="FO388" t="str">
        <f t="shared" ca="1" si="170"/>
        <v/>
      </c>
      <c r="FP388" t="str">
        <f t="shared" ca="1" si="171"/>
        <v/>
      </c>
      <c r="FQ388" t="str">
        <f t="shared" ca="1" si="172"/>
        <v/>
      </c>
      <c r="FR388" t="str">
        <f t="shared" ca="1" si="173"/>
        <v/>
      </c>
      <c r="FS388" t="str">
        <f t="shared" ca="1" si="174"/>
        <v/>
      </c>
      <c r="FT388" t="str">
        <f t="shared" ca="1" si="175"/>
        <v/>
      </c>
      <c r="FU388" t="str">
        <f t="shared" ca="1" si="176"/>
        <v/>
      </c>
      <c r="FV388" t="str">
        <f t="shared" ca="1" si="177"/>
        <v/>
      </c>
      <c r="FW388" t="str">
        <f t="shared" ca="1" si="178"/>
        <v/>
      </c>
      <c r="FX388" t="str">
        <f t="shared" ca="1" si="179"/>
        <v/>
      </c>
      <c r="FY388" t="str">
        <f t="shared" ca="1" si="180"/>
        <v/>
      </c>
      <c r="FZ388" t="str">
        <f t="shared" ca="1" si="181"/>
        <v/>
      </c>
      <c r="GA388" t="str">
        <f t="shared" ca="1" si="182"/>
        <v/>
      </c>
      <c r="GB388" t="str">
        <f t="shared" ca="1" si="183"/>
        <v/>
      </c>
      <c r="GC388" t="str">
        <f t="shared" ca="1" si="184"/>
        <v/>
      </c>
      <c r="GD388" t="str">
        <f t="shared" ca="1" si="185"/>
        <v/>
      </c>
      <c r="GE388" t="str">
        <f t="shared" ca="1" si="186"/>
        <v/>
      </c>
      <c r="GF388" t="str">
        <f t="shared" ca="1" si="187"/>
        <v/>
      </c>
      <c r="GG388" t="str">
        <f t="shared" ca="1" si="188"/>
        <v/>
      </c>
      <c r="GH388" t="str">
        <f t="shared" ca="1" si="189"/>
        <v/>
      </c>
      <c r="GI388" t="str">
        <f t="shared" ca="1" si="190"/>
        <v/>
      </c>
      <c r="GJ388" t="str">
        <f t="shared" ca="1" si="191"/>
        <v/>
      </c>
      <c r="GK388" t="str">
        <f t="shared" ca="1" si="192"/>
        <v/>
      </c>
      <c r="GL388" t="str">
        <f t="shared" ca="1" si="193"/>
        <v/>
      </c>
      <c r="GM388" t="str">
        <f t="shared" ca="1" si="194"/>
        <v/>
      </c>
      <c r="GN388" t="str">
        <f t="shared" ca="1" si="195"/>
        <v/>
      </c>
      <c r="GO388" t="str">
        <f t="shared" ca="1" si="196"/>
        <v/>
      </c>
      <c r="GP388" t="str">
        <f t="shared" ca="1" si="197"/>
        <v/>
      </c>
      <c r="GQ388" t="str">
        <f t="shared" ca="1" si="198"/>
        <v/>
      </c>
      <c r="GR388" t="str">
        <f t="shared" ca="1" si="199"/>
        <v/>
      </c>
      <c r="GS388" t="str">
        <f t="shared" ca="1" si="200"/>
        <v/>
      </c>
      <c r="GT388" t="str">
        <f t="shared" ca="1" si="201"/>
        <v/>
      </c>
      <c r="GU388" t="str">
        <f t="shared" ca="1" si="202"/>
        <v/>
      </c>
      <c r="GV388" t="str">
        <f t="shared" ca="1" si="203"/>
        <v/>
      </c>
      <c r="GW388" t="str">
        <f t="shared" ca="1" si="204"/>
        <v/>
      </c>
      <c r="GX388" t="str">
        <f t="shared" ca="1" si="205"/>
        <v/>
      </c>
      <c r="GY388" t="str">
        <f t="shared" ca="1" si="206"/>
        <v/>
      </c>
      <c r="GZ388" t="str">
        <f t="shared" ca="1" si="207"/>
        <v/>
      </c>
      <c r="HA388" t="str">
        <f t="shared" ca="1" si="208"/>
        <v/>
      </c>
      <c r="HB388" t="str">
        <f t="shared" ca="1" si="209"/>
        <v/>
      </c>
      <c r="HC388" t="str">
        <f t="shared" ca="1" si="210"/>
        <v/>
      </c>
      <c r="HD388" t="str">
        <f t="shared" ca="1" si="211"/>
        <v/>
      </c>
      <c r="HE388" t="str">
        <f t="shared" ca="1" si="212"/>
        <v/>
      </c>
      <c r="HF388" t="str">
        <f t="shared" ca="1" si="213"/>
        <v/>
      </c>
      <c r="HG388" t="str">
        <f t="shared" ca="1" si="214"/>
        <v/>
      </c>
      <c r="HH388" t="str">
        <f t="shared" ca="1" si="215"/>
        <v/>
      </c>
      <c r="HI388" t="str">
        <f t="shared" ca="1" si="216"/>
        <v/>
      </c>
      <c r="HJ388" t="str">
        <f t="shared" ca="1" si="217"/>
        <v/>
      </c>
      <c r="HK388" t="str">
        <f t="shared" ca="1" si="218"/>
        <v/>
      </c>
      <c r="HL388" t="str">
        <f t="shared" ca="1" si="219"/>
        <v/>
      </c>
      <c r="HM388" t="str">
        <f t="shared" ca="1" si="220"/>
        <v/>
      </c>
      <c r="HN388" t="str">
        <f t="shared" ca="1" si="221"/>
        <v/>
      </c>
      <c r="HO388" t="str">
        <f t="shared" ca="1" si="222"/>
        <v/>
      </c>
      <c r="HP388" t="str">
        <f t="shared" ca="1" si="223"/>
        <v/>
      </c>
      <c r="HQ388" t="str">
        <f t="shared" ca="1" si="224"/>
        <v/>
      </c>
      <c r="HR388" t="str">
        <f t="shared" ca="1" si="225"/>
        <v/>
      </c>
      <c r="HS388" t="str">
        <f t="shared" ca="1" si="226"/>
        <v/>
      </c>
      <c r="HT388" t="str">
        <f t="shared" ca="1" si="227"/>
        <v/>
      </c>
      <c r="HU388" t="str">
        <f t="shared" ca="1" si="228"/>
        <v/>
      </c>
      <c r="HV388" t="str">
        <f t="shared" ca="1" si="229"/>
        <v/>
      </c>
      <c r="HW388" t="str">
        <f t="shared" ca="1" si="230"/>
        <v/>
      </c>
      <c r="HX388" t="str">
        <f t="shared" ca="1" si="231"/>
        <v/>
      </c>
      <c r="HY388" t="str">
        <f t="shared" ca="1" si="232"/>
        <v/>
      </c>
      <c r="HZ388" t="str">
        <f t="shared" ca="1" si="233"/>
        <v/>
      </c>
      <c r="IA388" t="str">
        <f t="shared" ca="1" si="234"/>
        <v/>
      </c>
      <c r="IB388" t="str">
        <f t="shared" ca="1" si="235"/>
        <v/>
      </c>
      <c r="IC388" t="str">
        <f t="shared" ca="1" si="236"/>
        <v/>
      </c>
      <c r="ID388" t="str">
        <f t="shared" ca="1" si="237"/>
        <v/>
      </c>
      <c r="IE388" t="str">
        <f t="shared" ca="1" si="238"/>
        <v/>
      </c>
      <c r="IF388" t="str">
        <f t="shared" ca="1" si="239"/>
        <v/>
      </c>
      <c r="IG388" t="str">
        <f t="shared" ca="1" si="240"/>
        <v/>
      </c>
      <c r="IH388" t="str">
        <f t="shared" ca="1" si="241"/>
        <v/>
      </c>
      <c r="II388" t="str">
        <f t="shared" ca="1" si="242"/>
        <v/>
      </c>
      <c r="IJ388" t="str">
        <f t="shared" ca="1" si="243"/>
        <v/>
      </c>
      <c r="IK388" t="str">
        <f t="shared" ca="1" si="244"/>
        <v/>
      </c>
      <c r="IL388" t="str">
        <f t="shared" ca="1" si="245"/>
        <v/>
      </c>
      <c r="IM388" t="str">
        <f t="shared" ca="1" si="246"/>
        <v/>
      </c>
      <c r="IN388" t="str">
        <f t="shared" ca="1" si="247"/>
        <v/>
      </c>
      <c r="IO388" t="str">
        <f t="shared" ca="1" si="248"/>
        <v/>
      </c>
      <c r="IP388" t="str">
        <f t="shared" ca="1" si="249"/>
        <v/>
      </c>
      <c r="IQ388" t="str">
        <f t="shared" ca="1" si="250"/>
        <v/>
      </c>
      <c r="IR388" t="str">
        <f t="shared" ca="1" si="251"/>
        <v/>
      </c>
      <c r="IS388" t="str">
        <f t="shared" ca="1" si="252"/>
        <v/>
      </c>
      <c r="IT388" t="str">
        <f t="shared" ca="1" si="253"/>
        <v/>
      </c>
      <c r="IU388" t="str">
        <f t="shared" ca="1" si="254"/>
        <v/>
      </c>
      <c r="IV388" t="str">
        <f t="shared" ca="1" si="255"/>
        <v/>
      </c>
    </row>
    <row r="389" spans="2:256" x14ac:dyDescent="0.25">
      <c r="B389" s="140">
        <v>13</v>
      </c>
      <c r="C389" s="140" t="str">
        <f ca="1">IF(P389&gt;0,MAX($C$375:C388)+1,"")</f>
        <v/>
      </c>
      <c r="D389" s="140" t="str">
        <f ca="1">IF(ISERROR(INDEX(WS,ROWS($B$377:$B389))),"",MID(INDEX(WS,ROWS($B$377:$B389)), FIND("]",INDEX(WS,ROWS($B$377:$B389)))+1,32))&amp;T(NOW())</f>
        <v/>
      </c>
      <c r="E389" s="140" t="str">
        <f t="shared" ca="1" si="5"/>
        <v/>
      </c>
      <c r="F389" s="140" t="str">
        <f t="shared" ca="1" si="6"/>
        <v/>
      </c>
      <c r="G389" s="140" t="str">
        <f t="shared" ca="1" si="7"/>
        <v/>
      </c>
      <c r="H389" s="140" t="str">
        <f t="shared" ca="1" si="8"/>
        <v/>
      </c>
      <c r="I389" s="140" t="str">
        <f t="shared" ca="1" si="9"/>
        <v/>
      </c>
      <c r="J389" s="140" t="str">
        <f t="shared" ca="1" si="10"/>
        <v/>
      </c>
      <c r="K389" s="140" t="str">
        <f t="shared" ca="1" si="11"/>
        <v/>
      </c>
      <c r="L389" s="140" t="str">
        <f t="shared" ca="1" si="12"/>
        <v/>
      </c>
      <c r="M389" s="140" t="str">
        <f t="shared" ca="1" si="13"/>
        <v/>
      </c>
      <c r="N389" s="297" t="str">
        <f t="shared" ca="1" si="14"/>
        <v/>
      </c>
      <c r="O389" s="297" t="str">
        <f t="shared" ca="1" si="15"/>
        <v/>
      </c>
      <c r="P389" s="140">
        <f t="shared" ca="1" si="4"/>
        <v>0</v>
      </c>
      <c r="Q389" t="str">
        <f t="shared" ca="1" si="16"/>
        <v/>
      </c>
      <c r="R389" t="str">
        <f t="shared" ca="1" si="17"/>
        <v/>
      </c>
      <c r="S389" t="str">
        <f t="shared" ca="1" si="18"/>
        <v/>
      </c>
      <c r="T389" t="str">
        <f t="shared" ca="1" si="19"/>
        <v/>
      </c>
      <c r="U389" t="str">
        <f t="shared" ca="1" si="20"/>
        <v/>
      </c>
      <c r="V389" t="str">
        <f t="shared" ca="1" si="21"/>
        <v/>
      </c>
      <c r="W389" t="str">
        <f t="shared" ca="1" si="22"/>
        <v/>
      </c>
      <c r="X389" t="str">
        <f t="shared" ca="1" si="23"/>
        <v/>
      </c>
      <c r="Y389" t="str">
        <f t="shared" ca="1" si="24"/>
        <v/>
      </c>
      <c r="Z389" t="str">
        <f t="shared" ca="1" si="25"/>
        <v/>
      </c>
      <c r="AA389" t="str">
        <f t="shared" ca="1" si="26"/>
        <v/>
      </c>
      <c r="AB389" t="str">
        <f t="shared" ca="1" si="27"/>
        <v/>
      </c>
      <c r="AC389" t="str">
        <f t="shared" ca="1" si="28"/>
        <v/>
      </c>
      <c r="AD389" t="str">
        <f t="shared" ca="1" si="29"/>
        <v/>
      </c>
      <c r="AE389" t="str">
        <f t="shared" ca="1" si="30"/>
        <v/>
      </c>
      <c r="AF389" t="str">
        <f t="shared" ca="1" si="31"/>
        <v/>
      </c>
      <c r="AG389" t="str">
        <f t="shared" ca="1" si="32"/>
        <v/>
      </c>
      <c r="AH389" t="str">
        <f t="shared" ca="1" si="33"/>
        <v/>
      </c>
      <c r="AI389" t="str">
        <f t="shared" ca="1" si="34"/>
        <v/>
      </c>
      <c r="AJ389" t="str">
        <f t="shared" ca="1" si="35"/>
        <v/>
      </c>
      <c r="AK389" t="str">
        <f t="shared" ca="1" si="36"/>
        <v/>
      </c>
      <c r="AL389" t="str">
        <f t="shared" ca="1" si="37"/>
        <v/>
      </c>
      <c r="AM389" t="str">
        <f t="shared" ca="1" si="38"/>
        <v/>
      </c>
      <c r="AN389" t="str">
        <f t="shared" ca="1" si="39"/>
        <v/>
      </c>
      <c r="AO389" t="str">
        <f t="shared" ca="1" si="40"/>
        <v/>
      </c>
      <c r="AP389" t="str">
        <f t="shared" ca="1" si="41"/>
        <v/>
      </c>
      <c r="AQ389" t="str">
        <f t="shared" ca="1" si="42"/>
        <v/>
      </c>
      <c r="AR389" t="str">
        <f t="shared" ca="1" si="43"/>
        <v/>
      </c>
      <c r="AS389" t="str">
        <f t="shared" ca="1" si="44"/>
        <v/>
      </c>
      <c r="AT389" t="str">
        <f t="shared" ca="1" si="45"/>
        <v/>
      </c>
      <c r="AU389" t="str">
        <f t="shared" ca="1" si="46"/>
        <v/>
      </c>
      <c r="AV389" t="str">
        <f t="shared" ca="1" si="47"/>
        <v/>
      </c>
      <c r="AW389" t="str">
        <f t="shared" ca="1" si="48"/>
        <v/>
      </c>
      <c r="AX389" t="str">
        <f t="shared" ca="1" si="49"/>
        <v/>
      </c>
      <c r="AY389" t="str">
        <f t="shared" ca="1" si="50"/>
        <v/>
      </c>
      <c r="AZ389" t="str">
        <f t="shared" ca="1" si="51"/>
        <v/>
      </c>
      <c r="BA389" t="str">
        <f t="shared" ca="1" si="52"/>
        <v/>
      </c>
      <c r="BB389" t="str">
        <f t="shared" ca="1" si="53"/>
        <v/>
      </c>
      <c r="BC389" t="str">
        <f t="shared" ca="1" si="54"/>
        <v/>
      </c>
      <c r="BD389" t="str">
        <f t="shared" ca="1" si="55"/>
        <v/>
      </c>
      <c r="BE389" t="str">
        <f t="shared" ca="1" si="56"/>
        <v/>
      </c>
      <c r="BF389" t="str">
        <f t="shared" ca="1" si="57"/>
        <v/>
      </c>
      <c r="BG389" t="str">
        <f t="shared" ca="1" si="58"/>
        <v/>
      </c>
      <c r="BH389" t="str">
        <f t="shared" ca="1" si="59"/>
        <v/>
      </c>
      <c r="BI389" t="str">
        <f t="shared" ca="1" si="60"/>
        <v/>
      </c>
      <c r="BJ389" t="str">
        <f t="shared" ca="1" si="61"/>
        <v/>
      </c>
      <c r="BK389" t="str">
        <f t="shared" ca="1" si="62"/>
        <v/>
      </c>
      <c r="BL389" t="str">
        <f t="shared" ca="1" si="63"/>
        <v/>
      </c>
      <c r="BM389" t="str">
        <f t="shared" ca="1" si="64"/>
        <v/>
      </c>
      <c r="BN389" t="str">
        <f t="shared" ca="1" si="65"/>
        <v/>
      </c>
      <c r="BO389" t="str">
        <f t="shared" ca="1" si="66"/>
        <v/>
      </c>
      <c r="BP389" t="str">
        <f t="shared" ca="1" si="67"/>
        <v/>
      </c>
      <c r="BQ389" t="str">
        <f t="shared" ca="1" si="68"/>
        <v/>
      </c>
      <c r="BR389" t="str">
        <f t="shared" ca="1" si="69"/>
        <v/>
      </c>
      <c r="BS389" t="str">
        <f t="shared" ca="1" si="70"/>
        <v/>
      </c>
      <c r="BT389" t="str">
        <f t="shared" ca="1" si="71"/>
        <v/>
      </c>
      <c r="BU389" t="str">
        <f t="shared" ca="1" si="72"/>
        <v/>
      </c>
      <c r="BV389" t="str">
        <f t="shared" ca="1" si="73"/>
        <v/>
      </c>
      <c r="BW389" t="str">
        <f t="shared" ca="1" si="74"/>
        <v/>
      </c>
      <c r="BX389" t="str">
        <f t="shared" ca="1" si="75"/>
        <v/>
      </c>
      <c r="BY389" t="str">
        <f t="shared" ca="1" si="76"/>
        <v/>
      </c>
      <c r="BZ389" t="str">
        <f t="shared" ca="1" si="77"/>
        <v/>
      </c>
      <c r="CA389" t="str">
        <f t="shared" ca="1" si="78"/>
        <v/>
      </c>
      <c r="CB389" t="str">
        <f t="shared" ca="1" si="79"/>
        <v/>
      </c>
      <c r="CC389" t="str">
        <f t="shared" ca="1" si="80"/>
        <v/>
      </c>
      <c r="CD389" t="str">
        <f t="shared" ca="1" si="81"/>
        <v/>
      </c>
      <c r="CE389" t="str">
        <f t="shared" ca="1" si="82"/>
        <v/>
      </c>
      <c r="CF389" t="str">
        <f t="shared" ca="1" si="83"/>
        <v/>
      </c>
      <c r="CG389" t="str">
        <f t="shared" ca="1" si="84"/>
        <v/>
      </c>
      <c r="CH389" t="str">
        <f t="shared" ca="1" si="85"/>
        <v/>
      </c>
      <c r="CI389" t="str">
        <f t="shared" ca="1" si="86"/>
        <v/>
      </c>
      <c r="CJ389" t="str">
        <f t="shared" ca="1" si="87"/>
        <v/>
      </c>
      <c r="CK389" t="str">
        <f t="shared" ca="1" si="88"/>
        <v/>
      </c>
      <c r="CL389" t="str">
        <f t="shared" ca="1" si="89"/>
        <v/>
      </c>
      <c r="CM389" t="str">
        <f t="shared" ca="1" si="90"/>
        <v/>
      </c>
      <c r="CN389" t="str">
        <f t="shared" ca="1" si="91"/>
        <v/>
      </c>
      <c r="CO389" t="str">
        <f t="shared" ca="1" si="92"/>
        <v/>
      </c>
      <c r="CP389" t="str">
        <f t="shared" ca="1" si="93"/>
        <v/>
      </c>
      <c r="CQ389" t="str">
        <f t="shared" ca="1" si="94"/>
        <v/>
      </c>
      <c r="CR389" t="str">
        <f t="shared" ca="1" si="95"/>
        <v/>
      </c>
      <c r="CS389" t="str">
        <f t="shared" ca="1" si="96"/>
        <v/>
      </c>
      <c r="CT389" t="str">
        <f t="shared" ca="1" si="97"/>
        <v/>
      </c>
      <c r="CU389" t="str">
        <f t="shared" ca="1" si="98"/>
        <v/>
      </c>
      <c r="CV389" t="str">
        <f t="shared" ca="1" si="99"/>
        <v/>
      </c>
      <c r="CW389" t="str">
        <f t="shared" ca="1" si="100"/>
        <v/>
      </c>
      <c r="CX389" t="str">
        <f t="shared" ca="1" si="101"/>
        <v/>
      </c>
      <c r="CY389" t="str">
        <f t="shared" ca="1" si="102"/>
        <v/>
      </c>
      <c r="CZ389" t="str">
        <f t="shared" ca="1" si="103"/>
        <v/>
      </c>
      <c r="DA389" t="str">
        <f t="shared" ca="1" si="104"/>
        <v/>
      </c>
      <c r="DB389" t="str">
        <f t="shared" ca="1" si="105"/>
        <v/>
      </c>
      <c r="DC389" t="str">
        <f t="shared" ca="1" si="106"/>
        <v/>
      </c>
      <c r="DD389" t="str">
        <f t="shared" ca="1" si="107"/>
        <v/>
      </c>
      <c r="DE389" t="str">
        <f t="shared" ca="1" si="108"/>
        <v/>
      </c>
      <c r="DF389" t="str">
        <f t="shared" ca="1" si="109"/>
        <v/>
      </c>
      <c r="DG389" t="str">
        <f t="shared" ca="1" si="110"/>
        <v/>
      </c>
      <c r="DH389" t="str">
        <f t="shared" ca="1" si="111"/>
        <v/>
      </c>
      <c r="DI389" t="str">
        <f t="shared" ca="1" si="112"/>
        <v/>
      </c>
      <c r="DJ389" t="str">
        <f t="shared" ca="1" si="113"/>
        <v/>
      </c>
      <c r="DK389" t="str">
        <f t="shared" ca="1" si="114"/>
        <v/>
      </c>
      <c r="DL389" t="str">
        <f t="shared" ca="1" si="115"/>
        <v/>
      </c>
      <c r="DM389" t="str">
        <f t="shared" ca="1" si="116"/>
        <v/>
      </c>
      <c r="DN389" t="str">
        <f t="shared" ca="1" si="117"/>
        <v/>
      </c>
      <c r="DO389" t="str">
        <f t="shared" ca="1" si="118"/>
        <v/>
      </c>
      <c r="DP389" t="str">
        <f t="shared" ca="1" si="119"/>
        <v/>
      </c>
      <c r="DQ389" t="str">
        <f t="shared" ca="1" si="120"/>
        <v/>
      </c>
      <c r="DR389" t="str">
        <f t="shared" ca="1" si="121"/>
        <v/>
      </c>
      <c r="DS389" t="str">
        <f t="shared" ca="1" si="122"/>
        <v/>
      </c>
      <c r="DT389" t="str">
        <f t="shared" ca="1" si="123"/>
        <v/>
      </c>
      <c r="DU389" t="str">
        <f t="shared" ca="1" si="124"/>
        <v/>
      </c>
      <c r="DV389" t="str">
        <f t="shared" ca="1" si="125"/>
        <v/>
      </c>
      <c r="DW389" t="str">
        <f t="shared" ca="1" si="126"/>
        <v/>
      </c>
      <c r="DX389" t="str">
        <f t="shared" ca="1" si="127"/>
        <v/>
      </c>
      <c r="DY389" t="str">
        <f t="shared" ca="1" si="128"/>
        <v/>
      </c>
      <c r="DZ389" t="str">
        <f t="shared" ca="1" si="129"/>
        <v/>
      </c>
      <c r="EA389" t="str">
        <f t="shared" ca="1" si="130"/>
        <v/>
      </c>
      <c r="EB389" t="str">
        <f t="shared" ca="1" si="131"/>
        <v/>
      </c>
      <c r="EC389" t="str">
        <f t="shared" ca="1" si="132"/>
        <v/>
      </c>
      <c r="ED389" t="str">
        <f t="shared" ca="1" si="133"/>
        <v/>
      </c>
      <c r="EE389" t="str">
        <f t="shared" ca="1" si="134"/>
        <v/>
      </c>
      <c r="EF389" t="str">
        <f t="shared" ca="1" si="135"/>
        <v/>
      </c>
      <c r="EG389" t="str">
        <f t="shared" ca="1" si="136"/>
        <v/>
      </c>
      <c r="EH389" t="str">
        <f t="shared" ca="1" si="137"/>
        <v/>
      </c>
      <c r="EI389" t="str">
        <f t="shared" ca="1" si="138"/>
        <v/>
      </c>
      <c r="EJ389" t="str">
        <f t="shared" ca="1" si="139"/>
        <v/>
      </c>
      <c r="EK389" t="str">
        <f t="shared" ca="1" si="140"/>
        <v/>
      </c>
      <c r="EL389" t="str">
        <f t="shared" ca="1" si="141"/>
        <v/>
      </c>
      <c r="EM389" t="str">
        <f t="shared" ca="1" si="142"/>
        <v/>
      </c>
      <c r="EN389" t="str">
        <f t="shared" ca="1" si="143"/>
        <v/>
      </c>
      <c r="EO389" t="str">
        <f t="shared" ca="1" si="144"/>
        <v/>
      </c>
      <c r="EP389" t="str">
        <f t="shared" ca="1" si="145"/>
        <v/>
      </c>
      <c r="EQ389" t="str">
        <f t="shared" ca="1" si="146"/>
        <v/>
      </c>
      <c r="ER389" t="str">
        <f t="shared" ca="1" si="147"/>
        <v/>
      </c>
      <c r="ES389" t="str">
        <f t="shared" ca="1" si="148"/>
        <v/>
      </c>
      <c r="ET389" t="str">
        <f t="shared" ca="1" si="149"/>
        <v/>
      </c>
      <c r="EU389" t="str">
        <f t="shared" ca="1" si="150"/>
        <v/>
      </c>
      <c r="EV389" t="str">
        <f t="shared" ca="1" si="151"/>
        <v/>
      </c>
      <c r="EW389" t="str">
        <f t="shared" ca="1" si="152"/>
        <v/>
      </c>
      <c r="EX389" t="str">
        <f t="shared" ca="1" si="153"/>
        <v/>
      </c>
      <c r="EY389" t="str">
        <f t="shared" ca="1" si="154"/>
        <v/>
      </c>
      <c r="EZ389" t="str">
        <f t="shared" ca="1" si="155"/>
        <v/>
      </c>
      <c r="FA389" t="str">
        <f t="shared" ca="1" si="156"/>
        <v/>
      </c>
      <c r="FB389" t="str">
        <f t="shared" ca="1" si="157"/>
        <v/>
      </c>
      <c r="FC389" t="str">
        <f t="shared" ca="1" si="158"/>
        <v/>
      </c>
      <c r="FD389" t="str">
        <f t="shared" ca="1" si="159"/>
        <v/>
      </c>
      <c r="FE389" t="str">
        <f t="shared" ca="1" si="160"/>
        <v/>
      </c>
      <c r="FF389" t="str">
        <f t="shared" ca="1" si="161"/>
        <v/>
      </c>
      <c r="FG389" t="str">
        <f t="shared" ca="1" si="162"/>
        <v/>
      </c>
      <c r="FH389" t="str">
        <f t="shared" ca="1" si="163"/>
        <v/>
      </c>
      <c r="FI389" t="str">
        <f t="shared" ca="1" si="164"/>
        <v/>
      </c>
      <c r="FJ389" t="str">
        <f t="shared" ca="1" si="165"/>
        <v/>
      </c>
      <c r="FK389" t="str">
        <f t="shared" ca="1" si="166"/>
        <v/>
      </c>
      <c r="FL389" t="str">
        <f t="shared" ca="1" si="167"/>
        <v/>
      </c>
      <c r="FM389" t="str">
        <f t="shared" ca="1" si="168"/>
        <v/>
      </c>
      <c r="FN389" t="str">
        <f t="shared" ca="1" si="169"/>
        <v/>
      </c>
      <c r="FO389" t="str">
        <f t="shared" ca="1" si="170"/>
        <v/>
      </c>
      <c r="FP389" t="str">
        <f t="shared" ca="1" si="171"/>
        <v/>
      </c>
      <c r="FQ389" t="str">
        <f t="shared" ca="1" si="172"/>
        <v/>
      </c>
      <c r="FR389" t="str">
        <f t="shared" ca="1" si="173"/>
        <v/>
      </c>
      <c r="FS389" t="str">
        <f t="shared" ca="1" si="174"/>
        <v/>
      </c>
      <c r="FT389" t="str">
        <f t="shared" ca="1" si="175"/>
        <v/>
      </c>
      <c r="FU389" t="str">
        <f t="shared" ca="1" si="176"/>
        <v/>
      </c>
      <c r="FV389" t="str">
        <f t="shared" ca="1" si="177"/>
        <v/>
      </c>
      <c r="FW389" t="str">
        <f t="shared" ca="1" si="178"/>
        <v/>
      </c>
      <c r="FX389" t="str">
        <f t="shared" ca="1" si="179"/>
        <v/>
      </c>
      <c r="FY389" t="str">
        <f t="shared" ca="1" si="180"/>
        <v/>
      </c>
      <c r="FZ389" t="str">
        <f t="shared" ca="1" si="181"/>
        <v/>
      </c>
      <c r="GA389" t="str">
        <f t="shared" ca="1" si="182"/>
        <v/>
      </c>
      <c r="GB389" t="str">
        <f t="shared" ca="1" si="183"/>
        <v/>
      </c>
      <c r="GC389" t="str">
        <f t="shared" ca="1" si="184"/>
        <v/>
      </c>
      <c r="GD389" t="str">
        <f t="shared" ca="1" si="185"/>
        <v/>
      </c>
      <c r="GE389" t="str">
        <f t="shared" ca="1" si="186"/>
        <v/>
      </c>
      <c r="GF389" t="str">
        <f t="shared" ca="1" si="187"/>
        <v/>
      </c>
      <c r="GG389" t="str">
        <f t="shared" ca="1" si="188"/>
        <v/>
      </c>
      <c r="GH389" t="str">
        <f t="shared" ca="1" si="189"/>
        <v/>
      </c>
      <c r="GI389" t="str">
        <f t="shared" ca="1" si="190"/>
        <v/>
      </c>
      <c r="GJ389" t="str">
        <f t="shared" ca="1" si="191"/>
        <v/>
      </c>
      <c r="GK389" t="str">
        <f t="shared" ca="1" si="192"/>
        <v/>
      </c>
      <c r="GL389" t="str">
        <f t="shared" ca="1" si="193"/>
        <v/>
      </c>
      <c r="GM389" t="str">
        <f t="shared" ca="1" si="194"/>
        <v/>
      </c>
      <c r="GN389" t="str">
        <f t="shared" ca="1" si="195"/>
        <v/>
      </c>
      <c r="GO389" t="str">
        <f t="shared" ca="1" si="196"/>
        <v/>
      </c>
      <c r="GP389" t="str">
        <f t="shared" ca="1" si="197"/>
        <v/>
      </c>
      <c r="GQ389" t="str">
        <f t="shared" ca="1" si="198"/>
        <v/>
      </c>
      <c r="GR389" t="str">
        <f t="shared" ca="1" si="199"/>
        <v/>
      </c>
      <c r="GS389" t="str">
        <f t="shared" ca="1" si="200"/>
        <v/>
      </c>
      <c r="GT389" t="str">
        <f t="shared" ca="1" si="201"/>
        <v/>
      </c>
      <c r="GU389" t="str">
        <f t="shared" ca="1" si="202"/>
        <v/>
      </c>
      <c r="GV389" t="str">
        <f t="shared" ca="1" si="203"/>
        <v/>
      </c>
      <c r="GW389" t="str">
        <f t="shared" ca="1" si="204"/>
        <v/>
      </c>
      <c r="GX389" t="str">
        <f t="shared" ca="1" si="205"/>
        <v/>
      </c>
      <c r="GY389" t="str">
        <f t="shared" ca="1" si="206"/>
        <v/>
      </c>
      <c r="GZ389" t="str">
        <f t="shared" ca="1" si="207"/>
        <v/>
      </c>
      <c r="HA389" t="str">
        <f t="shared" ca="1" si="208"/>
        <v/>
      </c>
      <c r="HB389" t="str">
        <f t="shared" ca="1" si="209"/>
        <v/>
      </c>
      <c r="HC389" t="str">
        <f t="shared" ca="1" si="210"/>
        <v/>
      </c>
      <c r="HD389" t="str">
        <f t="shared" ca="1" si="211"/>
        <v/>
      </c>
      <c r="HE389" t="str">
        <f t="shared" ca="1" si="212"/>
        <v/>
      </c>
      <c r="HF389" t="str">
        <f t="shared" ca="1" si="213"/>
        <v/>
      </c>
      <c r="HG389" t="str">
        <f t="shared" ca="1" si="214"/>
        <v/>
      </c>
      <c r="HH389" t="str">
        <f t="shared" ca="1" si="215"/>
        <v/>
      </c>
      <c r="HI389" t="str">
        <f t="shared" ca="1" si="216"/>
        <v/>
      </c>
      <c r="HJ389" t="str">
        <f t="shared" ca="1" si="217"/>
        <v/>
      </c>
      <c r="HK389" t="str">
        <f t="shared" ca="1" si="218"/>
        <v/>
      </c>
      <c r="HL389" t="str">
        <f t="shared" ca="1" si="219"/>
        <v/>
      </c>
      <c r="HM389" t="str">
        <f t="shared" ca="1" si="220"/>
        <v/>
      </c>
      <c r="HN389" t="str">
        <f t="shared" ca="1" si="221"/>
        <v/>
      </c>
      <c r="HO389" t="str">
        <f t="shared" ca="1" si="222"/>
        <v/>
      </c>
      <c r="HP389" t="str">
        <f t="shared" ca="1" si="223"/>
        <v/>
      </c>
      <c r="HQ389" t="str">
        <f t="shared" ca="1" si="224"/>
        <v/>
      </c>
      <c r="HR389" t="str">
        <f t="shared" ca="1" si="225"/>
        <v/>
      </c>
      <c r="HS389" t="str">
        <f t="shared" ca="1" si="226"/>
        <v/>
      </c>
      <c r="HT389" t="str">
        <f t="shared" ca="1" si="227"/>
        <v/>
      </c>
      <c r="HU389" t="str">
        <f t="shared" ca="1" si="228"/>
        <v/>
      </c>
      <c r="HV389" t="str">
        <f t="shared" ca="1" si="229"/>
        <v/>
      </c>
      <c r="HW389" t="str">
        <f t="shared" ca="1" si="230"/>
        <v/>
      </c>
      <c r="HX389" t="str">
        <f t="shared" ca="1" si="231"/>
        <v/>
      </c>
      <c r="HY389" t="str">
        <f t="shared" ca="1" si="232"/>
        <v/>
      </c>
      <c r="HZ389" t="str">
        <f t="shared" ca="1" si="233"/>
        <v/>
      </c>
      <c r="IA389" t="str">
        <f t="shared" ca="1" si="234"/>
        <v/>
      </c>
      <c r="IB389" t="str">
        <f t="shared" ca="1" si="235"/>
        <v/>
      </c>
      <c r="IC389" t="str">
        <f t="shared" ca="1" si="236"/>
        <v/>
      </c>
      <c r="ID389" t="str">
        <f t="shared" ca="1" si="237"/>
        <v/>
      </c>
      <c r="IE389" t="str">
        <f t="shared" ca="1" si="238"/>
        <v/>
      </c>
      <c r="IF389" t="str">
        <f t="shared" ca="1" si="239"/>
        <v/>
      </c>
      <c r="IG389" t="str">
        <f t="shared" ca="1" si="240"/>
        <v/>
      </c>
      <c r="IH389" t="str">
        <f t="shared" ca="1" si="241"/>
        <v/>
      </c>
      <c r="II389" t="str">
        <f t="shared" ca="1" si="242"/>
        <v/>
      </c>
      <c r="IJ389" t="str">
        <f t="shared" ca="1" si="243"/>
        <v/>
      </c>
      <c r="IK389" t="str">
        <f t="shared" ca="1" si="244"/>
        <v/>
      </c>
      <c r="IL389" t="str">
        <f t="shared" ca="1" si="245"/>
        <v/>
      </c>
      <c r="IM389" t="str">
        <f t="shared" ca="1" si="246"/>
        <v/>
      </c>
      <c r="IN389" t="str">
        <f t="shared" ca="1" si="247"/>
        <v/>
      </c>
      <c r="IO389" t="str">
        <f t="shared" ca="1" si="248"/>
        <v/>
      </c>
      <c r="IP389" t="str">
        <f t="shared" ca="1" si="249"/>
        <v/>
      </c>
      <c r="IQ389" t="str">
        <f t="shared" ca="1" si="250"/>
        <v/>
      </c>
      <c r="IR389" t="str">
        <f t="shared" ca="1" si="251"/>
        <v/>
      </c>
      <c r="IS389" t="str">
        <f t="shared" ca="1" si="252"/>
        <v/>
      </c>
      <c r="IT389" t="str">
        <f t="shared" ca="1" si="253"/>
        <v/>
      </c>
      <c r="IU389" t="str">
        <f t="shared" ca="1" si="254"/>
        <v/>
      </c>
      <c r="IV389" t="str">
        <f t="shared" ca="1" si="255"/>
        <v/>
      </c>
    </row>
    <row r="390" spans="2:256" x14ac:dyDescent="0.25">
      <c r="B390" s="140">
        <v>14</v>
      </c>
      <c r="C390" s="140" t="str">
        <f ca="1">IF(P390&gt;0,MAX($C$375:C389)+1,"")</f>
        <v/>
      </c>
      <c r="D390" s="140" t="str">
        <f ca="1">IF(ISERROR(INDEX(WS,ROWS($B$377:$B390))),"",MID(INDEX(WS,ROWS($B$377:$B390)), FIND("]",INDEX(WS,ROWS($B$377:$B390)))+1,32))&amp;T(NOW())</f>
        <v/>
      </c>
      <c r="E390" s="140" t="str">
        <f t="shared" ca="1" si="5"/>
        <v/>
      </c>
      <c r="F390" s="140" t="str">
        <f t="shared" ca="1" si="6"/>
        <v/>
      </c>
      <c r="G390" s="140" t="str">
        <f t="shared" ca="1" si="7"/>
        <v/>
      </c>
      <c r="H390" s="140" t="str">
        <f t="shared" ca="1" si="8"/>
        <v/>
      </c>
      <c r="I390" s="140" t="str">
        <f t="shared" ca="1" si="9"/>
        <v/>
      </c>
      <c r="J390" s="140" t="str">
        <f t="shared" ca="1" si="10"/>
        <v/>
      </c>
      <c r="K390" s="140" t="str">
        <f t="shared" ca="1" si="11"/>
        <v/>
      </c>
      <c r="L390" s="140" t="str">
        <f t="shared" ca="1" si="12"/>
        <v/>
      </c>
      <c r="M390" s="140" t="str">
        <f t="shared" ca="1" si="13"/>
        <v/>
      </c>
      <c r="N390" s="297" t="str">
        <f t="shared" ca="1" si="14"/>
        <v/>
      </c>
      <c r="O390" s="297" t="str">
        <f t="shared" ca="1" si="15"/>
        <v/>
      </c>
      <c r="P390" s="140">
        <f t="shared" ca="1" si="4"/>
        <v>0</v>
      </c>
      <c r="Q390" t="str">
        <f t="shared" ca="1" si="16"/>
        <v/>
      </c>
      <c r="R390" t="str">
        <f t="shared" ca="1" si="17"/>
        <v/>
      </c>
      <c r="S390" t="str">
        <f t="shared" ca="1" si="18"/>
        <v/>
      </c>
      <c r="T390" t="str">
        <f t="shared" ca="1" si="19"/>
        <v/>
      </c>
      <c r="U390" t="str">
        <f t="shared" ca="1" si="20"/>
        <v/>
      </c>
      <c r="V390" t="str">
        <f t="shared" ca="1" si="21"/>
        <v/>
      </c>
      <c r="W390" t="str">
        <f t="shared" ca="1" si="22"/>
        <v/>
      </c>
      <c r="X390" t="str">
        <f t="shared" ca="1" si="23"/>
        <v/>
      </c>
      <c r="Y390" t="str">
        <f t="shared" ca="1" si="24"/>
        <v/>
      </c>
      <c r="Z390" t="str">
        <f t="shared" ca="1" si="25"/>
        <v/>
      </c>
      <c r="AA390" t="str">
        <f t="shared" ca="1" si="26"/>
        <v/>
      </c>
      <c r="AB390" t="str">
        <f t="shared" ca="1" si="27"/>
        <v/>
      </c>
      <c r="AC390" t="str">
        <f t="shared" ca="1" si="28"/>
        <v/>
      </c>
      <c r="AD390" t="str">
        <f t="shared" ca="1" si="29"/>
        <v/>
      </c>
      <c r="AE390" t="str">
        <f t="shared" ca="1" si="30"/>
        <v/>
      </c>
      <c r="AF390" t="str">
        <f t="shared" ca="1" si="31"/>
        <v/>
      </c>
      <c r="AG390" t="str">
        <f t="shared" ca="1" si="32"/>
        <v/>
      </c>
      <c r="AH390" t="str">
        <f t="shared" ca="1" si="33"/>
        <v/>
      </c>
      <c r="AI390" t="str">
        <f t="shared" ca="1" si="34"/>
        <v/>
      </c>
      <c r="AJ390" t="str">
        <f t="shared" ca="1" si="35"/>
        <v/>
      </c>
      <c r="AK390" t="str">
        <f t="shared" ca="1" si="36"/>
        <v/>
      </c>
      <c r="AL390" t="str">
        <f t="shared" ca="1" si="37"/>
        <v/>
      </c>
      <c r="AM390" t="str">
        <f t="shared" ca="1" si="38"/>
        <v/>
      </c>
      <c r="AN390" t="str">
        <f t="shared" ca="1" si="39"/>
        <v/>
      </c>
      <c r="AO390" t="str">
        <f t="shared" ca="1" si="40"/>
        <v/>
      </c>
      <c r="AP390" t="str">
        <f t="shared" ca="1" si="41"/>
        <v/>
      </c>
      <c r="AQ390" t="str">
        <f t="shared" ca="1" si="42"/>
        <v/>
      </c>
      <c r="AR390" t="str">
        <f t="shared" ca="1" si="43"/>
        <v/>
      </c>
      <c r="AS390" t="str">
        <f t="shared" ca="1" si="44"/>
        <v/>
      </c>
      <c r="AT390" t="str">
        <f t="shared" ca="1" si="45"/>
        <v/>
      </c>
      <c r="AU390" t="str">
        <f t="shared" ca="1" si="46"/>
        <v/>
      </c>
      <c r="AV390" t="str">
        <f t="shared" ca="1" si="47"/>
        <v/>
      </c>
      <c r="AW390" t="str">
        <f t="shared" ca="1" si="48"/>
        <v/>
      </c>
      <c r="AX390" t="str">
        <f t="shared" ca="1" si="49"/>
        <v/>
      </c>
      <c r="AY390" t="str">
        <f t="shared" ca="1" si="50"/>
        <v/>
      </c>
      <c r="AZ390" t="str">
        <f t="shared" ca="1" si="51"/>
        <v/>
      </c>
      <c r="BA390" t="str">
        <f t="shared" ca="1" si="52"/>
        <v/>
      </c>
      <c r="BB390" t="str">
        <f t="shared" ca="1" si="53"/>
        <v/>
      </c>
      <c r="BC390" t="str">
        <f t="shared" ca="1" si="54"/>
        <v/>
      </c>
      <c r="BD390" t="str">
        <f t="shared" ca="1" si="55"/>
        <v/>
      </c>
      <c r="BE390" t="str">
        <f t="shared" ca="1" si="56"/>
        <v/>
      </c>
      <c r="BF390" t="str">
        <f t="shared" ca="1" si="57"/>
        <v/>
      </c>
      <c r="BG390" t="str">
        <f t="shared" ca="1" si="58"/>
        <v/>
      </c>
      <c r="BH390" t="str">
        <f t="shared" ca="1" si="59"/>
        <v/>
      </c>
      <c r="BI390" t="str">
        <f t="shared" ca="1" si="60"/>
        <v/>
      </c>
      <c r="BJ390" t="str">
        <f t="shared" ca="1" si="61"/>
        <v/>
      </c>
      <c r="BK390" t="str">
        <f t="shared" ca="1" si="62"/>
        <v/>
      </c>
      <c r="BL390" t="str">
        <f t="shared" ca="1" si="63"/>
        <v/>
      </c>
      <c r="BM390" t="str">
        <f t="shared" ca="1" si="64"/>
        <v/>
      </c>
      <c r="BN390" t="str">
        <f t="shared" ca="1" si="65"/>
        <v/>
      </c>
      <c r="BO390" t="str">
        <f t="shared" ca="1" si="66"/>
        <v/>
      </c>
      <c r="BP390" t="str">
        <f t="shared" ca="1" si="67"/>
        <v/>
      </c>
      <c r="BQ390" t="str">
        <f t="shared" ca="1" si="68"/>
        <v/>
      </c>
      <c r="BR390" t="str">
        <f t="shared" ca="1" si="69"/>
        <v/>
      </c>
      <c r="BS390" t="str">
        <f t="shared" ca="1" si="70"/>
        <v/>
      </c>
      <c r="BT390" t="str">
        <f t="shared" ca="1" si="71"/>
        <v/>
      </c>
      <c r="BU390" t="str">
        <f t="shared" ca="1" si="72"/>
        <v/>
      </c>
      <c r="BV390" t="str">
        <f t="shared" ca="1" si="73"/>
        <v/>
      </c>
      <c r="BW390" t="str">
        <f t="shared" ca="1" si="74"/>
        <v/>
      </c>
      <c r="BX390" t="str">
        <f t="shared" ca="1" si="75"/>
        <v/>
      </c>
      <c r="BY390" t="str">
        <f t="shared" ca="1" si="76"/>
        <v/>
      </c>
      <c r="BZ390" t="str">
        <f t="shared" ca="1" si="77"/>
        <v/>
      </c>
      <c r="CA390" t="str">
        <f t="shared" ca="1" si="78"/>
        <v/>
      </c>
      <c r="CB390" t="str">
        <f t="shared" ca="1" si="79"/>
        <v/>
      </c>
      <c r="CC390" t="str">
        <f t="shared" ca="1" si="80"/>
        <v/>
      </c>
      <c r="CD390" t="str">
        <f t="shared" ca="1" si="81"/>
        <v/>
      </c>
      <c r="CE390" t="str">
        <f t="shared" ca="1" si="82"/>
        <v/>
      </c>
      <c r="CF390" t="str">
        <f t="shared" ca="1" si="83"/>
        <v/>
      </c>
      <c r="CG390" t="str">
        <f t="shared" ca="1" si="84"/>
        <v/>
      </c>
      <c r="CH390" t="str">
        <f t="shared" ca="1" si="85"/>
        <v/>
      </c>
      <c r="CI390" t="str">
        <f t="shared" ca="1" si="86"/>
        <v/>
      </c>
      <c r="CJ390" t="str">
        <f t="shared" ca="1" si="87"/>
        <v/>
      </c>
      <c r="CK390" t="str">
        <f t="shared" ca="1" si="88"/>
        <v/>
      </c>
      <c r="CL390" t="str">
        <f t="shared" ca="1" si="89"/>
        <v/>
      </c>
      <c r="CM390" t="str">
        <f t="shared" ca="1" si="90"/>
        <v/>
      </c>
      <c r="CN390" t="str">
        <f t="shared" ca="1" si="91"/>
        <v/>
      </c>
      <c r="CO390" t="str">
        <f t="shared" ca="1" si="92"/>
        <v/>
      </c>
      <c r="CP390" t="str">
        <f t="shared" ca="1" si="93"/>
        <v/>
      </c>
      <c r="CQ390" t="str">
        <f t="shared" ca="1" si="94"/>
        <v/>
      </c>
      <c r="CR390" t="str">
        <f t="shared" ca="1" si="95"/>
        <v/>
      </c>
      <c r="CS390" t="str">
        <f t="shared" ca="1" si="96"/>
        <v/>
      </c>
      <c r="CT390" t="str">
        <f t="shared" ca="1" si="97"/>
        <v/>
      </c>
      <c r="CU390" t="str">
        <f t="shared" ca="1" si="98"/>
        <v/>
      </c>
      <c r="CV390" t="str">
        <f t="shared" ca="1" si="99"/>
        <v/>
      </c>
      <c r="CW390" t="str">
        <f t="shared" ca="1" si="100"/>
        <v/>
      </c>
      <c r="CX390" t="str">
        <f t="shared" ca="1" si="101"/>
        <v/>
      </c>
      <c r="CY390" t="str">
        <f t="shared" ca="1" si="102"/>
        <v/>
      </c>
      <c r="CZ390" t="str">
        <f t="shared" ca="1" si="103"/>
        <v/>
      </c>
      <c r="DA390" t="str">
        <f t="shared" ca="1" si="104"/>
        <v/>
      </c>
      <c r="DB390" t="str">
        <f t="shared" ca="1" si="105"/>
        <v/>
      </c>
      <c r="DC390" t="str">
        <f t="shared" ca="1" si="106"/>
        <v/>
      </c>
      <c r="DD390" t="str">
        <f t="shared" ca="1" si="107"/>
        <v/>
      </c>
      <c r="DE390" t="str">
        <f t="shared" ca="1" si="108"/>
        <v/>
      </c>
      <c r="DF390" t="str">
        <f t="shared" ca="1" si="109"/>
        <v/>
      </c>
      <c r="DG390" t="str">
        <f t="shared" ca="1" si="110"/>
        <v/>
      </c>
      <c r="DH390" t="str">
        <f t="shared" ca="1" si="111"/>
        <v/>
      </c>
      <c r="DI390" t="str">
        <f t="shared" ca="1" si="112"/>
        <v/>
      </c>
      <c r="DJ390" t="str">
        <f t="shared" ca="1" si="113"/>
        <v/>
      </c>
      <c r="DK390" t="str">
        <f t="shared" ca="1" si="114"/>
        <v/>
      </c>
      <c r="DL390" t="str">
        <f t="shared" ca="1" si="115"/>
        <v/>
      </c>
      <c r="DM390" t="str">
        <f t="shared" ca="1" si="116"/>
        <v/>
      </c>
      <c r="DN390" t="str">
        <f t="shared" ca="1" si="117"/>
        <v/>
      </c>
      <c r="DO390" t="str">
        <f t="shared" ca="1" si="118"/>
        <v/>
      </c>
      <c r="DP390" t="str">
        <f t="shared" ca="1" si="119"/>
        <v/>
      </c>
      <c r="DQ390" t="str">
        <f t="shared" ca="1" si="120"/>
        <v/>
      </c>
      <c r="DR390" t="str">
        <f t="shared" ca="1" si="121"/>
        <v/>
      </c>
      <c r="DS390" t="str">
        <f t="shared" ca="1" si="122"/>
        <v/>
      </c>
      <c r="DT390" t="str">
        <f t="shared" ca="1" si="123"/>
        <v/>
      </c>
      <c r="DU390" t="str">
        <f t="shared" ca="1" si="124"/>
        <v/>
      </c>
      <c r="DV390" t="str">
        <f t="shared" ca="1" si="125"/>
        <v/>
      </c>
      <c r="DW390" t="str">
        <f t="shared" ca="1" si="126"/>
        <v/>
      </c>
      <c r="DX390" t="str">
        <f t="shared" ca="1" si="127"/>
        <v/>
      </c>
      <c r="DY390" t="str">
        <f t="shared" ca="1" si="128"/>
        <v/>
      </c>
      <c r="DZ390" t="str">
        <f t="shared" ca="1" si="129"/>
        <v/>
      </c>
      <c r="EA390" t="str">
        <f t="shared" ca="1" si="130"/>
        <v/>
      </c>
      <c r="EB390" t="str">
        <f t="shared" ca="1" si="131"/>
        <v/>
      </c>
      <c r="EC390" t="str">
        <f t="shared" ca="1" si="132"/>
        <v/>
      </c>
      <c r="ED390" t="str">
        <f t="shared" ca="1" si="133"/>
        <v/>
      </c>
      <c r="EE390" t="str">
        <f t="shared" ca="1" si="134"/>
        <v/>
      </c>
      <c r="EF390" t="str">
        <f t="shared" ca="1" si="135"/>
        <v/>
      </c>
      <c r="EG390" t="str">
        <f t="shared" ca="1" si="136"/>
        <v/>
      </c>
      <c r="EH390" t="str">
        <f t="shared" ca="1" si="137"/>
        <v/>
      </c>
      <c r="EI390" t="str">
        <f t="shared" ca="1" si="138"/>
        <v/>
      </c>
      <c r="EJ390" t="str">
        <f t="shared" ca="1" si="139"/>
        <v/>
      </c>
      <c r="EK390" t="str">
        <f t="shared" ca="1" si="140"/>
        <v/>
      </c>
      <c r="EL390" t="str">
        <f t="shared" ca="1" si="141"/>
        <v/>
      </c>
      <c r="EM390" t="str">
        <f t="shared" ca="1" si="142"/>
        <v/>
      </c>
      <c r="EN390" t="str">
        <f t="shared" ca="1" si="143"/>
        <v/>
      </c>
      <c r="EO390" t="str">
        <f t="shared" ca="1" si="144"/>
        <v/>
      </c>
      <c r="EP390" t="str">
        <f t="shared" ca="1" si="145"/>
        <v/>
      </c>
      <c r="EQ390" t="str">
        <f t="shared" ca="1" si="146"/>
        <v/>
      </c>
      <c r="ER390" t="str">
        <f t="shared" ca="1" si="147"/>
        <v/>
      </c>
      <c r="ES390" t="str">
        <f t="shared" ca="1" si="148"/>
        <v/>
      </c>
      <c r="ET390" t="str">
        <f t="shared" ca="1" si="149"/>
        <v/>
      </c>
      <c r="EU390" t="str">
        <f t="shared" ca="1" si="150"/>
        <v/>
      </c>
      <c r="EV390" t="str">
        <f t="shared" ca="1" si="151"/>
        <v/>
      </c>
      <c r="EW390" t="str">
        <f t="shared" ca="1" si="152"/>
        <v/>
      </c>
      <c r="EX390" t="str">
        <f t="shared" ca="1" si="153"/>
        <v/>
      </c>
      <c r="EY390" t="str">
        <f t="shared" ca="1" si="154"/>
        <v/>
      </c>
      <c r="EZ390" t="str">
        <f t="shared" ca="1" si="155"/>
        <v/>
      </c>
      <c r="FA390" t="str">
        <f t="shared" ca="1" si="156"/>
        <v/>
      </c>
      <c r="FB390" t="str">
        <f t="shared" ca="1" si="157"/>
        <v/>
      </c>
      <c r="FC390" t="str">
        <f t="shared" ca="1" si="158"/>
        <v/>
      </c>
      <c r="FD390" t="str">
        <f t="shared" ca="1" si="159"/>
        <v/>
      </c>
      <c r="FE390" t="str">
        <f t="shared" ca="1" si="160"/>
        <v/>
      </c>
      <c r="FF390" t="str">
        <f t="shared" ca="1" si="161"/>
        <v/>
      </c>
      <c r="FG390" t="str">
        <f t="shared" ca="1" si="162"/>
        <v/>
      </c>
      <c r="FH390" t="str">
        <f t="shared" ca="1" si="163"/>
        <v/>
      </c>
      <c r="FI390" t="str">
        <f t="shared" ca="1" si="164"/>
        <v/>
      </c>
      <c r="FJ390" t="str">
        <f t="shared" ca="1" si="165"/>
        <v/>
      </c>
      <c r="FK390" t="str">
        <f t="shared" ca="1" si="166"/>
        <v/>
      </c>
      <c r="FL390" t="str">
        <f t="shared" ca="1" si="167"/>
        <v/>
      </c>
      <c r="FM390" t="str">
        <f t="shared" ca="1" si="168"/>
        <v/>
      </c>
      <c r="FN390" t="str">
        <f t="shared" ca="1" si="169"/>
        <v/>
      </c>
      <c r="FO390" t="str">
        <f t="shared" ca="1" si="170"/>
        <v/>
      </c>
      <c r="FP390" t="str">
        <f t="shared" ca="1" si="171"/>
        <v/>
      </c>
      <c r="FQ390" t="str">
        <f t="shared" ca="1" si="172"/>
        <v/>
      </c>
      <c r="FR390" t="str">
        <f t="shared" ca="1" si="173"/>
        <v/>
      </c>
      <c r="FS390" t="str">
        <f t="shared" ca="1" si="174"/>
        <v/>
      </c>
      <c r="FT390" t="str">
        <f t="shared" ca="1" si="175"/>
        <v/>
      </c>
      <c r="FU390" t="str">
        <f t="shared" ca="1" si="176"/>
        <v/>
      </c>
      <c r="FV390" t="str">
        <f t="shared" ca="1" si="177"/>
        <v/>
      </c>
      <c r="FW390" t="str">
        <f t="shared" ca="1" si="178"/>
        <v/>
      </c>
      <c r="FX390" t="str">
        <f t="shared" ca="1" si="179"/>
        <v/>
      </c>
      <c r="FY390" t="str">
        <f t="shared" ca="1" si="180"/>
        <v/>
      </c>
      <c r="FZ390" t="str">
        <f t="shared" ca="1" si="181"/>
        <v/>
      </c>
      <c r="GA390" t="str">
        <f t="shared" ca="1" si="182"/>
        <v/>
      </c>
      <c r="GB390" t="str">
        <f t="shared" ca="1" si="183"/>
        <v/>
      </c>
      <c r="GC390" t="str">
        <f t="shared" ca="1" si="184"/>
        <v/>
      </c>
      <c r="GD390" t="str">
        <f t="shared" ca="1" si="185"/>
        <v/>
      </c>
      <c r="GE390" t="str">
        <f t="shared" ca="1" si="186"/>
        <v/>
      </c>
      <c r="GF390" t="str">
        <f t="shared" ca="1" si="187"/>
        <v/>
      </c>
      <c r="GG390" t="str">
        <f t="shared" ca="1" si="188"/>
        <v/>
      </c>
      <c r="GH390" t="str">
        <f t="shared" ca="1" si="189"/>
        <v/>
      </c>
      <c r="GI390" t="str">
        <f t="shared" ca="1" si="190"/>
        <v/>
      </c>
      <c r="GJ390" t="str">
        <f t="shared" ca="1" si="191"/>
        <v/>
      </c>
      <c r="GK390" t="str">
        <f t="shared" ca="1" si="192"/>
        <v/>
      </c>
      <c r="GL390" t="str">
        <f t="shared" ca="1" si="193"/>
        <v/>
      </c>
      <c r="GM390" t="str">
        <f t="shared" ca="1" si="194"/>
        <v/>
      </c>
      <c r="GN390" t="str">
        <f t="shared" ca="1" si="195"/>
        <v/>
      </c>
      <c r="GO390" t="str">
        <f t="shared" ca="1" si="196"/>
        <v/>
      </c>
      <c r="GP390" t="str">
        <f t="shared" ca="1" si="197"/>
        <v/>
      </c>
      <c r="GQ390" t="str">
        <f t="shared" ca="1" si="198"/>
        <v/>
      </c>
      <c r="GR390" t="str">
        <f t="shared" ca="1" si="199"/>
        <v/>
      </c>
      <c r="GS390" t="str">
        <f t="shared" ca="1" si="200"/>
        <v/>
      </c>
      <c r="GT390" t="str">
        <f t="shared" ca="1" si="201"/>
        <v/>
      </c>
      <c r="GU390" t="str">
        <f t="shared" ca="1" si="202"/>
        <v/>
      </c>
      <c r="GV390" t="str">
        <f t="shared" ca="1" si="203"/>
        <v/>
      </c>
      <c r="GW390" t="str">
        <f t="shared" ca="1" si="204"/>
        <v/>
      </c>
      <c r="GX390" t="str">
        <f t="shared" ca="1" si="205"/>
        <v/>
      </c>
      <c r="GY390" t="str">
        <f t="shared" ca="1" si="206"/>
        <v/>
      </c>
      <c r="GZ390" t="str">
        <f t="shared" ca="1" si="207"/>
        <v/>
      </c>
      <c r="HA390" t="str">
        <f t="shared" ca="1" si="208"/>
        <v/>
      </c>
      <c r="HB390" t="str">
        <f t="shared" ca="1" si="209"/>
        <v/>
      </c>
      <c r="HC390" t="str">
        <f t="shared" ca="1" si="210"/>
        <v/>
      </c>
      <c r="HD390" t="str">
        <f t="shared" ca="1" si="211"/>
        <v/>
      </c>
      <c r="HE390" t="str">
        <f t="shared" ca="1" si="212"/>
        <v/>
      </c>
      <c r="HF390" t="str">
        <f t="shared" ca="1" si="213"/>
        <v/>
      </c>
      <c r="HG390" t="str">
        <f t="shared" ca="1" si="214"/>
        <v/>
      </c>
      <c r="HH390" t="str">
        <f t="shared" ca="1" si="215"/>
        <v/>
      </c>
      <c r="HI390" t="str">
        <f t="shared" ca="1" si="216"/>
        <v/>
      </c>
      <c r="HJ390" t="str">
        <f t="shared" ca="1" si="217"/>
        <v/>
      </c>
      <c r="HK390" t="str">
        <f t="shared" ca="1" si="218"/>
        <v/>
      </c>
      <c r="HL390" t="str">
        <f t="shared" ca="1" si="219"/>
        <v/>
      </c>
      <c r="HM390" t="str">
        <f t="shared" ca="1" si="220"/>
        <v/>
      </c>
      <c r="HN390" t="str">
        <f t="shared" ca="1" si="221"/>
        <v/>
      </c>
      <c r="HO390" t="str">
        <f t="shared" ca="1" si="222"/>
        <v/>
      </c>
      <c r="HP390" t="str">
        <f t="shared" ca="1" si="223"/>
        <v/>
      </c>
      <c r="HQ390" t="str">
        <f t="shared" ca="1" si="224"/>
        <v/>
      </c>
      <c r="HR390" t="str">
        <f t="shared" ca="1" si="225"/>
        <v/>
      </c>
      <c r="HS390" t="str">
        <f t="shared" ca="1" si="226"/>
        <v/>
      </c>
      <c r="HT390" t="str">
        <f t="shared" ca="1" si="227"/>
        <v/>
      </c>
      <c r="HU390" t="str">
        <f t="shared" ca="1" si="228"/>
        <v/>
      </c>
      <c r="HV390" t="str">
        <f t="shared" ca="1" si="229"/>
        <v/>
      </c>
      <c r="HW390" t="str">
        <f t="shared" ca="1" si="230"/>
        <v/>
      </c>
      <c r="HX390" t="str">
        <f t="shared" ca="1" si="231"/>
        <v/>
      </c>
      <c r="HY390" t="str">
        <f t="shared" ca="1" si="232"/>
        <v/>
      </c>
      <c r="HZ390" t="str">
        <f t="shared" ca="1" si="233"/>
        <v/>
      </c>
      <c r="IA390" t="str">
        <f t="shared" ca="1" si="234"/>
        <v/>
      </c>
      <c r="IB390" t="str">
        <f t="shared" ca="1" si="235"/>
        <v/>
      </c>
      <c r="IC390" t="str">
        <f t="shared" ca="1" si="236"/>
        <v/>
      </c>
      <c r="ID390" t="str">
        <f t="shared" ca="1" si="237"/>
        <v/>
      </c>
      <c r="IE390" t="str">
        <f t="shared" ca="1" si="238"/>
        <v/>
      </c>
      <c r="IF390" t="str">
        <f t="shared" ca="1" si="239"/>
        <v/>
      </c>
      <c r="IG390" t="str">
        <f t="shared" ca="1" si="240"/>
        <v/>
      </c>
      <c r="IH390" t="str">
        <f t="shared" ca="1" si="241"/>
        <v/>
      </c>
      <c r="II390" t="str">
        <f t="shared" ca="1" si="242"/>
        <v/>
      </c>
      <c r="IJ390" t="str">
        <f t="shared" ca="1" si="243"/>
        <v/>
      </c>
      <c r="IK390" t="str">
        <f t="shared" ca="1" si="244"/>
        <v/>
      </c>
      <c r="IL390" t="str">
        <f t="shared" ca="1" si="245"/>
        <v/>
      </c>
      <c r="IM390" t="str">
        <f t="shared" ca="1" si="246"/>
        <v/>
      </c>
      <c r="IN390" t="str">
        <f t="shared" ca="1" si="247"/>
        <v/>
      </c>
      <c r="IO390" t="str">
        <f t="shared" ca="1" si="248"/>
        <v/>
      </c>
      <c r="IP390" t="str">
        <f t="shared" ca="1" si="249"/>
        <v/>
      </c>
      <c r="IQ390" t="str">
        <f t="shared" ca="1" si="250"/>
        <v/>
      </c>
      <c r="IR390" t="str">
        <f t="shared" ca="1" si="251"/>
        <v/>
      </c>
      <c r="IS390" t="str">
        <f t="shared" ca="1" si="252"/>
        <v/>
      </c>
      <c r="IT390" t="str">
        <f t="shared" ca="1" si="253"/>
        <v/>
      </c>
      <c r="IU390" t="str">
        <f t="shared" ca="1" si="254"/>
        <v/>
      </c>
      <c r="IV390" t="str">
        <f t="shared" ca="1" si="255"/>
        <v/>
      </c>
    </row>
    <row r="391" spans="2:256" x14ac:dyDescent="0.25">
      <c r="B391" s="140">
        <v>15</v>
      </c>
      <c r="C391" s="140" t="str">
        <f ca="1">IF(P391&gt;0,MAX($C$375:C390)+1,"")</f>
        <v/>
      </c>
      <c r="D391" s="140" t="str">
        <f ca="1">IF(ISERROR(INDEX(WS,ROWS($B$377:$B391))),"",MID(INDEX(WS,ROWS($B$377:$B391)), FIND("]",INDEX(WS,ROWS($B$377:$B391)))+1,32))&amp;T(NOW())</f>
        <v/>
      </c>
      <c r="E391" s="140" t="str">
        <f t="shared" ca="1" si="5"/>
        <v/>
      </c>
      <c r="F391" s="140" t="str">
        <f t="shared" ca="1" si="6"/>
        <v/>
      </c>
      <c r="G391" s="140" t="str">
        <f t="shared" ca="1" si="7"/>
        <v/>
      </c>
      <c r="H391" s="140" t="str">
        <f t="shared" ca="1" si="8"/>
        <v/>
      </c>
      <c r="I391" s="140" t="str">
        <f t="shared" ca="1" si="9"/>
        <v/>
      </c>
      <c r="J391" s="140" t="str">
        <f t="shared" ca="1" si="10"/>
        <v/>
      </c>
      <c r="K391" s="140" t="str">
        <f t="shared" ca="1" si="11"/>
        <v/>
      </c>
      <c r="L391" s="140" t="str">
        <f t="shared" ca="1" si="12"/>
        <v/>
      </c>
      <c r="M391" s="140" t="str">
        <f t="shared" ca="1" si="13"/>
        <v/>
      </c>
      <c r="N391" s="297" t="str">
        <f t="shared" ca="1" si="14"/>
        <v/>
      </c>
      <c r="O391" s="297" t="str">
        <f t="shared" ca="1" si="15"/>
        <v/>
      </c>
      <c r="P391" s="140">
        <f t="shared" ca="1" si="4"/>
        <v>0</v>
      </c>
      <c r="Q391" t="str">
        <f t="shared" ca="1" si="16"/>
        <v/>
      </c>
      <c r="R391" t="str">
        <f t="shared" ca="1" si="17"/>
        <v/>
      </c>
      <c r="S391" t="str">
        <f t="shared" ca="1" si="18"/>
        <v/>
      </c>
      <c r="T391" t="str">
        <f t="shared" ca="1" si="19"/>
        <v/>
      </c>
      <c r="U391" t="str">
        <f t="shared" ca="1" si="20"/>
        <v/>
      </c>
      <c r="V391" t="str">
        <f t="shared" ca="1" si="21"/>
        <v/>
      </c>
      <c r="W391" t="str">
        <f t="shared" ca="1" si="22"/>
        <v/>
      </c>
      <c r="X391" t="str">
        <f t="shared" ca="1" si="23"/>
        <v/>
      </c>
      <c r="Y391" t="str">
        <f t="shared" ca="1" si="24"/>
        <v/>
      </c>
      <c r="Z391" t="str">
        <f t="shared" ca="1" si="25"/>
        <v/>
      </c>
      <c r="AA391" t="str">
        <f t="shared" ca="1" si="26"/>
        <v/>
      </c>
      <c r="AB391" t="str">
        <f t="shared" ca="1" si="27"/>
        <v/>
      </c>
      <c r="AC391" t="str">
        <f t="shared" ca="1" si="28"/>
        <v/>
      </c>
      <c r="AD391" t="str">
        <f t="shared" ca="1" si="29"/>
        <v/>
      </c>
      <c r="AE391" t="str">
        <f t="shared" ca="1" si="30"/>
        <v/>
      </c>
      <c r="AF391" t="str">
        <f t="shared" ca="1" si="31"/>
        <v/>
      </c>
      <c r="AG391" t="str">
        <f t="shared" ca="1" si="32"/>
        <v/>
      </c>
      <c r="AH391" t="str">
        <f t="shared" ca="1" si="33"/>
        <v/>
      </c>
      <c r="AI391" t="str">
        <f t="shared" ca="1" si="34"/>
        <v/>
      </c>
      <c r="AJ391" t="str">
        <f t="shared" ca="1" si="35"/>
        <v/>
      </c>
      <c r="AK391" t="str">
        <f t="shared" ca="1" si="36"/>
        <v/>
      </c>
      <c r="AL391" t="str">
        <f t="shared" ca="1" si="37"/>
        <v/>
      </c>
      <c r="AM391" t="str">
        <f t="shared" ca="1" si="38"/>
        <v/>
      </c>
      <c r="AN391" t="str">
        <f t="shared" ca="1" si="39"/>
        <v/>
      </c>
      <c r="AO391" t="str">
        <f t="shared" ca="1" si="40"/>
        <v/>
      </c>
      <c r="AP391" t="str">
        <f t="shared" ca="1" si="41"/>
        <v/>
      </c>
      <c r="AQ391" t="str">
        <f t="shared" ca="1" si="42"/>
        <v/>
      </c>
      <c r="AR391" t="str">
        <f t="shared" ca="1" si="43"/>
        <v/>
      </c>
      <c r="AS391" t="str">
        <f t="shared" ca="1" si="44"/>
        <v/>
      </c>
      <c r="AT391" t="str">
        <f t="shared" ca="1" si="45"/>
        <v/>
      </c>
      <c r="AU391" t="str">
        <f t="shared" ca="1" si="46"/>
        <v/>
      </c>
      <c r="AV391" t="str">
        <f t="shared" ca="1" si="47"/>
        <v/>
      </c>
      <c r="AW391" t="str">
        <f t="shared" ca="1" si="48"/>
        <v/>
      </c>
      <c r="AX391" t="str">
        <f t="shared" ca="1" si="49"/>
        <v/>
      </c>
      <c r="AY391" t="str">
        <f t="shared" ca="1" si="50"/>
        <v/>
      </c>
      <c r="AZ391" t="str">
        <f t="shared" ca="1" si="51"/>
        <v/>
      </c>
      <c r="BA391" t="str">
        <f t="shared" ca="1" si="52"/>
        <v/>
      </c>
      <c r="BB391" t="str">
        <f t="shared" ca="1" si="53"/>
        <v/>
      </c>
      <c r="BC391" t="str">
        <f t="shared" ca="1" si="54"/>
        <v/>
      </c>
      <c r="BD391" t="str">
        <f t="shared" ca="1" si="55"/>
        <v/>
      </c>
      <c r="BE391" t="str">
        <f t="shared" ca="1" si="56"/>
        <v/>
      </c>
      <c r="BF391" t="str">
        <f t="shared" ca="1" si="57"/>
        <v/>
      </c>
      <c r="BG391" t="str">
        <f t="shared" ca="1" si="58"/>
        <v/>
      </c>
      <c r="BH391" t="str">
        <f t="shared" ca="1" si="59"/>
        <v/>
      </c>
      <c r="BI391" t="str">
        <f t="shared" ca="1" si="60"/>
        <v/>
      </c>
      <c r="BJ391" t="str">
        <f t="shared" ca="1" si="61"/>
        <v/>
      </c>
      <c r="BK391" t="str">
        <f t="shared" ca="1" si="62"/>
        <v/>
      </c>
      <c r="BL391" t="str">
        <f t="shared" ca="1" si="63"/>
        <v/>
      </c>
      <c r="BM391" t="str">
        <f t="shared" ca="1" si="64"/>
        <v/>
      </c>
      <c r="BN391" t="str">
        <f t="shared" ca="1" si="65"/>
        <v/>
      </c>
      <c r="BO391" t="str">
        <f t="shared" ca="1" si="66"/>
        <v/>
      </c>
      <c r="BP391" t="str">
        <f t="shared" ca="1" si="67"/>
        <v/>
      </c>
      <c r="BQ391" t="str">
        <f t="shared" ca="1" si="68"/>
        <v/>
      </c>
      <c r="BR391" t="str">
        <f t="shared" ca="1" si="69"/>
        <v/>
      </c>
      <c r="BS391" t="str">
        <f t="shared" ca="1" si="70"/>
        <v/>
      </c>
      <c r="BT391" t="str">
        <f t="shared" ca="1" si="71"/>
        <v/>
      </c>
      <c r="BU391" t="str">
        <f t="shared" ca="1" si="72"/>
        <v/>
      </c>
      <c r="BV391" t="str">
        <f t="shared" ca="1" si="73"/>
        <v/>
      </c>
      <c r="BW391" t="str">
        <f t="shared" ca="1" si="74"/>
        <v/>
      </c>
      <c r="BX391" t="str">
        <f t="shared" ca="1" si="75"/>
        <v/>
      </c>
      <c r="BY391" t="str">
        <f t="shared" ca="1" si="76"/>
        <v/>
      </c>
      <c r="BZ391" t="str">
        <f t="shared" ca="1" si="77"/>
        <v/>
      </c>
      <c r="CA391" t="str">
        <f t="shared" ca="1" si="78"/>
        <v/>
      </c>
      <c r="CB391" t="str">
        <f t="shared" ca="1" si="79"/>
        <v/>
      </c>
      <c r="CC391" t="str">
        <f t="shared" ca="1" si="80"/>
        <v/>
      </c>
      <c r="CD391" t="str">
        <f t="shared" ca="1" si="81"/>
        <v/>
      </c>
      <c r="CE391" t="str">
        <f t="shared" ca="1" si="82"/>
        <v/>
      </c>
      <c r="CF391" t="str">
        <f t="shared" ca="1" si="83"/>
        <v/>
      </c>
      <c r="CG391" t="str">
        <f t="shared" ca="1" si="84"/>
        <v/>
      </c>
      <c r="CH391" t="str">
        <f t="shared" ca="1" si="85"/>
        <v/>
      </c>
      <c r="CI391" t="str">
        <f t="shared" ca="1" si="86"/>
        <v/>
      </c>
      <c r="CJ391" t="str">
        <f t="shared" ca="1" si="87"/>
        <v/>
      </c>
      <c r="CK391" t="str">
        <f t="shared" ca="1" si="88"/>
        <v/>
      </c>
      <c r="CL391" t="str">
        <f t="shared" ca="1" si="89"/>
        <v/>
      </c>
      <c r="CM391" t="str">
        <f t="shared" ca="1" si="90"/>
        <v/>
      </c>
      <c r="CN391" t="str">
        <f t="shared" ca="1" si="91"/>
        <v/>
      </c>
      <c r="CO391" t="str">
        <f t="shared" ca="1" si="92"/>
        <v/>
      </c>
      <c r="CP391" t="str">
        <f t="shared" ca="1" si="93"/>
        <v/>
      </c>
      <c r="CQ391" t="str">
        <f t="shared" ca="1" si="94"/>
        <v/>
      </c>
      <c r="CR391" t="str">
        <f t="shared" ca="1" si="95"/>
        <v/>
      </c>
      <c r="CS391" t="str">
        <f t="shared" ca="1" si="96"/>
        <v/>
      </c>
      <c r="CT391" t="str">
        <f t="shared" ca="1" si="97"/>
        <v/>
      </c>
      <c r="CU391" t="str">
        <f t="shared" ca="1" si="98"/>
        <v/>
      </c>
      <c r="CV391" t="str">
        <f t="shared" ca="1" si="99"/>
        <v/>
      </c>
      <c r="CW391" t="str">
        <f t="shared" ca="1" si="100"/>
        <v/>
      </c>
      <c r="CX391" t="str">
        <f t="shared" ca="1" si="101"/>
        <v/>
      </c>
      <c r="CY391" t="str">
        <f t="shared" ca="1" si="102"/>
        <v/>
      </c>
      <c r="CZ391" t="str">
        <f t="shared" ca="1" si="103"/>
        <v/>
      </c>
      <c r="DA391" t="str">
        <f t="shared" ca="1" si="104"/>
        <v/>
      </c>
      <c r="DB391" t="str">
        <f t="shared" ca="1" si="105"/>
        <v/>
      </c>
      <c r="DC391" t="str">
        <f t="shared" ca="1" si="106"/>
        <v/>
      </c>
      <c r="DD391" t="str">
        <f t="shared" ca="1" si="107"/>
        <v/>
      </c>
      <c r="DE391" t="str">
        <f t="shared" ca="1" si="108"/>
        <v/>
      </c>
      <c r="DF391" t="str">
        <f t="shared" ca="1" si="109"/>
        <v/>
      </c>
      <c r="DG391" t="str">
        <f t="shared" ca="1" si="110"/>
        <v/>
      </c>
      <c r="DH391" t="str">
        <f t="shared" ca="1" si="111"/>
        <v/>
      </c>
      <c r="DI391" t="str">
        <f t="shared" ca="1" si="112"/>
        <v/>
      </c>
      <c r="DJ391" t="str">
        <f t="shared" ca="1" si="113"/>
        <v/>
      </c>
      <c r="DK391" t="str">
        <f t="shared" ca="1" si="114"/>
        <v/>
      </c>
      <c r="DL391" t="str">
        <f t="shared" ca="1" si="115"/>
        <v/>
      </c>
      <c r="DM391" t="str">
        <f t="shared" ca="1" si="116"/>
        <v/>
      </c>
      <c r="DN391" t="str">
        <f t="shared" ca="1" si="117"/>
        <v/>
      </c>
      <c r="DO391" t="str">
        <f t="shared" ca="1" si="118"/>
        <v/>
      </c>
      <c r="DP391" t="str">
        <f t="shared" ca="1" si="119"/>
        <v/>
      </c>
      <c r="DQ391" t="str">
        <f t="shared" ca="1" si="120"/>
        <v/>
      </c>
      <c r="DR391" t="str">
        <f t="shared" ca="1" si="121"/>
        <v/>
      </c>
      <c r="DS391" t="str">
        <f t="shared" ca="1" si="122"/>
        <v/>
      </c>
      <c r="DT391" t="str">
        <f t="shared" ca="1" si="123"/>
        <v/>
      </c>
      <c r="DU391" t="str">
        <f t="shared" ca="1" si="124"/>
        <v/>
      </c>
      <c r="DV391" t="str">
        <f t="shared" ca="1" si="125"/>
        <v/>
      </c>
      <c r="DW391" t="str">
        <f t="shared" ca="1" si="126"/>
        <v/>
      </c>
      <c r="DX391" t="str">
        <f t="shared" ca="1" si="127"/>
        <v/>
      </c>
      <c r="DY391" t="str">
        <f t="shared" ca="1" si="128"/>
        <v/>
      </c>
      <c r="DZ391" t="str">
        <f t="shared" ca="1" si="129"/>
        <v/>
      </c>
      <c r="EA391" t="str">
        <f t="shared" ca="1" si="130"/>
        <v/>
      </c>
      <c r="EB391" t="str">
        <f t="shared" ca="1" si="131"/>
        <v/>
      </c>
      <c r="EC391" t="str">
        <f t="shared" ca="1" si="132"/>
        <v/>
      </c>
      <c r="ED391" t="str">
        <f t="shared" ca="1" si="133"/>
        <v/>
      </c>
      <c r="EE391" t="str">
        <f t="shared" ca="1" si="134"/>
        <v/>
      </c>
      <c r="EF391" t="str">
        <f t="shared" ca="1" si="135"/>
        <v/>
      </c>
      <c r="EG391" t="str">
        <f t="shared" ca="1" si="136"/>
        <v/>
      </c>
      <c r="EH391" t="str">
        <f t="shared" ca="1" si="137"/>
        <v/>
      </c>
      <c r="EI391" t="str">
        <f t="shared" ca="1" si="138"/>
        <v/>
      </c>
      <c r="EJ391" t="str">
        <f t="shared" ca="1" si="139"/>
        <v/>
      </c>
      <c r="EK391" t="str">
        <f t="shared" ca="1" si="140"/>
        <v/>
      </c>
      <c r="EL391" t="str">
        <f t="shared" ca="1" si="141"/>
        <v/>
      </c>
      <c r="EM391" t="str">
        <f t="shared" ca="1" si="142"/>
        <v/>
      </c>
      <c r="EN391" t="str">
        <f t="shared" ca="1" si="143"/>
        <v/>
      </c>
      <c r="EO391" t="str">
        <f t="shared" ca="1" si="144"/>
        <v/>
      </c>
      <c r="EP391" t="str">
        <f t="shared" ca="1" si="145"/>
        <v/>
      </c>
      <c r="EQ391" t="str">
        <f t="shared" ca="1" si="146"/>
        <v/>
      </c>
      <c r="ER391" t="str">
        <f t="shared" ca="1" si="147"/>
        <v/>
      </c>
      <c r="ES391" t="str">
        <f t="shared" ca="1" si="148"/>
        <v/>
      </c>
      <c r="ET391" t="str">
        <f t="shared" ca="1" si="149"/>
        <v/>
      </c>
      <c r="EU391" t="str">
        <f t="shared" ca="1" si="150"/>
        <v/>
      </c>
      <c r="EV391" t="str">
        <f t="shared" ca="1" si="151"/>
        <v/>
      </c>
      <c r="EW391" t="str">
        <f t="shared" ca="1" si="152"/>
        <v/>
      </c>
      <c r="EX391" t="str">
        <f t="shared" ca="1" si="153"/>
        <v/>
      </c>
      <c r="EY391" t="str">
        <f t="shared" ca="1" si="154"/>
        <v/>
      </c>
      <c r="EZ391" t="str">
        <f t="shared" ca="1" si="155"/>
        <v/>
      </c>
      <c r="FA391" t="str">
        <f t="shared" ca="1" si="156"/>
        <v/>
      </c>
      <c r="FB391" t="str">
        <f t="shared" ca="1" si="157"/>
        <v/>
      </c>
      <c r="FC391" t="str">
        <f t="shared" ca="1" si="158"/>
        <v/>
      </c>
      <c r="FD391" t="str">
        <f t="shared" ca="1" si="159"/>
        <v/>
      </c>
      <c r="FE391" t="str">
        <f t="shared" ca="1" si="160"/>
        <v/>
      </c>
      <c r="FF391" t="str">
        <f t="shared" ca="1" si="161"/>
        <v/>
      </c>
      <c r="FG391" t="str">
        <f t="shared" ca="1" si="162"/>
        <v/>
      </c>
      <c r="FH391" t="str">
        <f t="shared" ca="1" si="163"/>
        <v/>
      </c>
      <c r="FI391" t="str">
        <f t="shared" ca="1" si="164"/>
        <v/>
      </c>
      <c r="FJ391" t="str">
        <f t="shared" ca="1" si="165"/>
        <v/>
      </c>
      <c r="FK391" t="str">
        <f t="shared" ca="1" si="166"/>
        <v/>
      </c>
      <c r="FL391" t="str">
        <f t="shared" ca="1" si="167"/>
        <v/>
      </c>
      <c r="FM391" t="str">
        <f t="shared" ca="1" si="168"/>
        <v/>
      </c>
      <c r="FN391" t="str">
        <f t="shared" ca="1" si="169"/>
        <v/>
      </c>
      <c r="FO391" t="str">
        <f t="shared" ca="1" si="170"/>
        <v/>
      </c>
      <c r="FP391" t="str">
        <f t="shared" ca="1" si="171"/>
        <v/>
      </c>
      <c r="FQ391" t="str">
        <f t="shared" ca="1" si="172"/>
        <v/>
      </c>
      <c r="FR391" t="str">
        <f t="shared" ca="1" si="173"/>
        <v/>
      </c>
      <c r="FS391" t="str">
        <f t="shared" ca="1" si="174"/>
        <v/>
      </c>
      <c r="FT391" t="str">
        <f t="shared" ca="1" si="175"/>
        <v/>
      </c>
      <c r="FU391" t="str">
        <f t="shared" ca="1" si="176"/>
        <v/>
      </c>
      <c r="FV391" t="str">
        <f t="shared" ca="1" si="177"/>
        <v/>
      </c>
      <c r="FW391" t="str">
        <f t="shared" ca="1" si="178"/>
        <v/>
      </c>
      <c r="FX391" t="str">
        <f t="shared" ca="1" si="179"/>
        <v/>
      </c>
      <c r="FY391" t="str">
        <f t="shared" ca="1" si="180"/>
        <v/>
      </c>
      <c r="FZ391" t="str">
        <f t="shared" ca="1" si="181"/>
        <v/>
      </c>
      <c r="GA391" t="str">
        <f t="shared" ca="1" si="182"/>
        <v/>
      </c>
      <c r="GB391" t="str">
        <f t="shared" ca="1" si="183"/>
        <v/>
      </c>
      <c r="GC391" t="str">
        <f t="shared" ca="1" si="184"/>
        <v/>
      </c>
      <c r="GD391" t="str">
        <f t="shared" ca="1" si="185"/>
        <v/>
      </c>
      <c r="GE391" t="str">
        <f t="shared" ca="1" si="186"/>
        <v/>
      </c>
      <c r="GF391" t="str">
        <f t="shared" ca="1" si="187"/>
        <v/>
      </c>
      <c r="GG391" t="str">
        <f t="shared" ca="1" si="188"/>
        <v/>
      </c>
      <c r="GH391" t="str">
        <f t="shared" ca="1" si="189"/>
        <v/>
      </c>
      <c r="GI391" t="str">
        <f t="shared" ca="1" si="190"/>
        <v/>
      </c>
      <c r="GJ391" t="str">
        <f t="shared" ca="1" si="191"/>
        <v/>
      </c>
      <c r="GK391" t="str">
        <f t="shared" ca="1" si="192"/>
        <v/>
      </c>
      <c r="GL391" t="str">
        <f t="shared" ca="1" si="193"/>
        <v/>
      </c>
      <c r="GM391" t="str">
        <f t="shared" ca="1" si="194"/>
        <v/>
      </c>
      <c r="GN391" t="str">
        <f t="shared" ca="1" si="195"/>
        <v/>
      </c>
      <c r="GO391" t="str">
        <f t="shared" ca="1" si="196"/>
        <v/>
      </c>
      <c r="GP391" t="str">
        <f t="shared" ca="1" si="197"/>
        <v/>
      </c>
      <c r="GQ391" t="str">
        <f t="shared" ca="1" si="198"/>
        <v/>
      </c>
      <c r="GR391" t="str">
        <f t="shared" ca="1" si="199"/>
        <v/>
      </c>
      <c r="GS391" t="str">
        <f t="shared" ca="1" si="200"/>
        <v/>
      </c>
      <c r="GT391" t="str">
        <f t="shared" ca="1" si="201"/>
        <v/>
      </c>
      <c r="GU391" t="str">
        <f t="shared" ca="1" si="202"/>
        <v/>
      </c>
      <c r="GV391" t="str">
        <f t="shared" ca="1" si="203"/>
        <v/>
      </c>
      <c r="GW391" t="str">
        <f t="shared" ca="1" si="204"/>
        <v/>
      </c>
      <c r="GX391" t="str">
        <f t="shared" ca="1" si="205"/>
        <v/>
      </c>
      <c r="GY391" t="str">
        <f t="shared" ca="1" si="206"/>
        <v/>
      </c>
      <c r="GZ391" t="str">
        <f t="shared" ca="1" si="207"/>
        <v/>
      </c>
      <c r="HA391" t="str">
        <f t="shared" ca="1" si="208"/>
        <v/>
      </c>
      <c r="HB391" t="str">
        <f t="shared" ca="1" si="209"/>
        <v/>
      </c>
      <c r="HC391" t="str">
        <f t="shared" ca="1" si="210"/>
        <v/>
      </c>
      <c r="HD391" t="str">
        <f t="shared" ca="1" si="211"/>
        <v/>
      </c>
      <c r="HE391" t="str">
        <f t="shared" ca="1" si="212"/>
        <v/>
      </c>
      <c r="HF391" t="str">
        <f t="shared" ca="1" si="213"/>
        <v/>
      </c>
      <c r="HG391" t="str">
        <f t="shared" ca="1" si="214"/>
        <v/>
      </c>
      <c r="HH391" t="str">
        <f t="shared" ca="1" si="215"/>
        <v/>
      </c>
      <c r="HI391" t="str">
        <f t="shared" ca="1" si="216"/>
        <v/>
      </c>
      <c r="HJ391" t="str">
        <f t="shared" ca="1" si="217"/>
        <v/>
      </c>
      <c r="HK391" t="str">
        <f t="shared" ca="1" si="218"/>
        <v/>
      </c>
      <c r="HL391" t="str">
        <f t="shared" ca="1" si="219"/>
        <v/>
      </c>
      <c r="HM391" t="str">
        <f t="shared" ca="1" si="220"/>
        <v/>
      </c>
      <c r="HN391" t="str">
        <f t="shared" ca="1" si="221"/>
        <v/>
      </c>
      <c r="HO391" t="str">
        <f t="shared" ca="1" si="222"/>
        <v/>
      </c>
      <c r="HP391" t="str">
        <f t="shared" ca="1" si="223"/>
        <v/>
      </c>
      <c r="HQ391" t="str">
        <f t="shared" ca="1" si="224"/>
        <v/>
      </c>
      <c r="HR391" t="str">
        <f t="shared" ca="1" si="225"/>
        <v/>
      </c>
      <c r="HS391" t="str">
        <f t="shared" ca="1" si="226"/>
        <v/>
      </c>
      <c r="HT391" t="str">
        <f t="shared" ca="1" si="227"/>
        <v/>
      </c>
      <c r="HU391" t="str">
        <f t="shared" ca="1" si="228"/>
        <v/>
      </c>
      <c r="HV391" t="str">
        <f t="shared" ca="1" si="229"/>
        <v/>
      </c>
      <c r="HW391" t="str">
        <f t="shared" ca="1" si="230"/>
        <v/>
      </c>
      <c r="HX391" t="str">
        <f t="shared" ca="1" si="231"/>
        <v/>
      </c>
      <c r="HY391" t="str">
        <f t="shared" ca="1" si="232"/>
        <v/>
      </c>
      <c r="HZ391" t="str">
        <f t="shared" ca="1" si="233"/>
        <v/>
      </c>
      <c r="IA391" t="str">
        <f t="shared" ca="1" si="234"/>
        <v/>
      </c>
      <c r="IB391" t="str">
        <f t="shared" ca="1" si="235"/>
        <v/>
      </c>
      <c r="IC391" t="str">
        <f t="shared" ca="1" si="236"/>
        <v/>
      </c>
      <c r="ID391" t="str">
        <f t="shared" ca="1" si="237"/>
        <v/>
      </c>
      <c r="IE391" t="str">
        <f t="shared" ca="1" si="238"/>
        <v/>
      </c>
      <c r="IF391" t="str">
        <f t="shared" ca="1" si="239"/>
        <v/>
      </c>
      <c r="IG391" t="str">
        <f t="shared" ca="1" si="240"/>
        <v/>
      </c>
      <c r="IH391" t="str">
        <f t="shared" ca="1" si="241"/>
        <v/>
      </c>
      <c r="II391" t="str">
        <f t="shared" ca="1" si="242"/>
        <v/>
      </c>
      <c r="IJ391" t="str">
        <f t="shared" ca="1" si="243"/>
        <v/>
      </c>
      <c r="IK391" t="str">
        <f t="shared" ca="1" si="244"/>
        <v/>
      </c>
      <c r="IL391" t="str">
        <f t="shared" ca="1" si="245"/>
        <v/>
      </c>
      <c r="IM391" t="str">
        <f t="shared" ca="1" si="246"/>
        <v/>
      </c>
      <c r="IN391" t="str">
        <f t="shared" ca="1" si="247"/>
        <v/>
      </c>
      <c r="IO391" t="str">
        <f t="shared" ca="1" si="248"/>
        <v/>
      </c>
      <c r="IP391" t="str">
        <f t="shared" ca="1" si="249"/>
        <v/>
      </c>
      <c r="IQ391" t="str">
        <f t="shared" ca="1" si="250"/>
        <v/>
      </c>
      <c r="IR391" t="str">
        <f t="shared" ca="1" si="251"/>
        <v/>
      </c>
      <c r="IS391" t="str">
        <f t="shared" ca="1" si="252"/>
        <v/>
      </c>
      <c r="IT391" t="str">
        <f t="shared" ca="1" si="253"/>
        <v/>
      </c>
      <c r="IU391" t="str">
        <f t="shared" ca="1" si="254"/>
        <v/>
      </c>
      <c r="IV391" t="str">
        <f t="shared" ca="1" si="255"/>
        <v/>
      </c>
    </row>
    <row r="392" spans="2:256" x14ac:dyDescent="0.25">
      <c r="B392" s="140">
        <v>16</v>
      </c>
      <c r="C392" s="140" t="str">
        <f ca="1">IF(P392&gt;0,MAX($C$375:C391)+1,"")</f>
        <v/>
      </c>
      <c r="D392" s="140" t="str">
        <f ca="1">IF(ISERROR(INDEX(WS,ROWS($B$377:$B392))),"",MID(INDEX(WS,ROWS($B$377:$B392)), FIND("]",INDEX(WS,ROWS($B$377:$B392)))+1,32))&amp;T(NOW())</f>
        <v/>
      </c>
      <c r="E392" s="140" t="str">
        <f t="shared" ca="1" si="5"/>
        <v/>
      </c>
      <c r="F392" s="140" t="str">
        <f t="shared" ca="1" si="6"/>
        <v/>
      </c>
      <c r="G392" s="140" t="str">
        <f t="shared" ca="1" si="7"/>
        <v/>
      </c>
      <c r="H392" s="140" t="str">
        <f t="shared" ca="1" si="8"/>
        <v/>
      </c>
      <c r="I392" s="140" t="str">
        <f t="shared" ca="1" si="9"/>
        <v/>
      </c>
      <c r="J392" s="140" t="str">
        <f t="shared" ca="1" si="10"/>
        <v/>
      </c>
      <c r="K392" s="140" t="str">
        <f t="shared" ca="1" si="11"/>
        <v/>
      </c>
      <c r="L392" s="140" t="str">
        <f t="shared" ca="1" si="12"/>
        <v/>
      </c>
      <c r="M392" s="140" t="str">
        <f t="shared" ca="1" si="13"/>
        <v/>
      </c>
      <c r="N392" s="297" t="str">
        <f t="shared" ca="1" si="14"/>
        <v/>
      </c>
      <c r="O392" s="297" t="str">
        <f t="shared" ca="1" si="15"/>
        <v/>
      </c>
      <c r="P392" s="140">
        <f t="shared" ca="1" si="4"/>
        <v>0</v>
      </c>
      <c r="Q392" t="str">
        <f t="shared" ca="1" si="16"/>
        <v/>
      </c>
      <c r="R392" t="str">
        <f t="shared" ca="1" si="17"/>
        <v/>
      </c>
      <c r="S392" t="str">
        <f t="shared" ca="1" si="18"/>
        <v/>
      </c>
      <c r="T392" t="str">
        <f t="shared" ca="1" si="19"/>
        <v/>
      </c>
      <c r="U392" t="str">
        <f t="shared" ca="1" si="20"/>
        <v/>
      </c>
      <c r="V392" t="str">
        <f t="shared" ca="1" si="21"/>
        <v/>
      </c>
      <c r="W392" t="str">
        <f t="shared" ca="1" si="22"/>
        <v/>
      </c>
      <c r="X392" t="str">
        <f t="shared" ca="1" si="23"/>
        <v/>
      </c>
      <c r="Y392" t="str">
        <f t="shared" ca="1" si="24"/>
        <v/>
      </c>
      <c r="Z392" t="str">
        <f t="shared" ca="1" si="25"/>
        <v/>
      </c>
      <c r="AA392" t="str">
        <f t="shared" ca="1" si="26"/>
        <v/>
      </c>
      <c r="AB392" t="str">
        <f t="shared" ca="1" si="27"/>
        <v/>
      </c>
      <c r="AC392" t="str">
        <f t="shared" ca="1" si="28"/>
        <v/>
      </c>
      <c r="AD392" t="str">
        <f t="shared" ca="1" si="29"/>
        <v/>
      </c>
      <c r="AE392" t="str">
        <f t="shared" ca="1" si="30"/>
        <v/>
      </c>
      <c r="AF392" t="str">
        <f t="shared" ca="1" si="31"/>
        <v/>
      </c>
      <c r="AG392" t="str">
        <f t="shared" ca="1" si="32"/>
        <v/>
      </c>
      <c r="AH392" t="str">
        <f t="shared" ca="1" si="33"/>
        <v/>
      </c>
      <c r="AI392" t="str">
        <f t="shared" ca="1" si="34"/>
        <v/>
      </c>
      <c r="AJ392" t="str">
        <f t="shared" ca="1" si="35"/>
        <v/>
      </c>
      <c r="AK392" t="str">
        <f t="shared" ca="1" si="36"/>
        <v/>
      </c>
      <c r="AL392" t="str">
        <f t="shared" ca="1" si="37"/>
        <v/>
      </c>
      <c r="AM392" t="str">
        <f t="shared" ca="1" si="38"/>
        <v/>
      </c>
      <c r="AN392" t="str">
        <f t="shared" ca="1" si="39"/>
        <v/>
      </c>
      <c r="AO392" t="str">
        <f t="shared" ca="1" si="40"/>
        <v/>
      </c>
      <c r="AP392" t="str">
        <f t="shared" ca="1" si="41"/>
        <v/>
      </c>
      <c r="AQ392" t="str">
        <f t="shared" ca="1" si="42"/>
        <v/>
      </c>
      <c r="AR392" t="str">
        <f t="shared" ca="1" si="43"/>
        <v/>
      </c>
      <c r="AS392" t="str">
        <f t="shared" ca="1" si="44"/>
        <v/>
      </c>
      <c r="AT392" t="str">
        <f t="shared" ca="1" si="45"/>
        <v/>
      </c>
      <c r="AU392" t="str">
        <f t="shared" ca="1" si="46"/>
        <v/>
      </c>
      <c r="AV392" t="str">
        <f t="shared" ca="1" si="47"/>
        <v/>
      </c>
      <c r="AW392" t="str">
        <f t="shared" ca="1" si="48"/>
        <v/>
      </c>
      <c r="AX392" t="str">
        <f t="shared" ca="1" si="49"/>
        <v/>
      </c>
      <c r="AY392" t="str">
        <f t="shared" ca="1" si="50"/>
        <v/>
      </c>
      <c r="AZ392" t="str">
        <f t="shared" ca="1" si="51"/>
        <v/>
      </c>
      <c r="BA392" t="str">
        <f t="shared" ca="1" si="52"/>
        <v/>
      </c>
      <c r="BB392" t="str">
        <f t="shared" ca="1" si="53"/>
        <v/>
      </c>
      <c r="BC392" t="str">
        <f t="shared" ca="1" si="54"/>
        <v/>
      </c>
      <c r="BD392" t="str">
        <f t="shared" ca="1" si="55"/>
        <v/>
      </c>
      <c r="BE392" t="str">
        <f t="shared" ca="1" si="56"/>
        <v/>
      </c>
      <c r="BF392" t="str">
        <f t="shared" ca="1" si="57"/>
        <v/>
      </c>
      <c r="BG392" t="str">
        <f t="shared" ca="1" si="58"/>
        <v/>
      </c>
      <c r="BH392" t="str">
        <f t="shared" ca="1" si="59"/>
        <v/>
      </c>
      <c r="BI392" t="str">
        <f t="shared" ca="1" si="60"/>
        <v/>
      </c>
      <c r="BJ392" t="str">
        <f t="shared" ca="1" si="61"/>
        <v/>
      </c>
      <c r="BK392" t="str">
        <f t="shared" ca="1" si="62"/>
        <v/>
      </c>
      <c r="BL392" t="str">
        <f t="shared" ca="1" si="63"/>
        <v/>
      </c>
      <c r="BM392" t="str">
        <f t="shared" ca="1" si="64"/>
        <v/>
      </c>
      <c r="BN392" t="str">
        <f t="shared" ca="1" si="65"/>
        <v/>
      </c>
      <c r="BO392" t="str">
        <f t="shared" ca="1" si="66"/>
        <v/>
      </c>
      <c r="BP392" t="str">
        <f t="shared" ca="1" si="67"/>
        <v/>
      </c>
      <c r="BQ392" t="str">
        <f t="shared" ca="1" si="68"/>
        <v/>
      </c>
      <c r="BR392" t="str">
        <f t="shared" ca="1" si="69"/>
        <v/>
      </c>
      <c r="BS392" t="str">
        <f t="shared" ca="1" si="70"/>
        <v/>
      </c>
      <c r="BT392" t="str">
        <f t="shared" ca="1" si="71"/>
        <v/>
      </c>
      <c r="BU392" t="str">
        <f t="shared" ca="1" si="72"/>
        <v/>
      </c>
      <c r="BV392" t="str">
        <f t="shared" ca="1" si="73"/>
        <v/>
      </c>
      <c r="BW392" t="str">
        <f t="shared" ca="1" si="74"/>
        <v/>
      </c>
      <c r="BX392" t="str">
        <f t="shared" ca="1" si="75"/>
        <v/>
      </c>
      <c r="BY392" t="str">
        <f t="shared" ca="1" si="76"/>
        <v/>
      </c>
      <c r="BZ392" t="str">
        <f t="shared" ca="1" si="77"/>
        <v/>
      </c>
      <c r="CA392" t="str">
        <f t="shared" ca="1" si="78"/>
        <v/>
      </c>
      <c r="CB392" t="str">
        <f t="shared" ca="1" si="79"/>
        <v/>
      </c>
      <c r="CC392" t="str">
        <f t="shared" ca="1" si="80"/>
        <v/>
      </c>
      <c r="CD392" t="str">
        <f t="shared" ca="1" si="81"/>
        <v/>
      </c>
      <c r="CE392" t="str">
        <f t="shared" ca="1" si="82"/>
        <v/>
      </c>
      <c r="CF392" t="str">
        <f t="shared" ca="1" si="83"/>
        <v/>
      </c>
      <c r="CG392" t="str">
        <f t="shared" ca="1" si="84"/>
        <v/>
      </c>
      <c r="CH392" t="str">
        <f t="shared" ca="1" si="85"/>
        <v/>
      </c>
      <c r="CI392" t="str">
        <f t="shared" ca="1" si="86"/>
        <v/>
      </c>
      <c r="CJ392" t="str">
        <f t="shared" ca="1" si="87"/>
        <v/>
      </c>
      <c r="CK392" t="str">
        <f t="shared" ca="1" si="88"/>
        <v/>
      </c>
      <c r="CL392" t="str">
        <f t="shared" ca="1" si="89"/>
        <v/>
      </c>
      <c r="CM392" t="str">
        <f t="shared" ca="1" si="90"/>
        <v/>
      </c>
      <c r="CN392" t="str">
        <f t="shared" ca="1" si="91"/>
        <v/>
      </c>
      <c r="CO392" t="str">
        <f t="shared" ca="1" si="92"/>
        <v/>
      </c>
      <c r="CP392" t="str">
        <f t="shared" ca="1" si="93"/>
        <v/>
      </c>
      <c r="CQ392" t="str">
        <f t="shared" ca="1" si="94"/>
        <v/>
      </c>
      <c r="CR392" t="str">
        <f t="shared" ca="1" si="95"/>
        <v/>
      </c>
      <c r="CS392" t="str">
        <f t="shared" ca="1" si="96"/>
        <v/>
      </c>
      <c r="CT392" t="str">
        <f t="shared" ca="1" si="97"/>
        <v/>
      </c>
      <c r="CU392" t="str">
        <f t="shared" ca="1" si="98"/>
        <v/>
      </c>
      <c r="CV392" t="str">
        <f t="shared" ca="1" si="99"/>
        <v/>
      </c>
      <c r="CW392" t="str">
        <f t="shared" ca="1" si="100"/>
        <v/>
      </c>
      <c r="CX392" t="str">
        <f t="shared" ca="1" si="101"/>
        <v/>
      </c>
      <c r="CY392" t="str">
        <f t="shared" ca="1" si="102"/>
        <v/>
      </c>
      <c r="CZ392" t="str">
        <f t="shared" ca="1" si="103"/>
        <v/>
      </c>
      <c r="DA392" t="str">
        <f t="shared" ca="1" si="104"/>
        <v/>
      </c>
      <c r="DB392" t="str">
        <f t="shared" ca="1" si="105"/>
        <v/>
      </c>
      <c r="DC392" t="str">
        <f t="shared" ca="1" si="106"/>
        <v/>
      </c>
      <c r="DD392" t="str">
        <f t="shared" ca="1" si="107"/>
        <v/>
      </c>
      <c r="DE392" t="str">
        <f t="shared" ca="1" si="108"/>
        <v/>
      </c>
      <c r="DF392" t="str">
        <f t="shared" ca="1" si="109"/>
        <v/>
      </c>
      <c r="DG392" t="str">
        <f t="shared" ca="1" si="110"/>
        <v/>
      </c>
      <c r="DH392" t="str">
        <f t="shared" ca="1" si="111"/>
        <v/>
      </c>
      <c r="DI392" t="str">
        <f t="shared" ca="1" si="112"/>
        <v/>
      </c>
      <c r="DJ392" t="str">
        <f t="shared" ca="1" si="113"/>
        <v/>
      </c>
      <c r="DK392" t="str">
        <f t="shared" ca="1" si="114"/>
        <v/>
      </c>
      <c r="DL392" t="str">
        <f t="shared" ca="1" si="115"/>
        <v/>
      </c>
      <c r="DM392" t="str">
        <f t="shared" ca="1" si="116"/>
        <v/>
      </c>
      <c r="DN392" t="str">
        <f t="shared" ca="1" si="117"/>
        <v/>
      </c>
      <c r="DO392" t="str">
        <f t="shared" ca="1" si="118"/>
        <v/>
      </c>
      <c r="DP392" t="str">
        <f t="shared" ca="1" si="119"/>
        <v/>
      </c>
      <c r="DQ392" t="str">
        <f t="shared" ca="1" si="120"/>
        <v/>
      </c>
      <c r="DR392" t="str">
        <f t="shared" ca="1" si="121"/>
        <v/>
      </c>
      <c r="DS392" t="str">
        <f t="shared" ca="1" si="122"/>
        <v/>
      </c>
      <c r="DT392" t="str">
        <f t="shared" ca="1" si="123"/>
        <v/>
      </c>
      <c r="DU392" t="str">
        <f t="shared" ca="1" si="124"/>
        <v/>
      </c>
      <c r="DV392" t="str">
        <f t="shared" ca="1" si="125"/>
        <v/>
      </c>
      <c r="DW392" t="str">
        <f t="shared" ca="1" si="126"/>
        <v/>
      </c>
      <c r="DX392" t="str">
        <f t="shared" ca="1" si="127"/>
        <v/>
      </c>
      <c r="DY392" t="str">
        <f t="shared" ca="1" si="128"/>
        <v/>
      </c>
      <c r="DZ392" t="str">
        <f t="shared" ca="1" si="129"/>
        <v/>
      </c>
      <c r="EA392" t="str">
        <f t="shared" ca="1" si="130"/>
        <v/>
      </c>
      <c r="EB392" t="str">
        <f t="shared" ca="1" si="131"/>
        <v/>
      </c>
      <c r="EC392" t="str">
        <f t="shared" ca="1" si="132"/>
        <v/>
      </c>
      <c r="ED392" t="str">
        <f t="shared" ca="1" si="133"/>
        <v/>
      </c>
      <c r="EE392" t="str">
        <f t="shared" ca="1" si="134"/>
        <v/>
      </c>
      <c r="EF392" t="str">
        <f t="shared" ca="1" si="135"/>
        <v/>
      </c>
      <c r="EG392" t="str">
        <f t="shared" ca="1" si="136"/>
        <v/>
      </c>
      <c r="EH392" t="str">
        <f t="shared" ca="1" si="137"/>
        <v/>
      </c>
      <c r="EI392" t="str">
        <f t="shared" ca="1" si="138"/>
        <v/>
      </c>
      <c r="EJ392" t="str">
        <f t="shared" ca="1" si="139"/>
        <v/>
      </c>
      <c r="EK392" t="str">
        <f t="shared" ca="1" si="140"/>
        <v/>
      </c>
      <c r="EL392" t="str">
        <f t="shared" ca="1" si="141"/>
        <v/>
      </c>
      <c r="EM392" t="str">
        <f t="shared" ca="1" si="142"/>
        <v/>
      </c>
      <c r="EN392" t="str">
        <f t="shared" ca="1" si="143"/>
        <v/>
      </c>
      <c r="EO392" t="str">
        <f t="shared" ca="1" si="144"/>
        <v/>
      </c>
      <c r="EP392" t="str">
        <f t="shared" ca="1" si="145"/>
        <v/>
      </c>
      <c r="EQ392" t="str">
        <f t="shared" ca="1" si="146"/>
        <v/>
      </c>
      <c r="ER392" t="str">
        <f t="shared" ca="1" si="147"/>
        <v/>
      </c>
      <c r="ES392" t="str">
        <f t="shared" ca="1" si="148"/>
        <v/>
      </c>
      <c r="ET392" t="str">
        <f t="shared" ca="1" si="149"/>
        <v/>
      </c>
      <c r="EU392" t="str">
        <f t="shared" ca="1" si="150"/>
        <v/>
      </c>
      <c r="EV392" t="str">
        <f t="shared" ca="1" si="151"/>
        <v/>
      </c>
      <c r="EW392" t="str">
        <f t="shared" ca="1" si="152"/>
        <v/>
      </c>
      <c r="EX392" t="str">
        <f t="shared" ca="1" si="153"/>
        <v/>
      </c>
      <c r="EY392" t="str">
        <f t="shared" ca="1" si="154"/>
        <v/>
      </c>
      <c r="EZ392" t="str">
        <f t="shared" ca="1" si="155"/>
        <v/>
      </c>
      <c r="FA392" t="str">
        <f t="shared" ca="1" si="156"/>
        <v/>
      </c>
      <c r="FB392" t="str">
        <f t="shared" ca="1" si="157"/>
        <v/>
      </c>
      <c r="FC392" t="str">
        <f t="shared" ca="1" si="158"/>
        <v/>
      </c>
      <c r="FD392" t="str">
        <f t="shared" ca="1" si="159"/>
        <v/>
      </c>
      <c r="FE392" t="str">
        <f t="shared" ca="1" si="160"/>
        <v/>
      </c>
      <c r="FF392" t="str">
        <f t="shared" ca="1" si="161"/>
        <v/>
      </c>
      <c r="FG392" t="str">
        <f t="shared" ca="1" si="162"/>
        <v/>
      </c>
      <c r="FH392" t="str">
        <f t="shared" ca="1" si="163"/>
        <v/>
      </c>
      <c r="FI392" t="str">
        <f t="shared" ca="1" si="164"/>
        <v/>
      </c>
      <c r="FJ392" t="str">
        <f t="shared" ca="1" si="165"/>
        <v/>
      </c>
      <c r="FK392" t="str">
        <f t="shared" ca="1" si="166"/>
        <v/>
      </c>
      <c r="FL392" t="str">
        <f t="shared" ca="1" si="167"/>
        <v/>
      </c>
      <c r="FM392" t="str">
        <f t="shared" ca="1" si="168"/>
        <v/>
      </c>
      <c r="FN392" t="str">
        <f t="shared" ca="1" si="169"/>
        <v/>
      </c>
      <c r="FO392" t="str">
        <f t="shared" ca="1" si="170"/>
        <v/>
      </c>
      <c r="FP392" t="str">
        <f t="shared" ca="1" si="171"/>
        <v/>
      </c>
      <c r="FQ392" t="str">
        <f t="shared" ca="1" si="172"/>
        <v/>
      </c>
      <c r="FR392" t="str">
        <f t="shared" ca="1" si="173"/>
        <v/>
      </c>
      <c r="FS392" t="str">
        <f t="shared" ca="1" si="174"/>
        <v/>
      </c>
      <c r="FT392" t="str">
        <f t="shared" ca="1" si="175"/>
        <v/>
      </c>
      <c r="FU392" t="str">
        <f t="shared" ca="1" si="176"/>
        <v/>
      </c>
      <c r="FV392" t="str">
        <f t="shared" ca="1" si="177"/>
        <v/>
      </c>
      <c r="FW392" t="str">
        <f t="shared" ca="1" si="178"/>
        <v/>
      </c>
      <c r="FX392" t="str">
        <f t="shared" ca="1" si="179"/>
        <v/>
      </c>
      <c r="FY392" t="str">
        <f t="shared" ca="1" si="180"/>
        <v/>
      </c>
      <c r="FZ392" t="str">
        <f t="shared" ca="1" si="181"/>
        <v/>
      </c>
      <c r="GA392" t="str">
        <f t="shared" ca="1" si="182"/>
        <v/>
      </c>
      <c r="GB392" t="str">
        <f t="shared" ca="1" si="183"/>
        <v/>
      </c>
      <c r="GC392" t="str">
        <f t="shared" ca="1" si="184"/>
        <v/>
      </c>
      <c r="GD392" t="str">
        <f t="shared" ca="1" si="185"/>
        <v/>
      </c>
      <c r="GE392" t="str">
        <f t="shared" ca="1" si="186"/>
        <v/>
      </c>
      <c r="GF392" t="str">
        <f t="shared" ca="1" si="187"/>
        <v/>
      </c>
      <c r="GG392" t="str">
        <f t="shared" ca="1" si="188"/>
        <v/>
      </c>
      <c r="GH392" t="str">
        <f t="shared" ca="1" si="189"/>
        <v/>
      </c>
      <c r="GI392" t="str">
        <f t="shared" ca="1" si="190"/>
        <v/>
      </c>
      <c r="GJ392" t="str">
        <f t="shared" ca="1" si="191"/>
        <v/>
      </c>
      <c r="GK392" t="str">
        <f t="shared" ca="1" si="192"/>
        <v/>
      </c>
      <c r="GL392" t="str">
        <f t="shared" ca="1" si="193"/>
        <v/>
      </c>
      <c r="GM392" t="str">
        <f t="shared" ca="1" si="194"/>
        <v/>
      </c>
      <c r="GN392" t="str">
        <f t="shared" ca="1" si="195"/>
        <v/>
      </c>
      <c r="GO392" t="str">
        <f t="shared" ca="1" si="196"/>
        <v/>
      </c>
      <c r="GP392" t="str">
        <f t="shared" ca="1" si="197"/>
        <v/>
      </c>
      <c r="GQ392" t="str">
        <f t="shared" ca="1" si="198"/>
        <v/>
      </c>
      <c r="GR392" t="str">
        <f t="shared" ca="1" si="199"/>
        <v/>
      </c>
      <c r="GS392" t="str">
        <f t="shared" ca="1" si="200"/>
        <v/>
      </c>
      <c r="GT392" t="str">
        <f t="shared" ca="1" si="201"/>
        <v/>
      </c>
      <c r="GU392" t="str">
        <f t="shared" ca="1" si="202"/>
        <v/>
      </c>
      <c r="GV392" t="str">
        <f t="shared" ca="1" si="203"/>
        <v/>
      </c>
      <c r="GW392" t="str">
        <f t="shared" ca="1" si="204"/>
        <v/>
      </c>
      <c r="GX392" t="str">
        <f t="shared" ca="1" si="205"/>
        <v/>
      </c>
      <c r="GY392" t="str">
        <f t="shared" ca="1" si="206"/>
        <v/>
      </c>
      <c r="GZ392" t="str">
        <f t="shared" ca="1" si="207"/>
        <v/>
      </c>
      <c r="HA392" t="str">
        <f t="shared" ca="1" si="208"/>
        <v/>
      </c>
      <c r="HB392" t="str">
        <f t="shared" ca="1" si="209"/>
        <v/>
      </c>
      <c r="HC392" t="str">
        <f t="shared" ca="1" si="210"/>
        <v/>
      </c>
      <c r="HD392" t="str">
        <f t="shared" ca="1" si="211"/>
        <v/>
      </c>
      <c r="HE392" t="str">
        <f t="shared" ca="1" si="212"/>
        <v/>
      </c>
      <c r="HF392" t="str">
        <f t="shared" ca="1" si="213"/>
        <v/>
      </c>
      <c r="HG392" t="str">
        <f t="shared" ca="1" si="214"/>
        <v/>
      </c>
      <c r="HH392" t="str">
        <f t="shared" ca="1" si="215"/>
        <v/>
      </c>
      <c r="HI392" t="str">
        <f t="shared" ca="1" si="216"/>
        <v/>
      </c>
      <c r="HJ392" t="str">
        <f t="shared" ca="1" si="217"/>
        <v/>
      </c>
      <c r="HK392" t="str">
        <f t="shared" ca="1" si="218"/>
        <v/>
      </c>
      <c r="HL392" t="str">
        <f t="shared" ca="1" si="219"/>
        <v/>
      </c>
      <c r="HM392" t="str">
        <f t="shared" ca="1" si="220"/>
        <v/>
      </c>
      <c r="HN392" t="str">
        <f t="shared" ca="1" si="221"/>
        <v/>
      </c>
      <c r="HO392" t="str">
        <f t="shared" ca="1" si="222"/>
        <v/>
      </c>
      <c r="HP392" t="str">
        <f t="shared" ca="1" si="223"/>
        <v/>
      </c>
      <c r="HQ392" t="str">
        <f t="shared" ca="1" si="224"/>
        <v/>
      </c>
      <c r="HR392" t="str">
        <f t="shared" ca="1" si="225"/>
        <v/>
      </c>
      <c r="HS392" t="str">
        <f t="shared" ca="1" si="226"/>
        <v/>
      </c>
      <c r="HT392" t="str">
        <f t="shared" ca="1" si="227"/>
        <v/>
      </c>
      <c r="HU392" t="str">
        <f t="shared" ca="1" si="228"/>
        <v/>
      </c>
      <c r="HV392" t="str">
        <f t="shared" ca="1" si="229"/>
        <v/>
      </c>
      <c r="HW392" t="str">
        <f t="shared" ca="1" si="230"/>
        <v/>
      </c>
      <c r="HX392" t="str">
        <f t="shared" ca="1" si="231"/>
        <v/>
      </c>
      <c r="HY392" t="str">
        <f t="shared" ca="1" si="232"/>
        <v/>
      </c>
      <c r="HZ392" t="str">
        <f t="shared" ca="1" si="233"/>
        <v/>
      </c>
      <c r="IA392" t="str">
        <f t="shared" ca="1" si="234"/>
        <v/>
      </c>
      <c r="IB392" t="str">
        <f t="shared" ca="1" si="235"/>
        <v/>
      </c>
      <c r="IC392" t="str">
        <f t="shared" ca="1" si="236"/>
        <v/>
      </c>
      <c r="ID392" t="str">
        <f t="shared" ca="1" si="237"/>
        <v/>
      </c>
      <c r="IE392" t="str">
        <f t="shared" ca="1" si="238"/>
        <v/>
      </c>
      <c r="IF392" t="str">
        <f t="shared" ca="1" si="239"/>
        <v/>
      </c>
      <c r="IG392" t="str">
        <f t="shared" ca="1" si="240"/>
        <v/>
      </c>
      <c r="IH392" t="str">
        <f t="shared" ca="1" si="241"/>
        <v/>
      </c>
      <c r="II392" t="str">
        <f t="shared" ca="1" si="242"/>
        <v/>
      </c>
      <c r="IJ392" t="str">
        <f t="shared" ca="1" si="243"/>
        <v/>
      </c>
      <c r="IK392" t="str">
        <f t="shared" ca="1" si="244"/>
        <v/>
      </c>
      <c r="IL392" t="str">
        <f t="shared" ca="1" si="245"/>
        <v/>
      </c>
      <c r="IM392" t="str">
        <f t="shared" ca="1" si="246"/>
        <v/>
      </c>
      <c r="IN392" t="str">
        <f t="shared" ca="1" si="247"/>
        <v/>
      </c>
      <c r="IO392" t="str">
        <f t="shared" ca="1" si="248"/>
        <v/>
      </c>
      <c r="IP392" t="str">
        <f t="shared" ca="1" si="249"/>
        <v/>
      </c>
      <c r="IQ392" t="str">
        <f t="shared" ca="1" si="250"/>
        <v/>
      </c>
      <c r="IR392" t="str">
        <f t="shared" ca="1" si="251"/>
        <v/>
      </c>
      <c r="IS392" t="str">
        <f t="shared" ca="1" si="252"/>
        <v/>
      </c>
      <c r="IT392" t="str">
        <f t="shared" ca="1" si="253"/>
        <v/>
      </c>
      <c r="IU392" t="str">
        <f t="shared" ca="1" si="254"/>
        <v/>
      </c>
      <c r="IV392" t="str">
        <f t="shared" ca="1" si="255"/>
        <v/>
      </c>
    </row>
    <row r="393" spans="2:256" x14ac:dyDescent="0.25">
      <c r="B393" s="140">
        <v>17</v>
      </c>
      <c r="C393" s="140" t="str">
        <f ca="1">IF(P393&gt;0,MAX($C$375:C392)+1,"")</f>
        <v/>
      </c>
      <c r="D393" s="140" t="str">
        <f ca="1">IF(ISERROR(INDEX(WS,ROWS($B$377:$B393))),"",MID(INDEX(WS,ROWS($B$377:$B393)), FIND("]",INDEX(WS,ROWS($B$377:$B393)))+1,32))&amp;T(NOW())</f>
        <v/>
      </c>
      <c r="E393" s="140" t="str">
        <f t="shared" ca="1" si="5"/>
        <v/>
      </c>
      <c r="F393" s="140" t="str">
        <f t="shared" ca="1" si="6"/>
        <v/>
      </c>
      <c r="G393" s="140" t="str">
        <f t="shared" ca="1" si="7"/>
        <v/>
      </c>
      <c r="H393" s="140" t="str">
        <f t="shared" ca="1" si="8"/>
        <v/>
      </c>
      <c r="I393" s="140" t="str">
        <f t="shared" ca="1" si="9"/>
        <v/>
      </c>
      <c r="J393" s="140" t="str">
        <f t="shared" ca="1" si="10"/>
        <v/>
      </c>
      <c r="K393" s="140" t="str">
        <f t="shared" ca="1" si="11"/>
        <v/>
      </c>
      <c r="L393" s="140" t="str">
        <f t="shared" ca="1" si="12"/>
        <v/>
      </c>
      <c r="M393" s="140" t="str">
        <f t="shared" ca="1" si="13"/>
        <v/>
      </c>
      <c r="N393" s="297" t="str">
        <f t="shared" ca="1" si="14"/>
        <v/>
      </c>
      <c r="O393" s="297" t="str">
        <f t="shared" ca="1" si="15"/>
        <v/>
      </c>
      <c r="P393" s="140">
        <f t="shared" ca="1" si="4"/>
        <v>0</v>
      </c>
      <c r="Q393" t="str">
        <f t="shared" ca="1" si="16"/>
        <v/>
      </c>
      <c r="R393" t="str">
        <f t="shared" ca="1" si="17"/>
        <v/>
      </c>
      <c r="S393" t="str">
        <f t="shared" ca="1" si="18"/>
        <v/>
      </c>
      <c r="T393" t="str">
        <f t="shared" ca="1" si="19"/>
        <v/>
      </c>
      <c r="U393" t="str">
        <f t="shared" ca="1" si="20"/>
        <v/>
      </c>
      <c r="V393" t="str">
        <f t="shared" ca="1" si="21"/>
        <v/>
      </c>
      <c r="W393" t="str">
        <f t="shared" ca="1" si="22"/>
        <v/>
      </c>
      <c r="X393" t="str">
        <f t="shared" ca="1" si="23"/>
        <v/>
      </c>
      <c r="Y393" t="str">
        <f t="shared" ca="1" si="24"/>
        <v/>
      </c>
      <c r="Z393" t="str">
        <f t="shared" ca="1" si="25"/>
        <v/>
      </c>
      <c r="AA393" t="str">
        <f t="shared" ca="1" si="26"/>
        <v/>
      </c>
      <c r="AB393" t="str">
        <f t="shared" ca="1" si="27"/>
        <v/>
      </c>
      <c r="AC393" t="str">
        <f t="shared" ca="1" si="28"/>
        <v/>
      </c>
      <c r="AD393" t="str">
        <f t="shared" ca="1" si="29"/>
        <v/>
      </c>
      <c r="AE393" t="str">
        <f t="shared" ca="1" si="30"/>
        <v/>
      </c>
      <c r="AF393" t="str">
        <f t="shared" ca="1" si="31"/>
        <v/>
      </c>
      <c r="AG393" t="str">
        <f t="shared" ca="1" si="32"/>
        <v/>
      </c>
      <c r="AH393" t="str">
        <f t="shared" ca="1" si="33"/>
        <v/>
      </c>
      <c r="AI393" t="str">
        <f t="shared" ca="1" si="34"/>
        <v/>
      </c>
      <c r="AJ393" t="str">
        <f t="shared" ca="1" si="35"/>
        <v/>
      </c>
      <c r="AK393" t="str">
        <f t="shared" ca="1" si="36"/>
        <v/>
      </c>
      <c r="AL393" t="str">
        <f t="shared" ca="1" si="37"/>
        <v/>
      </c>
      <c r="AM393" t="str">
        <f t="shared" ca="1" si="38"/>
        <v/>
      </c>
      <c r="AN393" t="str">
        <f t="shared" ca="1" si="39"/>
        <v/>
      </c>
      <c r="AO393" t="str">
        <f t="shared" ca="1" si="40"/>
        <v/>
      </c>
      <c r="AP393" t="str">
        <f t="shared" ca="1" si="41"/>
        <v/>
      </c>
      <c r="AQ393" t="str">
        <f t="shared" ca="1" si="42"/>
        <v/>
      </c>
      <c r="AR393" t="str">
        <f t="shared" ca="1" si="43"/>
        <v/>
      </c>
      <c r="AS393" t="str">
        <f t="shared" ca="1" si="44"/>
        <v/>
      </c>
      <c r="AT393" t="str">
        <f t="shared" ca="1" si="45"/>
        <v/>
      </c>
      <c r="AU393" t="str">
        <f t="shared" ca="1" si="46"/>
        <v/>
      </c>
      <c r="AV393" t="str">
        <f t="shared" ca="1" si="47"/>
        <v/>
      </c>
      <c r="AW393" t="str">
        <f t="shared" ca="1" si="48"/>
        <v/>
      </c>
      <c r="AX393" t="str">
        <f t="shared" ca="1" si="49"/>
        <v/>
      </c>
      <c r="AY393" t="str">
        <f t="shared" ca="1" si="50"/>
        <v/>
      </c>
      <c r="AZ393" t="str">
        <f t="shared" ca="1" si="51"/>
        <v/>
      </c>
      <c r="BA393" t="str">
        <f t="shared" ca="1" si="52"/>
        <v/>
      </c>
      <c r="BB393" t="str">
        <f t="shared" ca="1" si="53"/>
        <v/>
      </c>
      <c r="BC393" t="str">
        <f t="shared" ca="1" si="54"/>
        <v/>
      </c>
      <c r="BD393" t="str">
        <f t="shared" ca="1" si="55"/>
        <v/>
      </c>
      <c r="BE393" t="str">
        <f t="shared" ca="1" si="56"/>
        <v/>
      </c>
      <c r="BF393" t="str">
        <f t="shared" ca="1" si="57"/>
        <v/>
      </c>
      <c r="BG393" t="str">
        <f t="shared" ca="1" si="58"/>
        <v/>
      </c>
      <c r="BH393" t="str">
        <f t="shared" ca="1" si="59"/>
        <v/>
      </c>
      <c r="BI393" t="str">
        <f t="shared" ca="1" si="60"/>
        <v/>
      </c>
      <c r="BJ393" t="str">
        <f t="shared" ca="1" si="61"/>
        <v/>
      </c>
      <c r="BK393" t="str">
        <f t="shared" ca="1" si="62"/>
        <v/>
      </c>
      <c r="BL393" t="str">
        <f t="shared" ca="1" si="63"/>
        <v/>
      </c>
      <c r="BM393" t="str">
        <f t="shared" ca="1" si="64"/>
        <v/>
      </c>
      <c r="BN393" t="str">
        <f t="shared" ca="1" si="65"/>
        <v/>
      </c>
      <c r="BO393" t="str">
        <f t="shared" ca="1" si="66"/>
        <v/>
      </c>
      <c r="BP393" t="str">
        <f t="shared" ca="1" si="67"/>
        <v/>
      </c>
      <c r="BQ393" t="str">
        <f t="shared" ca="1" si="68"/>
        <v/>
      </c>
      <c r="BR393" t="str">
        <f t="shared" ca="1" si="69"/>
        <v/>
      </c>
      <c r="BS393" t="str">
        <f t="shared" ca="1" si="70"/>
        <v/>
      </c>
      <c r="BT393" t="str">
        <f t="shared" ca="1" si="71"/>
        <v/>
      </c>
      <c r="BU393" t="str">
        <f t="shared" ca="1" si="72"/>
        <v/>
      </c>
      <c r="BV393" t="str">
        <f t="shared" ca="1" si="73"/>
        <v/>
      </c>
      <c r="BW393" t="str">
        <f t="shared" ca="1" si="74"/>
        <v/>
      </c>
      <c r="BX393" t="str">
        <f t="shared" ca="1" si="75"/>
        <v/>
      </c>
      <c r="BY393" t="str">
        <f t="shared" ca="1" si="76"/>
        <v/>
      </c>
      <c r="BZ393" t="str">
        <f t="shared" ca="1" si="77"/>
        <v/>
      </c>
      <c r="CA393" t="str">
        <f t="shared" ca="1" si="78"/>
        <v/>
      </c>
      <c r="CB393" t="str">
        <f t="shared" ca="1" si="79"/>
        <v/>
      </c>
      <c r="CC393" t="str">
        <f t="shared" ca="1" si="80"/>
        <v/>
      </c>
      <c r="CD393" t="str">
        <f t="shared" ca="1" si="81"/>
        <v/>
      </c>
      <c r="CE393" t="str">
        <f t="shared" ca="1" si="82"/>
        <v/>
      </c>
      <c r="CF393" t="str">
        <f t="shared" ca="1" si="83"/>
        <v/>
      </c>
      <c r="CG393" t="str">
        <f t="shared" ca="1" si="84"/>
        <v/>
      </c>
      <c r="CH393" t="str">
        <f t="shared" ca="1" si="85"/>
        <v/>
      </c>
      <c r="CI393" t="str">
        <f t="shared" ca="1" si="86"/>
        <v/>
      </c>
      <c r="CJ393" t="str">
        <f t="shared" ca="1" si="87"/>
        <v/>
      </c>
      <c r="CK393" t="str">
        <f t="shared" ca="1" si="88"/>
        <v/>
      </c>
      <c r="CL393" t="str">
        <f t="shared" ca="1" si="89"/>
        <v/>
      </c>
      <c r="CM393" t="str">
        <f t="shared" ca="1" si="90"/>
        <v/>
      </c>
      <c r="CN393" t="str">
        <f t="shared" ca="1" si="91"/>
        <v/>
      </c>
      <c r="CO393" t="str">
        <f t="shared" ca="1" si="92"/>
        <v/>
      </c>
      <c r="CP393" t="str">
        <f t="shared" ca="1" si="93"/>
        <v/>
      </c>
      <c r="CQ393" t="str">
        <f t="shared" ca="1" si="94"/>
        <v/>
      </c>
      <c r="CR393" t="str">
        <f t="shared" ca="1" si="95"/>
        <v/>
      </c>
      <c r="CS393" t="str">
        <f t="shared" ca="1" si="96"/>
        <v/>
      </c>
      <c r="CT393" t="str">
        <f t="shared" ca="1" si="97"/>
        <v/>
      </c>
      <c r="CU393" t="str">
        <f t="shared" ca="1" si="98"/>
        <v/>
      </c>
      <c r="CV393" t="str">
        <f t="shared" ca="1" si="99"/>
        <v/>
      </c>
      <c r="CW393" t="str">
        <f t="shared" ca="1" si="100"/>
        <v/>
      </c>
      <c r="CX393" t="str">
        <f t="shared" ca="1" si="101"/>
        <v/>
      </c>
      <c r="CY393" t="str">
        <f t="shared" ca="1" si="102"/>
        <v/>
      </c>
      <c r="CZ393" t="str">
        <f t="shared" ca="1" si="103"/>
        <v/>
      </c>
      <c r="DA393" t="str">
        <f t="shared" ca="1" si="104"/>
        <v/>
      </c>
      <c r="DB393" t="str">
        <f t="shared" ca="1" si="105"/>
        <v/>
      </c>
      <c r="DC393" t="str">
        <f t="shared" ca="1" si="106"/>
        <v/>
      </c>
      <c r="DD393" t="str">
        <f t="shared" ca="1" si="107"/>
        <v/>
      </c>
      <c r="DE393" t="str">
        <f t="shared" ca="1" si="108"/>
        <v/>
      </c>
      <c r="DF393" t="str">
        <f t="shared" ca="1" si="109"/>
        <v/>
      </c>
      <c r="DG393" t="str">
        <f t="shared" ca="1" si="110"/>
        <v/>
      </c>
      <c r="DH393" t="str">
        <f t="shared" ca="1" si="111"/>
        <v/>
      </c>
      <c r="DI393" t="str">
        <f t="shared" ca="1" si="112"/>
        <v/>
      </c>
      <c r="DJ393" t="str">
        <f t="shared" ca="1" si="113"/>
        <v/>
      </c>
      <c r="DK393" t="str">
        <f t="shared" ca="1" si="114"/>
        <v/>
      </c>
      <c r="DL393" t="str">
        <f t="shared" ca="1" si="115"/>
        <v/>
      </c>
      <c r="DM393" t="str">
        <f t="shared" ca="1" si="116"/>
        <v/>
      </c>
      <c r="DN393" t="str">
        <f t="shared" ca="1" si="117"/>
        <v/>
      </c>
      <c r="DO393" t="str">
        <f t="shared" ca="1" si="118"/>
        <v/>
      </c>
      <c r="DP393" t="str">
        <f t="shared" ca="1" si="119"/>
        <v/>
      </c>
      <c r="DQ393" t="str">
        <f t="shared" ca="1" si="120"/>
        <v/>
      </c>
      <c r="DR393" t="str">
        <f t="shared" ca="1" si="121"/>
        <v/>
      </c>
      <c r="DS393" t="str">
        <f t="shared" ca="1" si="122"/>
        <v/>
      </c>
      <c r="DT393" t="str">
        <f t="shared" ca="1" si="123"/>
        <v/>
      </c>
      <c r="DU393" t="str">
        <f t="shared" ca="1" si="124"/>
        <v/>
      </c>
      <c r="DV393" t="str">
        <f t="shared" ca="1" si="125"/>
        <v/>
      </c>
      <c r="DW393" t="str">
        <f t="shared" ca="1" si="126"/>
        <v/>
      </c>
      <c r="DX393" t="str">
        <f t="shared" ca="1" si="127"/>
        <v/>
      </c>
      <c r="DY393" t="str">
        <f t="shared" ca="1" si="128"/>
        <v/>
      </c>
      <c r="DZ393" t="str">
        <f t="shared" ca="1" si="129"/>
        <v/>
      </c>
      <c r="EA393" t="str">
        <f t="shared" ca="1" si="130"/>
        <v/>
      </c>
      <c r="EB393" t="str">
        <f t="shared" ca="1" si="131"/>
        <v/>
      </c>
      <c r="EC393" t="str">
        <f t="shared" ca="1" si="132"/>
        <v/>
      </c>
      <c r="ED393" t="str">
        <f t="shared" ca="1" si="133"/>
        <v/>
      </c>
      <c r="EE393" t="str">
        <f t="shared" ca="1" si="134"/>
        <v/>
      </c>
      <c r="EF393" t="str">
        <f t="shared" ca="1" si="135"/>
        <v/>
      </c>
      <c r="EG393" t="str">
        <f t="shared" ca="1" si="136"/>
        <v/>
      </c>
      <c r="EH393" t="str">
        <f t="shared" ca="1" si="137"/>
        <v/>
      </c>
      <c r="EI393" t="str">
        <f t="shared" ca="1" si="138"/>
        <v/>
      </c>
      <c r="EJ393" t="str">
        <f t="shared" ca="1" si="139"/>
        <v/>
      </c>
      <c r="EK393" t="str">
        <f t="shared" ca="1" si="140"/>
        <v/>
      </c>
      <c r="EL393" t="str">
        <f t="shared" ca="1" si="141"/>
        <v/>
      </c>
      <c r="EM393" t="str">
        <f t="shared" ca="1" si="142"/>
        <v/>
      </c>
      <c r="EN393" t="str">
        <f t="shared" ca="1" si="143"/>
        <v/>
      </c>
      <c r="EO393" t="str">
        <f t="shared" ca="1" si="144"/>
        <v/>
      </c>
      <c r="EP393" t="str">
        <f t="shared" ca="1" si="145"/>
        <v/>
      </c>
      <c r="EQ393" t="str">
        <f t="shared" ca="1" si="146"/>
        <v/>
      </c>
      <c r="ER393" t="str">
        <f t="shared" ca="1" si="147"/>
        <v/>
      </c>
      <c r="ES393" t="str">
        <f t="shared" ca="1" si="148"/>
        <v/>
      </c>
      <c r="ET393" t="str">
        <f t="shared" ca="1" si="149"/>
        <v/>
      </c>
      <c r="EU393" t="str">
        <f t="shared" ca="1" si="150"/>
        <v/>
      </c>
      <c r="EV393" t="str">
        <f t="shared" ca="1" si="151"/>
        <v/>
      </c>
      <c r="EW393" t="str">
        <f t="shared" ca="1" si="152"/>
        <v/>
      </c>
      <c r="EX393" t="str">
        <f t="shared" ca="1" si="153"/>
        <v/>
      </c>
      <c r="EY393" t="str">
        <f t="shared" ca="1" si="154"/>
        <v/>
      </c>
      <c r="EZ393" t="str">
        <f t="shared" ca="1" si="155"/>
        <v/>
      </c>
      <c r="FA393" t="str">
        <f t="shared" ca="1" si="156"/>
        <v/>
      </c>
      <c r="FB393" t="str">
        <f t="shared" ca="1" si="157"/>
        <v/>
      </c>
      <c r="FC393" t="str">
        <f t="shared" ca="1" si="158"/>
        <v/>
      </c>
      <c r="FD393" t="str">
        <f t="shared" ca="1" si="159"/>
        <v/>
      </c>
      <c r="FE393" t="str">
        <f t="shared" ca="1" si="160"/>
        <v/>
      </c>
      <c r="FF393" t="str">
        <f t="shared" ca="1" si="161"/>
        <v/>
      </c>
      <c r="FG393" t="str">
        <f t="shared" ca="1" si="162"/>
        <v/>
      </c>
      <c r="FH393" t="str">
        <f t="shared" ca="1" si="163"/>
        <v/>
      </c>
      <c r="FI393" t="str">
        <f t="shared" ca="1" si="164"/>
        <v/>
      </c>
      <c r="FJ393" t="str">
        <f t="shared" ca="1" si="165"/>
        <v/>
      </c>
      <c r="FK393" t="str">
        <f t="shared" ca="1" si="166"/>
        <v/>
      </c>
      <c r="FL393" t="str">
        <f t="shared" ca="1" si="167"/>
        <v/>
      </c>
      <c r="FM393" t="str">
        <f t="shared" ca="1" si="168"/>
        <v/>
      </c>
      <c r="FN393" t="str">
        <f t="shared" ca="1" si="169"/>
        <v/>
      </c>
      <c r="FO393" t="str">
        <f t="shared" ca="1" si="170"/>
        <v/>
      </c>
      <c r="FP393" t="str">
        <f t="shared" ca="1" si="171"/>
        <v/>
      </c>
      <c r="FQ393" t="str">
        <f t="shared" ca="1" si="172"/>
        <v/>
      </c>
      <c r="FR393" t="str">
        <f t="shared" ca="1" si="173"/>
        <v/>
      </c>
      <c r="FS393" t="str">
        <f t="shared" ca="1" si="174"/>
        <v/>
      </c>
      <c r="FT393" t="str">
        <f t="shared" ca="1" si="175"/>
        <v/>
      </c>
      <c r="FU393" t="str">
        <f t="shared" ca="1" si="176"/>
        <v/>
      </c>
      <c r="FV393" t="str">
        <f t="shared" ca="1" si="177"/>
        <v/>
      </c>
      <c r="FW393" t="str">
        <f t="shared" ca="1" si="178"/>
        <v/>
      </c>
      <c r="FX393" t="str">
        <f t="shared" ca="1" si="179"/>
        <v/>
      </c>
      <c r="FY393" t="str">
        <f t="shared" ca="1" si="180"/>
        <v/>
      </c>
      <c r="FZ393" t="str">
        <f t="shared" ca="1" si="181"/>
        <v/>
      </c>
      <c r="GA393" t="str">
        <f t="shared" ca="1" si="182"/>
        <v/>
      </c>
      <c r="GB393" t="str">
        <f t="shared" ca="1" si="183"/>
        <v/>
      </c>
      <c r="GC393" t="str">
        <f t="shared" ca="1" si="184"/>
        <v/>
      </c>
      <c r="GD393" t="str">
        <f t="shared" ca="1" si="185"/>
        <v/>
      </c>
      <c r="GE393" t="str">
        <f t="shared" ca="1" si="186"/>
        <v/>
      </c>
      <c r="GF393" t="str">
        <f t="shared" ca="1" si="187"/>
        <v/>
      </c>
      <c r="GG393" t="str">
        <f t="shared" ca="1" si="188"/>
        <v/>
      </c>
      <c r="GH393" t="str">
        <f t="shared" ca="1" si="189"/>
        <v/>
      </c>
      <c r="GI393" t="str">
        <f t="shared" ca="1" si="190"/>
        <v/>
      </c>
      <c r="GJ393" t="str">
        <f t="shared" ca="1" si="191"/>
        <v/>
      </c>
      <c r="GK393" t="str">
        <f t="shared" ca="1" si="192"/>
        <v/>
      </c>
      <c r="GL393" t="str">
        <f t="shared" ca="1" si="193"/>
        <v/>
      </c>
      <c r="GM393" t="str">
        <f t="shared" ca="1" si="194"/>
        <v/>
      </c>
      <c r="GN393" t="str">
        <f t="shared" ca="1" si="195"/>
        <v/>
      </c>
      <c r="GO393" t="str">
        <f t="shared" ca="1" si="196"/>
        <v/>
      </c>
      <c r="GP393" t="str">
        <f t="shared" ca="1" si="197"/>
        <v/>
      </c>
      <c r="GQ393" t="str">
        <f t="shared" ca="1" si="198"/>
        <v/>
      </c>
      <c r="GR393" t="str">
        <f t="shared" ca="1" si="199"/>
        <v/>
      </c>
      <c r="GS393" t="str">
        <f t="shared" ca="1" si="200"/>
        <v/>
      </c>
      <c r="GT393" t="str">
        <f t="shared" ca="1" si="201"/>
        <v/>
      </c>
      <c r="GU393" t="str">
        <f t="shared" ca="1" si="202"/>
        <v/>
      </c>
      <c r="GV393" t="str">
        <f t="shared" ca="1" si="203"/>
        <v/>
      </c>
      <c r="GW393" t="str">
        <f t="shared" ca="1" si="204"/>
        <v/>
      </c>
      <c r="GX393" t="str">
        <f t="shared" ca="1" si="205"/>
        <v/>
      </c>
      <c r="GY393" t="str">
        <f t="shared" ca="1" si="206"/>
        <v/>
      </c>
      <c r="GZ393" t="str">
        <f t="shared" ca="1" si="207"/>
        <v/>
      </c>
      <c r="HA393" t="str">
        <f t="shared" ca="1" si="208"/>
        <v/>
      </c>
      <c r="HB393" t="str">
        <f t="shared" ca="1" si="209"/>
        <v/>
      </c>
      <c r="HC393" t="str">
        <f t="shared" ca="1" si="210"/>
        <v/>
      </c>
      <c r="HD393" t="str">
        <f t="shared" ca="1" si="211"/>
        <v/>
      </c>
      <c r="HE393" t="str">
        <f t="shared" ca="1" si="212"/>
        <v/>
      </c>
      <c r="HF393" t="str">
        <f t="shared" ca="1" si="213"/>
        <v/>
      </c>
      <c r="HG393" t="str">
        <f t="shared" ca="1" si="214"/>
        <v/>
      </c>
      <c r="HH393" t="str">
        <f t="shared" ca="1" si="215"/>
        <v/>
      </c>
      <c r="HI393" t="str">
        <f t="shared" ca="1" si="216"/>
        <v/>
      </c>
      <c r="HJ393" t="str">
        <f t="shared" ca="1" si="217"/>
        <v/>
      </c>
      <c r="HK393" t="str">
        <f t="shared" ca="1" si="218"/>
        <v/>
      </c>
      <c r="HL393" t="str">
        <f t="shared" ca="1" si="219"/>
        <v/>
      </c>
      <c r="HM393" t="str">
        <f t="shared" ca="1" si="220"/>
        <v/>
      </c>
      <c r="HN393" t="str">
        <f t="shared" ca="1" si="221"/>
        <v/>
      </c>
      <c r="HO393" t="str">
        <f t="shared" ca="1" si="222"/>
        <v/>
      </c>
      <c r="HP393" t="str">
        <f t="shared" ca="1" si="223"/>
        <v/>
      </c>
      <c r="HQ393" t="str">
        <f t="shared" ca="1" si="224"/>
        <v/>
      </c>
      <c r="HR393" t="str">
        <f t="shared" ca="1" si="225"/>
        <v/>
      </c>
      <c r="HS393" t="str">
        <f t="shared" ca="1" si="226"/>
        <v/>
      </c>
      <c r="HT393" t="str">
        <f t="shared" ca="1" si="227"/>
        <v/>
      </c>
      <c r="HU393" t="str">
        <f t="shared" ca="1" si="228"/>
        <v/>
      </c>
      <c r="HV393" t="str">
        <f t="shared" ca="1" si="229"/>
        <v/>
      </c>
      <c r="HW393" t="str">
        <f t="shared" ca="1" si="230"/>
        <v/>
      </c>
      <c r="HX393" t="str">
        <f t="shared" ca="1" si="231"/>
        <v/>
      </c>
      <c r="HY393" t="str">
        <f t="shared" ca="1" si="232"/>
        <v/>
      </c>
      <c r="HZ393" t="str">
        <f t="shared" ca="1" si="233"/>
        <v/>
      </c>
      <c r="IA393" t="str">
        <f t="shared" ca="1" si="234"/>
        <v/>
      </c>
      <c r="IB393" t="str">
        <f t="shared" ca="1" si="235"/>
        <v/>
      </c>
      <c r="IC393" t="str">
        <f t="shared" ca="1" si="236"/>
        <v/>
      </c>
      <c r="ID393" t="str">
        <f t="shared" ca="1" si="237"/>
        <v/>
      </c>
      <c r="IE393" t="str">
        <f t="shared" ca="1" si="238"/>
        <v/>
      </c>
      <c r="IF393" t="str">
        <f t="shared" ca="1" si="239"/>
        <v/>
      </c>
      <c r="IG393" t="str">
        <f t="shared" ca="1" si="240"/>
        <v/>
      </c>
      <c r="IH393" t="str">
        <f t="shared" ca="1" si="241"/>
        <v/>
      </c>
      <c r="II393" t="str">
        <f t="shared" ca="1" si="242"/>
        <v/>
      </c>
      <c r="IJ393" t="str">
        <f t="shared" ca="1" si="243"/>
        <v/>
      </c>
      <c r="IK393" t="str">
        <f t="shared" ca="1" si="244"/>
        <v/>
      </c>
      <c r="IL393" t="str">
        <f t="shared" ca="1" si="245"/>
        <v/>
      </c>
      <c r="IM393" t="str">
        <f t="shared" ca="1" si="246"/>
        <v/>
      </c>
      <c r="IN393" t="str">
        <f t="shared" ca="1" si="247"/>
        <v/>
      </c>
      <c r="IO393" t="str">
        <f t="shared" ca="1" si="248"/>
        <v/>
      </c>
      <c r="IP393" t="str">
        <f t="shared" ca="1" si="249"/>
        <v/>
      </c>
      <c r="IQ393" t="str">
        <f t="shared" ca="1" si="250"/>
        <v/>
      </c>
      <c r="IR393" t="str">
        <f t="shared" ca="1" si="251"/>
        <v/>
      </c>
      <c r="IS393" t="str">
        <f t="shared" ca="1" si="252"/>
        <v/>
      </c>
      <c r="IT393" t="str">
        <f t="shared" ca="1" si="253"/>
        <v/>
      </c>
      <c r="IU393" t="str">
        <f t="shared" ca="1" si="254"/>
        <v/>
      </c>
      <c r="IV393" t="str">
        <f t="shared" ca="1" si="255"/>
        <v/>
      </c>
    </row>
    <row r="394" spans="2:256" x14ac:dyDescent="0.25">
      <c r="B394" s="140">
        <v>18</v>
      </c>
      <c r="C394" s="140" t="str">
        <f ca="1">IF(P394&gt;0,MAX($C$375:C393)+1,"")</f>
        <v/>
      </c>
      <c r="D394" s="140" t="str">
        <f ca="1">IF(ISERROR(INDEX(WS,ROWS($B$377:$B394))),"",MID(INDEX(WS,ROWS($B$377:$B394)), FIND("]",INDEX(WS,ROWS($B$377:$B394)))+1,32))&amp;T(NOW())</f>
        <v/>
      </c>
      <c r="E394" s="140" t="str">
        <f t="shared" ca="1" si="5"/>
        <v/>
      </c>
      <c r="F394" s="140" t="str">
        <f t="shared" ca="1" si="6"/>
        <v/>
      </c>
      <c r="G394" s="140" t="str">
        <f t="shared" ca="1" si="7"/>
        <v/>
      </c>
      <c r="H394" s="140" t="str">
        <f t="shared" ca="1" si="8"/>
        <v/>
      </c>
      <c r="I394" s="140" t="str">
        <f t="shared" ca="1" si="9"/>
        <v/>
      </c>
      <c r="J394" s="140" t="str">
        <f t="shared" ca="1" si="10"/>
        <v/>
      </c>
      <c r="K394" s="140" t="str">
        <f t="shared" ca="1" si="11"/>
        <v/>
      </c>
      <c r="L394" s="140" t="str">
        <f t="shared" ca="1" si="12"/>
        <v/>
      </c>
      <c r="M394" s="140" t="str">
        <f t="shared" ca="1" si="13"/>
        <v/>
      </c>
      <c r="N394" s="297" t="str">
        <f t="shared" ca="1" si="14"/>
        <v/>
      </c>
      <c r="O394" s="297" t="str">
        <f t="shared" ca="1" si="15"/>
        <v/>
      </c>
      <c r="P394" s="140">
        <f t="shared" ca="1" si="4"/>
        <v>0</v>
      </c>
      <c r="Q394" t="str">
        <f t="shared" ca="1" si="16"/>
        <v/>
      </c>
      <c r="R394" t="str">
        <f t="shared" ca="1" si="17"/>
        <v/>
      </c>
      <c r="S394" t="str">
        <f t="shared" ca="1" si="18"/>
        <v/>
      </c>
      <c r="T394" t="str">
        <f t="shared" ca="1" si="19"/>
        <v/>
      </c>
      <c r="U394" t="str">
        <f t="shared" ca="1" si="20"/>
        <v/>
      </c>
      <c r="V394" t="str">
        <f t="shared" ca="1" si="21"/>
        <v/>
      </c>
      <c r="W394" t="str">
        <f t="shared" ca="1" si="22"/>
        <v/>
      </c>
      <c r="X394" t="str">
        <f t="shared" ca="1" si="23"/>
        <v/>
      </c>
      <c r="Y394" t="str">
        <f t="shared" ca="1" si="24"/>
        <v/>
      </c>
      <c r="Z394" t="str">
        <f t="shared" ca="1" si="25"/>
        <v/>
      </c>
      <c r="AA394" t="str">
        <f t="shared" ca="1" si="26"/>
        <v/>
      </c>
      <c r="AB394" t="str">
        <f t="shared" ca="1" si="27"/>
        <v/>
      </c>
      <c r="AC394" t="str">
        <f t="shared" ca="1" si="28"/>
        <v/>
      </c>
      <c r="AD394" t="str">
        <f t="shared" ca="1" si="29"/>
        <v/>
      </c>
      <c r="AE394" t="str">
        <f t="shared" ca="1" si="30"/>
        <v/>
      </c>
      <c r="AF394" t="str">
        <f t="shared" ca="1" si="31"/>
        <v/>
      </c>
      <c r="AG394" t="str">
        <f t="shared" ca="1" si="32"/>
        <v/>
      </c>
      <c r="AH394" t="str">
        <f t="shared" ca="1" si="33"/>
        <v/>
      </c>
      <c r="AI394" t="str">
        <f t="shared" ca="1" si="34"/>
        <v/>
      </c>
      <c r="AJ394" t="str">
        <f t="shared" ca="1" si="35"/>
        <v/>
      </c>
      <c r="AK394" t="str">
        <f t="shared" ca="1" si="36"/>
        <v/>
      </c>
      <c r="AL394" t="str">
        <f t="shared" ca="1" si="37"/>
        <v/>
      </c>
      <c r="AM394" t="str">
        <f t="shared" ca="1" si="38"/>
        <v/>
      </c>
      <c r="AN394" t="str">
        <f t="shared" ca="1" si="39"/>
        <v/>
      </c>
      <c r="AO394" t="str">
        <f t="shared" ca="1" si="40"/>
        <v/>
      </c>
      <c r="AP394" t="str">
        <f t="shared" ca="1" si="41"/>
        <v/>
      </c>
      <c r="AQ394" t="str">
        <f t="shared" ca="1" si="42"/>
        <v/>
      </c>
      <c r="AR394" t="str">
        <f t="shared" ca="1" si="43"/>
        <v/>
      </c>
      <c r="AS394" t="str">
        <f t="shared" ca="1" si="44"/>
        <v/>
      </c>
      <c r="AT394" t="str">
        <f t="shared" ca="1" si="45"/>
        <v/>
      </c>
      <c r="AU394" t="str">
        <f t="shared" ca="1" si="46"/>
        <v/>
      </c>
      <c r="AV394" t="str">
        <f t="shared" ca="1" si="47"/>
        <v/>
      </c>
      <c r="AW394" t="str">
        <f t="shared" ca="1" si="48"/>
        <v/>
      </c>
      <c r="AX394" t="str">
        <f t="shared" ca="1" si="49"/>
        <v/>
      </c>
      <c r="AY394" t="str">
        <f t="shared" ca="1" si="50"/>
        <v/>
      </c>
      <c r="AZ394" t="str">
        <f t="shared" ca="1" si="51"/>
        <v/>
      </c>
      <c r="BA394" t="str">
        <f t="shared" ca="1" si="52"/>
        <v/>
      </c>
      <c r="BB394" t="str">
        <f t="shared" ca="1" si="53"/>
        <v/>
      </c>
      <c r="BC394" t="str">
        <f t="shared" ca="1" si="54"/>
        <v/>
      </c>
      <c r="BD394" t="str">
        <f t="shared" ca="1" si="55"/>
        <v/>
      </c>
      <c r="BE394" t="str">
        <f t="shared" ca="1" si="56"/>
        <v/>
      </c>
      <c r="BF394" t="str">
        <f t="shared" ca="1" si="57"/>
        <v/>
      </c>
      <c r="BG394" t="str">
        <f t="shared" ca="1" si="58"/>
        <v/>
      </c>
      <c r="BH394" t="str">
        <f t="shared" ca="1" si="59"/>
        <v/>
      </c>
      <c r="BI394" t="str">
        <f t="shared" ca="1" si="60"/>
        <v/>
      </c>
      <c r="BJ394" t="str">
        <f t="shared" ca="1" si="61"/>
        <v/>
      </c>
      <c r="BK394" t="str">
        <f t="shared" ca="1" si="62"/>
        <v/>
      </c>
      <c r="BL394" t="str">
        <f t="shared" ca="1" si="63"/>
        <v/>
      </c>
      <c r="BM394" t="str">
        <f t="shared" ca="1" si="64"/>
        <v/>
      </c>
      <c r="BN394" t="str">
        <f t="shared" ca="1" si="65"/>
        <v/>
      </c>
      <c r="BO394" t="str">
        <f t="shared" ca="1" si="66"/>
        <v/>
      </c>
      <c r="BP394" t="str">
        <f t="shared" ca="1" si="67"/>
        <v/>
      </c>
      <c r="BQ394" t="str">
        <f t="shared" ca="1" si="68"/>
        <v/>
      </c>
      <c r="BR394" t="str">
        <f t="shared" ca="1" si="69"/>
        <v/>
      </c>
      <c r="BS394" t="str">
        <f t="shared" ca="1" si="70"/>
        <v/>
      </c>
      <c r="BT394" t="str">
        <f t="shared" ca="1" si="71"/>
        <v/>
      </c>
      <c r="BU394" t="str">
        <f t="shared" ca="1" si="72"/>
        <v/>
      </c>
      <c r="BV394" t="str">
        <f t="shared" ca="1" si="73"/>
        <v/>
      </c>
      <c r="BW394" t="str">
        <f t="shared" ca="1" si="74"/>
        <v/>
      </c>
      <c r="BX394" t="str">
        <f t="shared" ca="1" si="75"/>
        <v/>
      </c>
      <c r="BY394" t="str">
        <f t="shared" ca="1" si="76"/>
        <v/>
      </c>
      <c r="BZ394" t="str">
        <f t="shared" ca="1" si="77"/>
        <v/>
      </c>
      <c r="CA394" t="str">
        <f t="shared" ca="1" si="78"/>
        <v/>
      </c>
      <c r="CB394" t="str">
        <f t="shared" ca="1" si="79"/>
        <v/>
      </c>
      <c r="CC394" t="str">
        <f t="shared" ca="1" si="80"/>
        <v/>
      </c>
      <c r="CD394" t="str">
        <f t="shared" ca="1" si="81"/>
        <v/>
      </c>
      <c r="CE394" t="str">
        <f t="shared" ca="1" si="82"/>
        <v/>
      </c>
      <c r="CF394" t="str">
        <f t="shared" ca="1" si="83"/>
        <v/>
      </c>
      <c r="CG394" t="str">
        <f t="shared" ca="1" si="84"/>
        <v/>
      </c>
      <c r="CH394" t="str">
        <f t="shared" ca="1" si="85"/>
        <v/>
      </c>
      <c r="CI394" t="str">
        <f t="shared" ca="1" si="86"/>
        <v/>
      </c>
      <c r="CJ394" t="str">
        <f t="shared" ca="1" si="87"/>
        <v/>
      </c>
      <c r="CK394" t="str">
        <f t="shared" ca="1" si="88"/>
        <v/>
      </c>
      <c r="CL394" t="str">
        <f t="shared" ca="1" si="89"/>
        <v/>
      </c>
      <c r="CM394" t="str">
        <f t="shared" ca="1" si="90"/>
        <v/>
      </c>
      <c r="CN394" t="str">
        <f t="shared" ca="1" si="91"/>
        <v/>
      </c>
      <c r="CO394" t="str">
        <f t="shared" ca="1" si="92"/>
        <v/>
      </c>
      <c r="CP394" t="str">
        <f t="shared" ca="1" si="93"/>
        <v/>
      </c>
      <c r="CQ394" t="str">
        <f t="shared" ca="1" si="94"/>
        <v/>
      </c>
      <c r="CR394" t="str">
        <f t="shared" ca="1" si="95"/>
        <v/>
      </c>
      <c r="CS394" t="str">
        <f t="shared" ca="1" si="96"/>
        <v/>
      </c>
      <c r="CT394" t="str">
        <f t="shared" ca="1" si="97"/>
        <v/>
      </c>
      <c r="CU394" t="str">
        <f t="shared" ca="1" si="98"/>
        <v/>
      </c>
      <c r="CV394" t="str">
        <f t="shared" ca="1" si="99"/>
        <v/>
      </c>
      <c r="CW394" t="str">
        <f t="shared" ca="1" si="100"/>
        <v/>
      </c>
      <c r="CX394" t="str">
        <f t="shared" ca="1" si="101"/>
        <v/>
      </c>
      <c r="CY394" t="str">
        <f t="shared" ca="1" si="102"/>
        <v/>
      </c>
      <c r="CZ394" t="str">
        <f t="shared" ca="1" si="103"/>
        <v/>
      </c>
      <c r="DA394" t="str">
        <f t="shared" ca="1" si="104"/>
        <v/>
      </c>
      <c r="DB394" t="str">
        <f t="shared" ca="1" si="105"/>
        <v/>
      </c>
      <c r="DC394" t="str">
        <f t="shared" ca="1" si="106"/>
        <v/>
      </c>
      <c r="DD394" t="str">
        <f t="shared" ca="1" si="107"/>
        <v/>
      </c>
      <c r="DE394" t="str">
        <f t="shared" ca="1" si="108"/>
        <v/>
      </c>
      <c r="DF394" t="str">
        <f t="shared" ca="1" si="109"/>
        <v/>
      </c>
      <c r="DG394" t="str">
        <f t="shared" ca="1" si="110"/>
        <v/>
      </c>
      <c r="DH394" t="str">
        <f t="shared" ca="1" si="111"/>
        <v/>
      </c>
      <c r="DI394" t="str">
        <f t="shared" ca="1" si="112"/>
        <v/>
      </c>
      <c r="DJ394" t="str">
        <f t="shared" ca="1" si="113"/>
        <v/>
      </c>
      <c r="DK394" t="str">
        <f t="shared" ca="1" si="114"/>
        <v/>
      </c>
      <c r="DL394" t="str">
        <f t="shared" ca="1" si="115"/>
        <v/>
      </c>
      <c r="DM394" t="str">
        <f t="shared" ca="1" si="116"/>
        <v/>
      </c>
      <c r="DN394" t="str">
        <f t="shared" ca="1" si="117"/>
        <v/>
      </c>
      <c r="DO394" t="str">
        <f t="shared" ca="1" si="118"/>
        <v/>
      </c>
      <c r="DP394" t="str">
        <f t="shared" ca="1" si="119"/>
        <v/>
      </c>
      <c r="DQ394" t="str">
        <f t="shared" ca="1" si="120"/>
        <v/>
      </c>
      <c r="DR394" t="str">
        <f t="shared" ca="1" si="121"/>
        <v/>
      </c>
      <c r="DS394" t="str">
        <f t="shared" ca="1" si="122"/>
        <v/>
      </c>
      <c r="DT394" t="str">
        <f t="shared" ca="1" si="123"/>
        <v/>
      </c>
      <c r="DU394" t="str">
        <f t="shared" ca="1" si="124"/>
        <v/>
      </c>
      <c r="DV394" t="str">
        <f t="shared" ca="1" si="125"/>
        <v/>
      </c>
      <c r="DW394" t="str">
        <f t="shared" ca="1" si="126"/>
        <v/>
      </c>
      <c r="DX394" t="str">
        <f t="shared" ca="1" si="127"/>
        <v/>
      </c>
      <c r="DY394" t="str">
        <f t="shared" ca="1" si="128"/>
        <v/>
      </c>
      <c r="DZ394" t="str">
        <f t="shared" ca="1" si="129"/>
        <v/>
      </c>
      <c r="EA394" t="str">
        <f t="shared" ca="1" si="130"/>
        <v/>
      </c>
      <c r="EB394" t="str">
        <f t="shared" ca="1" si="131"/>
        <v/>
      </c>
      <c r="EC394" t="str">
        <f t="shared" ca="1" si="132"/>
        <v/>
      </c>
      <c r="ED394" t="str">
        <f t="shared" ca="1" si="133"/>
        <v/>
      </c>
      <c r="EE394" t="str">
        <f t="shared" ca="1" si="134"/>
        <v/>
      </c>
      <c r="EF394" t="str">
        <f t="shared" ca="1" si="135"/>
        <v/>
      </c>
      <c r="EG394" t="str">
        <f t="shared" ca="1" si="136"/>
        <v/>
      </c>
      <c r="EH394" t="str">
        <f t="shared" ca="1" si="137"/>
        <v/>
      </c>
      <c r="EI394" t="str">
        <f t="shared" ca="1" si="138"/>
        <v/>
      </c>
      <c r="EJ394" t="str">
        <f t="shared" ca="1" si="139"/>
        <v/>
      </c>
      <c r="EK394" t="str">
        <f t="shared" ca="1" si="140"/>
        <v/>
      </c>
      <c r="EL394" t="str">
        <f t="shared" ca="1" si="141"/>
        <v/>
      </c>
      <c r="EM394" t="str">
        <f t="shared" ca="1" si="142"/>
        <v/>
      </c>
      <c r="EN394" t="str">
        <f t="shared" ca="1" si="143"/>
        <v/>
      </c>
      <c r="EO394" t="str">
        <f t="shared" ca="1" si="144"/>
        <v/>
      </c>
      <c r="EP394" t="str">
        <f t="shared" ca="1" si="145"/>
        <v/>
      </c>
      <c r="EQ394" t="str">
        <f t="shared" ca="1" si="146"/>
        <v/>
      </c>
      <c r="ER394" t="str">
        <f t="shared" ca="1" si="147"/>
        <v/>
      </c>
      <c r="ES394" t="str">
        <f t="shared" ca="1" si="148"/>
        <v/>
      </c>
      <c r="ET394" t="str">
        <f t="shared" ca="1" si="149"/>
        <v/>
      </c>
      <c r="EU394" t="str">
        <f t="shared" ca="1" si="150"/>
        <v/>
      </c>
      <c r="EV394" t="str">
        <f t="shared" ca="1" si="151"/>
        <v/>
      </c>
      <c r="EW394" t="str">
        <f t="shared" ca="1" si="152"/>
        <v/>
      </c>
      <c r="EX394" t="str">
        <f t="shared" ca="1" si="153"/>
        <v/>
      </c>
      <c r="EY394" t="str">
        <f t="shared" ca="1" si="154"/>
        <v/>
      </c>
      <c r="EZ394" t="str">
        <f t="shared" ca="1" si="155"/>
        <v/>
      </c>
      <c r="FA394" t="str">
        <f t="shared" ca="1" si="156"/>
        <v/>
      </c>
      <c r="FB394" t="str">
        <f t="shared" ca="1" si="157"/>
        <v/>
      </c>
      <c r="FC394" t="str">
        <f t="shared" ca="1" si="158"/>
        <v/>
      </c>
      <c r="FD394" t="str">
        <f t="shared" ca="1" si="159"/>
        <v/>
      </c>
      <c r="FE394" t="str">
        <f t="shared" ca="1" si="160"/>
        <v/>
      </c>
      <c r="FF394" t="str">
        <f t="shared" ca="1" si="161"/>
        <v/>
      </c>
      <c r="FG394" t="str">
        <f t="shared" ca="1" si="162"/>
        <v/>
      </c>
      <c r="FH394" t="str">
        <f t="shared" ca="1" si="163"/>
        <v/>
      </c>
      <c r="FI394" t="str">
        <f t="shared" ca="1" si="164"/>
        <v/>
      </c>
      <c r="FJ394" t="str">
        <f t="shared" ca="1" si="165"/>
        <v/>
      </c>
      <c r="FK394" t="str">
        <f t="shared" ca="1" si="166"/>
        <v/>
      </c>
      <c r="FL394" t="str">
        <f t="shared" ca="1" si="167"/>
        <v/>
      </c>
      <c r="FM394" t="str">
        <f t="shared" ca="1" si="168"/>
        <v/>
      </c>
      <c r="FN394" t="str">
        <f t="shared" ca="1" si="169"/>
        <v/>
      </c>
      <c r="FO394" t="str">
        <f t="shared" ca="1" si="170"/>
        <v/>
      </c>
      <c r="FP394" t="str">
        <f t="shared" ca="1" si="171"/>
        <v/>
      </c>
      <c r="FQ394" t="str">
        <f t="shared" ca="1" si="172"/>
        <v/>
      </c>
      <c r="FR394" t="str">
        <f t="shared" ca="1" si="173"/>
        <v/>
      </c>
      <c r="FS394" t="str">
        <f t="shared" ca="1" si="174"/>
        <v/>
      </c>
      <c r="FT394" t="str">
        <f t="shared" ca="1" si="175"/>
        <v/>
      </c>
      <c r="FU394" t="str">
        <f t="shared" ca="1" si="176"/>
        <v/>
      </c>
      <c r="FV394" t="str">
        <f t="shared" ca="1" si="177"/>
        <v/>
      </c>
      <c r="FW394" t="str">
        <f t="shared" ca="1" si="178"/>
        <v/>
      </c>
      <c r="FX394" t="str">
        <f t="shared" ca="1" si="179"/>
        <v/>
      </c>
      <c r="FY394" t="str">
        <f t="shared" ca="1" si="180"/>
        <v/>
      </c>
      <c r="FZ394" t="str">
        <f t="shared" ca="1" si="181"/>
        <v/>
      </c>
      <c r="GA394" t="str">
        <f t="shared" ca="1" si="182"/>
        <v/>
      </c>
      <c r="GB394" t="str">
        <f t="shared" ca="1" si="183"/>
        <v/>
      </c>
      <c r="GC394" t="str">
        <f t="shared" ca="1" si="184"/>
        <v/>
      </c>
      <c r="GD394" t="str">
        <f t="shared" ca="1" si="185"/>
        <v/>
      </c>
      <c r="GE394" t="str">
        <f t="shared" ca="1" si="186"/>
        <v/>
      </c>
      <c r="GF394" t="str">
        <f t="shared" ca="1" si="187"/>
        <v/>
      </c>
      <c r="GG394" t="str">
        <f t="shared" ca="1" si="188"/>
        <v/>
      </c>
      <c r="GH394" t="str">
        <f t="shared" ca="1" si="189"/>
        <v/>
      </c>
      <c r="GI394" t="str">
        <f t="shared" ca="1" si="190"/>
        <v/>
      </c>
      <c r="GJ394" t="str">
        <f t="shared" ca="1" si="191"/>
        <v/>
      </c>
      <c r="GK394" t="str">
        <f t="shared" ca="1" si="192"/>
        <v/>
      </c>
      <c r="GL394" t="str">
        <f t="shared" ca="1" si="193"/>
        <v/>
      </c>
      <c r="GM394" t="str">
        <f t="shared" ca="1" si="194"/>
        <v/>
      </c>
      <c r="GN394" t="str">
        <f t="shared" ca="1" si="195"/>
        <v/>
      </c>
      <c r="GO394" t="str">
        <f t="shared" ca="1" si="196"/>
        <v/>
      </c>
      <c r="GP394" t="str">
        <f t="shared" ca="1" si="197"/>
        <v/>
      </c>
      <c r="GQ394" t="str">
        <f t="shared" ca="1" si="198"/>
        <v/>
      </c>
      <c r="GR394" t="str">
        <f t="shared" ca="1" si="199"/>
        <v/>
      </c>
      <c r="GS394" t="str">
        <f t="shared" ca="1" si="200"/>
        <v/>
      </c>
      <c r="GT394" t="str">
        <f t="shared" ca="1" si="201"/>
        <v/>
      </c>
      <c r="GU394" t="str">
        <f t="shared" ca="1" si="202"/>
        <v/>
      </c>
      <c r="GV394" t="str">
        <f t="shared" ca="1" si="203"/>
        <v/>
      </c>
      <c r="GW394" t="str">
        <f t="shared" ca="1" si="204"/>
        <v/>
      </c>
      <c r="GX394" t="str">
        <f t="shared" ca="1" si="205"/>
        <v/>
      </c>
      <c r="GY394" t="str">
        <f t="shared" ca="1" si="206"/>
        <v/>
      </c>
      <c r="GZ394" t="str">
        <f t="shared" ca="1" si="207"/>
        <v/>
      </c>
      <c r="HA394" t="str">
        <f t="shared" ca="1" si="208"/>
        <v/>
      </c>
      <c r="HB394" t="str">
        <f t="shared" ca="1" si="209"/>
        <v/>
      </c>
      <c r="HC394" t="str">
        <f t="shared" ca="1" si="210"/>
        <v/>
      </c>
      <c r="HD394" t="str">
        <f t="shared" ca="1" si="211"/>
        <v/>
      </c>
      <c r="HE394" t="str">
        <f t="shared" ca="1" si="212"/>
        <v/>
      </c>
      <c r="HF394" t="str">
        <f t="shared" ca="1" si="213"/>
        <v/>
      </c>
      <c r="HG394" t="str">
        <f t="shared" ca="1" si="214"/>
        <v/>
      </c>
      <c r="HH394" t="str">
        <f t="shared" ca="1" si="215"/>
        <v/>
      </c>
      <c r="HI394" t="str">
        <f t="shared" ca="1" si="216"/>
        <v/>
      </c>
      <c r="HJ394" t="str">
        <f t="shared" ca="1" si="217"/>
        <v/>
      </c>
      <c r="HK394" t="str">
        <f t="shared" ca="1" si="218"/>
        <v/>
      </c>
      <c r="HL394" t="str">
        <f t="shared" ca="1" si="219"/>
        <v/>
      </c>
      <c r="HM394" t="str">
        <f t="shared" ca="1" si="220"/>
        <v/>
      </c>
      <c r="HN394" t="str">
        <f t="shared" ca="1" si="221"/>
        <v/>
      </c>
      <c r="HO394" t="str">
        <f t="shared" ca="1" si="222"/>
        <v/>
      </c>
      <c r="HP394" t="str">
        <f t="shared" ca="1" si="223"/>
        <v/>
      </c>
      <c r="HQ394" t="str">
        <f t="shared" ca="1" si="224"/>
        <v/>
      </c>
      <c r="HR394" t="str">
        <f t="shared" ca="1" si="225"/>
        <v/>
      </c>
      <c r="HS394" t="str">
        <f t="shared" ca="1" si="226"/>
        <v/>
      </c>
      <c r="HT394" t="str">
        <f t="shared" ca="1" si="227"/>
        <v/>
      </c>
      <c r="HU394" t="str">
        <f t="shared" ca="1" si="228"/>
        <v/>
      </c>
      <c r="HV394" t="str">
        <f t="shared" ca="1" si="229"/>
        <v/>
      </c>
      <c r="HW394" t="str">
        <f t="shared" ca="1" si="230"/>
        <v/>
      </c>
      <c r="HX394" t="str">
        <f t="shared" ca="1" si="231"/>
        <v/>
      </c>
      <c r="HY394" t="str">
        <f t="shared" ca="1" si="232"/>
        <v/>
      </c>
      <c r="HZ394" t="str">
        <f t="shared" ca="1" si="233"/>
        <v/>
      </c>
      <c r="IA394" t="str">
        <f t="shared" ca="1" si="234"/>
        <v/>
      </c>
      <c r="IB394" t="str">
        <f t="shared" ca="1" si="235"/>
        <v/>
      </c>
      <c r="IC394" t="str">
        <f t="shared" ca="1" si="236"/>
        <v/>
      </c>
      <c r="ID394" t="str">
        <f t="shared" ca="1" si="237"/>
        <v/>
      </c>
      <c r="IE394" t="str">
        <f t="shared" ca="1" si="238"/>
        <v/>
      </c>
      <c r="IF394" t="str">
        <f t="shared" ca="1" si="239"/>
        <v/>
      </c>
      <c r="IG394" t="str">
        <f t="shared" ca="1" si="240"/>
        <v/>
      </c>
      <c r="IH394" t="str">
        <f t="shared" ca="1" si="241"/>
        <v/>
      </c>
      <c r="II394" t="str">
        <f t="shared" ca="1" si="242"/>
        <v/>
      </c>
      <c r="IJ394" t="str">
        <f t="shared" ca="1" si="243"/>
        <v/>
      </c>
      <c r="IK394" t="str">
        <f t="shared" ca="1" si="244"/>
        <v/>
      </c>
      <c r="IL394" t="str">
        <f t="shared" ca="1" si="245"/>
        <v/>
      </c>
      <c r="IM394" t="str">
        <f t="shared" ca="1" si="246"/>
        <v/>
      </c>
      <c r="IN394" t="str">
        <f t="shared" ca="1" si="247"/>
        <v/>
      </c>
      <c r="IO394" t="str">
        <f t="shared" ca="1" si="248"/>
        <v/>
      </c>
      <c r="IP394" t="str">
        <f t="shared" ca="1" si="249"/>
        <v/>
      </c>
      <c r="IQ394" t="str">
        <f t="shared" ca="1" si="250"/>
        <v/>
      </c>
      <c r="IR394" t="str">
        <f t="shared" ca="1" si="251"/>
        <v/>
      </c>
      <c r="IS394" t="str">
        <f t="shared" ca="1" si="252"/>
        <v/>
      </c>
      <c r="IT394" t="str">
        <f t="shared" ca="1" si="253"/>
        <v/>
      </c>
      <c r="IU394" t="str">
        <f t="shared" ca="1" si="254"/>
        <v/>
      </c>
      <c r="IV394" t="str">
        <f t="shared" ca="1" si="255"/>
        <v/>
      </c>
    </row>
    <row r="395" spans="2:256" x14ac:dyDescent="0.25">
      <c r="B395" s="140">
        <v>19</v>
      </c>
      <c r="C395" s="140" t="str">
        <f ca="1">IF(P395&gt;0,MAX($C$375:C394)+1,"")</f>
        <v/>
      </c>
      <c r="D395" s="140" t="str">
        <f ca="1">IF(ISERROR(INDEX(WS,ROWS($B$377:$B395))),"",MID(INDEX(WS,ROWS($B$377:$B395)), FIND("]",INDEX(WS,ROWS($B$377:$B395)))+1,32))&amp;T(NOW())</f>
        <v/>
      </c>
      <c r="E395" s="140" t="str">
        <f t="shared" ca="1" si="5"/>
        <v/>
      </c>
      <c r="F395" s="140" t="str">
        <f t="shared" ca="1" si="6"/>
        <v/>
      </c>
      <c r="G395" s="140" t="str">
        <f t="shared" ca="1" si="7"/>
        <v/>
      </c>
      <c r="H395" s="140" t="str">
        <f t="shared" ca="1" si="8"/>
        <v/>
      </c>
      <c r="I395" s="140" t="str">
        <f t="shared" ca="1" si="9"/>
        <v/>
      </c>
      <c r="J395" s="140" t="str">
        <f t="shared" ca="1" si="10"/>
        <v/>
      </c>
      <c r="K395" s="140" t="str">
        <f t="shared" ca="1" si="11"/>
        <v/>
      </c>
      <c r="L395" s="140" t="str">
        <f t="shared" ca="1" si="12"/>
        <v/>
      </c>
      <c r="M395" s="140" t="str">
        <f t="shared" ca="1" si="13"/>
        <v/>
      </c>
      <c r="N395" s="297" t="str">
        <f t="shared" ca="1" si="14"/>
        <v/>
      </c>
      <c r="O395" s="297" t="str">
        <f t="shared" ca="1" si="15"/>
        <v/>
      </c>
      <c r="P395" s="140">
        <f t="shared" ca="1" si="4"/>
        <v>0</v>
      </c>
      <c r="Q395" t="str">
        <f t="shared" ca="1" si="16"/>
        <v/>
      </c>
      <c r="R395" t="str">
        <f t="shared" ca="1" si="17"/>
        <v/>
      </c>
      <c r="S395" t="str">
        <f t="shared" ca="1" si="18"/>
        <v/>
      </c>
      <c r="T395" t="str">
        <f t="shared" ca="1" si="19"/>
        <v/>
      </c>
      <c r="U395" t="str">
        <f t="shared" ca="1" si="20"/>
        <v/>
      </c>
      <c r="V395" t="str">
        <f t="shared" ca="1" si="21"/>
        <v/>
      </c>
      <c r="W395" t="str">
        <f t="shared" ca="1" si="22"/>
        <v/>
      </c>
      <c r="X395" t="str">
        <f t="shared" ca="1" si="23"/>
        <v/>
      </c>
      <c r="Y395" t="str">
        <f t="shared" ca="1" si="24"/>
        <v/>
      </c>
      <c r="Z395" t="str">
        <f t="shared" ca="1" si="25"/>
        <v/>
      </c>
      <c r="AA395" t="str">
        <f t="shared" ca="1" si="26"/>
        <v/>
      </c>
      <c r="AB395" t="str">
        <f t="shared" ca="1" si="27"/>
        <v/>
      </c>
      <c r="AC395" t="str">
        <f t="shared" ca="1" si="28"/>
        <v/>
      </c>
      <c r="AD395" t="str">
        <f t="shared" ca="1" si="29"/>
        <v/>
      </c>
      <c r="AE395" t="str">
        <f t="shared" ca="1" si="30"/>
        <v/>
      </c>
      <c r="AF395" t="str">
        <f t="shared" ca="1" si="31"/>
        <v/>
      </c>
      <c r="AG395" t="str">
        <f t="shared" ca="1" si="32"/>
        <v/>
      </c>
      <c r="AH395" t="str">
        <f t="shared" ca="1" si="33"/>
        <v/>
      </c>
      <c r="AI395" t="str">
        <f t="shared" ca="1" si="34"/>
        <v/>
      </c>
      <c r="AJ395" t="str">
        <f t="shared" ca="1" si="35"/>
        <v/>
      </c>
      <c r="AK395" t="str">
        <f t="shared" ca="1" si="36"/>
        <v/>
      </c>
      <c r="AL395" t="str">
        <f t="shared" ca="1" si="37"/>
        <v/>
      </c>
      <c r="AM395" t="str">
        <f t="shared" ca="1" si="38"/>
        <v/>
      </c>
      <c r="AN395" t="str">
        <f t="shared" ca="1" si="39"/>
        <v/>
      </c>
      <c r="AO395" t="str">
        <f t="shared" ca="1" si="40"/>
        <v/>
      </c>
      <c r="AP395" t="str">
        <f t="shared" ca="1" si="41"/>
        <v/>
      </c>
      <c r="AQ395" t="str">
        <f t="shared" ca="1" si="42"/>
        <v/>
      </c>
      <c r="AR395" t="str">
        <f t="shared" ca="1" si="43"/>
        <v/>
      </c>
      <c r="AS395" t="str">
        <f t="shared" ca="1" si="44"/>
        <v/>
      </c>
      <c r="AT395" t="str">
        <f t="shared" ca="1" si="45"/>
        <v/>
      </c>
      <c r="AU395" t="str">
        <f t="shared" ca="1" si="46"/>
        <v/>
      </c>
      <c r="AV395" t="str">
        <f t="shared" ca="1" si="47"/>
        <v/>
      </c>
      <c r="AW395" t="str">
        <f t="shared" ca="1" si="48"/>
        <v/>
      </c>
      <c r="AX395" t="str">
        <f t="shared" ca="1" si="49"/>
        <v/>
      </c>
      <c r="AY395" t="str">
        <f t="shared" ca="1" si="50"/>
        <v/>
      </c>
      <c r="AZ395" t="str">
        <f t="shared" ca="1" si="51"/>
        <v/>
      </c>
      <c r="BA395" t="str">
        <f t="shared" ca="1" si="52"/>
        <v/>
      </c>
      <c r="BB395" t="str">
        <f t="shared" ca="1" si="53"/>
        <v/>
      </c>
      <c r="BC395" t="str">
        <f t="shared" ca="1" si="54"/>
        <v/>
      </c>
      <c r="BD395" t="str">
        <f t="shared" ca="1" si="55"/>
        <v/>
      </c>
      <c r="BE395" t="str">
        <f t="shared" ca="1" si="56"/>
        <v/>
      </c>
      <c r="BF395" t="str">
        <f t="shared" ca="1" si="57"/>
        <v/>
      </c>
      <c r="BG395" t="str">
        <f t="shared" ca="1" si="58"/>
        <v/>
      </c>
      <c r="BH395" t="str">
        <f t="shared" ca="1" si="59"/>
        <v/>
      </c>
      <c r="BI395" t="str">
        <f t="shared" ca="1" si="60"/>
        <v/>
      </c>
      <c r="BJ395" t="str">
        <f t="shared" ca="1" si="61"/>
        <v/>
      </c>
      <c r="BK395" t="str">
        <f t="shared" ca="1" si="62"/>
        <v/>
      </c>
      <c r="BL395" t="str">
        <f t="shared" ca="1" si="63"/>
        <v/>
      </c>
      <c r="BM395" t="str">
        <f t="shared" ca="1" si="64"/>
        <v/>
      </c>
      <c r="BN395" t="str">
        <f t="shared" ca="1" si="65"/>
        <v/>
      </c>
      <c r="BO395" t="str">
        <f t="shared" ca="1" si="66"/>
        <v/>
      </c>
      <c r="BP395" t="str">
        <f t="shared" ca="1" si="67"/>
        <v/>
      </c>
      <c r="BQ395" t="str">
        <f t="shared" ca="1" si="68"/>
        <v/>
      </c>
      <c r="BR395" t="str">
        <f t="shared" ca="1" si="69"/>
        <v/>
      </c>
      <c r="BS395" t="str">
        <f t="shared" ca="1" si="70"/>
        <v/>
      </c>
      <c r="BT395" t="str">
        <f t="shared" ca="1" si="71"/>
        <v/>
      </c>
      <c r="BU395" t="str">
        <f t="shared" ca="1" si="72"/>
        <v/>
      </c>
      <c r="BV395" t="str">
        <f t="shared" ca="1" si="73"/>
        <v/>
      </c>
      <c r="BW395" t="str">
        <f t="shared" ca="1" si="74"/>
        <v/>
      </c>
      <c r="BX395" t="str">
        <f t="shared" ca="1" si="75"/>
        <v/>
      </c>
      <c r="BY395" t="str">
        <f t="shared" ca="1" si="76"/>
        <v/>
      </c>
      <c r="BZ395" t="str">
        <f t="shared" ca="1" si="77"/>
        <v/>
      </c>
      <c r="CA395" t="str">
        <f t="shared" ca="1" si="78"/>
        <v/>
      </c>
      <c r="CB395" t="str">
        <f t="shared" ca="1" si="79"/>
        <v/>
      </c>
      <c r="CC395" t="str">
        <f t="shared" ca="1" si="80"/>
        <v/>
      </c>
      <c r="CD395" t="str">
        <f t="shared" ca="1" si="81"/>
        <v/>
      </c>
      <c r="CE395" t="str">
        <f t="shared" ca="1" si="82"/>
        <v/>
      </c>
      <c r="CF395" t="str">
        <f t="shared" ca="1" si="83"/>
        <v/>
      </c>
      <c r="CG395" t="str">
        <f t="shared" ca="1" si="84"/>
        <v/>
      </c>
      <c r="CH395" t="str">
        <f t="shared" ca="1" si="85"/>
        <v/>
      </c>
      <c r="CI395" t="str">
        <f t="shared" ca="1" si="86"/>
        <v/>
      </c>
      <c r="CJ395" t="str">
        <f t="shared" ca="1" si="87"/>
        <v/>
      </c>
      <c r="CK395" t="str">
        <f t="shared" ca="1" si="88"/>
        <v/>
      </c>
      <c r="CL395" t="str">
        <f t="shared" ca="1" si="89"/>
        <v/>
      </c>
      <c r="CM395" t="str">
        <f t="shared" ca="1" si="90"/>
        <v/>
      </c>
      <c r="CN395" t="str">
        <f t="shared" ca="1" si="91"/>
        <v/>
      </c>
      <c r="CO395" t="str">
        <f t="shared" ca="1" si="92"/>
        <v/>
      </c>
      <c r="CP395" t="str">
        <f t="shared" ca="1" si="93"/>
        <v/>
      </c>
      <c r="CQ395" t="str">
        <f t="shared" ca="1" si="94"/>
        <v/>
      </c>
      <c r="CR395" t="str">
        <f t="shared" ca="1" si="95"/>
        <v/>
      </c>
      <c r="CS395" t="str">
        <f t="shared" ca="1" si="96"/>
        <v/>
      </c>
      <c r="CT395" t="str">
        <f t="shared" ca="1" si="97"/>
        <v/>
      </c>
      <c r="CU395" t="str">
        <f t="shared" ca="1" si="98"/>
        <v/>
      </c>
      <c r="CV395" t="str">
        <f t="shared" ca="1" si="99"/>
        <v/>
      </c>
      <c r="CW395" t="str">
        <f t="shared" ca="1" si="100"/>
        <v/>
      </c>
      <c r="CX395" t="str">
        <f t="shared" ca="1" si="101"/>
        <v/>
      </c>
      <c r="CY395" t="str">
        <f t="shared" ca="1" si="102"/>
        <v/>
      </c>
      <c r="CZ395" t="str">
        <f t="shared" ca="1" si="103"/>
        <v/>
      </c>
      <c r="DA395" t="str">
        <f t="shared" ca="1" si="104"/>
        <v/>
      </c>
      <c r="DB395" t="str">
        <f t="shared" ca="1" si="105"/>
        <v/>
      </c>
      <c r="DC395" t="str">
        <f t="shared" ca="1" si="106"/>
        <v/>
      </c>
      <c r="DD395" t="str">
        <f t="shared" ca="1" si="107"/>
        <v/>
      </c>
      <c r="DE395" t="str">
        <f t="shared" ca="1" si="108"/>
        <v/>
      </c>
      <c r="DF395" t="str">
        <f t="shared" ca="1" si="109"/>
        <v/>
      </c>
      <c r="DG395" t="str">
        <f t="shared" ca="1" si="110"/>
        <v/>
      </c>
      <c r="DH395" t="str">
        <f t="shared" ca="1" si="111"/>
        <v/>
      </c>
      <c r="DI395" t="str">
        <f t="shared" ca="1" si="112"/>
        <v/>
      </c>
      <c r="DJ395" t="str">
        <f t="shared" ca="1" si="113"/>
        <v/>
      </c>
      <c r="DK395" t="str">
        <f t="shared" ca="1" si="114"/>
        <v/>
      </c>
      <c r="DL395" t="str">
        <f t="shared" ca="1" si="115"/>
        <v/>
      </c>
      <c r="DM395" t="str">
        <f t="shared" ca="1" si="116"/>
        <v/>
      </c>
      <c r="DN395" t="str">
        <f t="shared" ca="1" si="117"/>
        <v/>
      </c>
      <c r="DO395" t="str">
        <f t="shared" ca="1" si="118"/>
        <v/>
      </c>
      <c r="DP395" t="str">
        <f t="shared" ca="1" si="119"/>
        <v/>
      </c>
      <c r="DQ395" t="str">
        <f t="shared" ca="1" si="120"/>
        <v/>
      </c>
      <c r="DR395" t="str">
        <f t="shared" ca="1" si="121"/>
        <v/>
      </c>
      <c r="DS395" t="str">
        <f t="shared" ca="1" si="122"/>
        <v/>
      </c>
      <c r="DT395" t="str">
        <f t="shared" ca="1" si="123"/>
        <v/>
      </c>
      <c r="DU395" t="str">
        <f t="shared" ca="1" si="124"/>
        <v/>
      </c>
      <c r="DV395" t="str">
        <f t="shared" ca="1" si="125"/>
        <v/>
      </c>
      <c r="DW395" t="str">
        <f t="shared" ca="1" si="126"/>
        <v/>
      </c>
      <c r="DX395" t="str">
        <f t="shared" ca="1" si="127"/>
        <v/>
      </c>
      <c r="DY395" t="str">
        <f t="shared" ca="1" si="128"/>
        <v/>
      </c>
      <c r="DZ395" t="str">
        <f t="shared" ca="1" si="129"/>
        <v/>
      </c>
      <c r="EA395" t="str">
        <f t="shared" ca="1" si="130"/>
        <v/>
      </c>
      <c r="EB395" t="str">
        <f t="shared" ca="1" si="131"/>
        <v/>
      </c>
      <c r="EC395" t="str">
        <f t="shared" ca="1" si="132"/>
        <v/>
      </c>
      <c r="ED395" t="str">
        <f t="shared" ca="1" si="133"/>
        <v/>
      </c>
      <c r="EE395" t="str">
        <f t="shared" ca="1" si="134"/>
        <v/>
      </c>
      <c r="EF395" t="str">
        <f t="shared" ca="1" si="135"/>
        <v/>
      </c>
      <c r="EG395" t="str">
        <f t="shared" ca="1" si="136"/>
        <v/>
      </c>
      <c r="EH395" t="str">
        <f t="shared" ca="1" si="137"/>
        <v/>
      </c>
      <c r="EI395" t="str">
        <f t="shared" ca="1" si="138"/>
        <v/>
      </c>
      <c r="EJ395" t="str">
        <f t="shared" ca="1" si="139"/>
        <v/>
      </c>
      <c r="EK395" t="str">
        <f t="shared" ca="1" si="140"/>
        <v/>
      </c>
      <c r="EL395" t="str">
        <f t="shared" ca="1" si="141"/>
        <v/>
      </c>
      <c r="EM395" t="str">
        <f t="shared" ca="1" si="142"/>
        <v/>
      </c>
      <c r="EN395" t="str">
        <f t="shared" ca="1" si="143"/>
        <v/>
      </c>
      <c r="EO395" t="str">
        <f t="shared" ca="1" si="144"/>
        <v/>
      </c>
      <c r="EP395" t="str">
        <f t="shared" ca="1" si="145"/>
        <v/>
      </c>
      <c r="EQ395" t="str">
        <f t="shared" ca="1" si="146"/>
        <v/>
      </c>
      <c r="ER395" t="str">
        <f t="shared" ca="1" si="147"/>
        <v/>
      </c>
      <c r="ES395" t="str">
        <f t="shared" ca="1" si="148"/>
        <v/>
      </c>
      <c r="ET395" t="str">
        <f t="shared" ca="1" si="149"/>
        <v/>
      </c>
      <c r="EU395" t="str">
        <f t="shared" ca="1" si="150"/>
        <v/>
      </c>
      <c r="EV395" t="str">
        <f t="shared" ca="1" si="151"/>
        <v/>
      </c>
      <c r="EW395" t="str">
        <f t="shared" ca="1" si="152"/>
        <v/>
      </c>
      <c r="EX395" t="str">
        <f t="shared" ca="1" si="153"/>
        <v/>
      </c>
      <c r="EY395" t="str">
        <f t="shared" ca="1" si="154"/>
        <v/>
      </c>
      <c r="EZ395" t="str">
        <f t="shared" ca="1" si="155"/>
        <v/>
      </c>
      <c r="FA395" t="str">
        <f t="shared" ca="1" si="156"/>
        <v/>
      </c>
      <c r="FB395" t="str">
        <f t="shared" ca="1" si="157"/>
        <v/>
      </c>
      <c r="FC395" t="str">
        <f t="shared" ca="1" si="158"/>
        <v/>
      </c>
      <c r="FD395" t="str">
        <f t="shared" ca="1" si="159"/>
        <v/>
      </c>
      <c r="FE395" t="str">
        <f t="shared" ca="1" si="160"/>
        <v/>
      </c>
      <c r="FF395" t="str">
        <f t="shared" ca="1" si="161"/>
        <v/>
      </c>
      <c r="FG395" t="str">
        <f t="shared" ca="1" si="162"/>
        <v/>
      </c>
      <c r="FH395" t="str">
        <f t="shared" ca="1" si="163"/>
        <v/>
      </c>
      <c r="FI395" t="str">
        <f t="shared" ca="1" si="164"/>
        <v/>
      </c>
      <c r="FJ395" t="str">
        <f t="shared" ca="1" si="165"/>
        <v/>
      </c>
      <c r="FK395" t="str">
        <f t="shared" ca="1" si="166"/>
        <v/>
      </c>
      <c r="FL395" t="str">
        <f t="shared" ca="1" si="167"/>
        <v/>
      </c>
      <c r="FM395" t="str">
        <f t="shared" ca="1" si="168"/>
        <v/>
      </c>
      <c r="FN395" t="str">
        <f t="shared" ca="1" si="169"/>
        <v/>
      </c>
      <c r="FO395" t="str">
        <f t="shared" ca="1" si="170"/>
        <v/>
      </c>
      <c r="FP395" t="str">
        <f t="shared" ca="1" si="171"/>
        <v/>
      </c>
      <c r="FQ395" t="str">
        <f t="shared" ca="1" si="172"/>
        <v/>
      </c>
      <c r="FR395" t="str">
        <f t="shared" ca="1" si="173"/>
        <v/>
      </c>
      <c r="FS395" t="str">
        <f t="shared" ca="1" si="174"/>
        <v/>
      </c>
      <c r="FT395" t="str">
        <f t="shared" ca="1" si="175"/>
        <v/>
      </c>
      <c r="FU395" t="str">
        <f t="shared" ca="1" si="176"/>
        <v/>
      </c>
      <c r="FV395" t="str">
        <f t="shared" ca="1" si="177"/>
        <v/>
      </c>
      <c r="FW395" t="str">
        <f t="shared" ca="1" si="178"/>
        <v/>
      </c>
      <c r="FX395" t="str">
        <f t="shared" ca="1" si="179"/>
        <v/>
      </c>
      <c r="FY395" t="str">
        <f t="shared" ca="1" si="180"/>
        <v/>
      </c>
      <c r="FZ395" t="str">
        <f t="shared" ca="1" si="181"/>
        <v/>
      </c>
      <c r="GA395" t="str">
        <f t="shared" ca="1" si="182"/>
        <v/>
      </c>
      <c r="GB395" t="str">
        <f t="shared" ca="1" si="183"/>
        <v/>
      </c>
      <c r="GC395" t="str">
        <f t="shared" ca="1" si="184"/>
        <v/>
      </c>
      <c r="GD395" t="str">
        <f t="shared" ca="1" si="185"/>
        <v/>
      </c>
      <c r="GE395" t="str">
        <f t="shared" ca="1" si="186"/>
        <v/>
      </c>
      <c r="GF395" t="str">
        <f t="shared" ca="1" si="187"/>
        <v/>
      </c>
      <c r="GG395" t="str">
        <f t="shared" ca="1" si="188"/>
        <v/>
      </c>
      <c r="GH395" t="str">
        <f t="shared" ca="1" si="189"/>
        <v/>
      </c>
      <c r="GI395" t="str">
        <f t="shared" ca="1" si="190"/>
        <v/>
      </c>
      <c r="GJ395" t="str">
        <f t="shared" ca="1" si="191"/>
        <v/>
      </c>
      <c r="GK395" t="str">
        <f t="shared" ca="1" si="192"/>
        <v/>
      </c>
      <c r="GL395" t="str">
        <f t="shared" ca="1" si="193"/>
        <v/>
      </c>
      <c r="GM395" t="str">
        <f t="shared" ca="1" si="194"/>
        <v/>
      </c>
      <c r="GN395" t="str">
        <f t="shared" ca="1" si="195"/>
        <v/>
      </c>
      <c r="GO395" t="str">
        <f t="shared" ca="1" si="196"/>
        <v/>
      </c>
      <c r="GP395" t="str">
        <f t="shared" ca="1" si="197"/>
        <v/>
      </c>
      <c r="GQ395" t="str">
        <f t="shared" ca="1" si="198"/>
        <v/>
      </c>
      <c r="GR395" t="str">
        <f t="shared" ca="1" si="199"/>
        <v/>
      </c>
      <c r="GS395" t="str">
        <f t="shared" ca="1" si="200"/>
        <v/>
      </c>
      <c r="GT395" t="str">
        <f t="shared" ca="1" si="201"/>
        <v/>
      </c>
      <c r="GU395" t="str">
        <f t="shared" ca="1" si="202"/>
        <v/>
      </c>
      <c r="GV395" t="str">
        <f t="shared" ca="1" si="203"/>
        <v/>
      </c>
      <c r="GW395" t="str">
        <f t="shared" ca="1" si="204"/>
        <v/>
      </c>
      <c r="GX395" t="str">
        <f t="shared" ca="1" si="205"/>
        <v/>
      </c>
      <c r="GY395" t="str">
        <f t="shared" ca="1" si="206"/>
        <v/>
      </c>
      <c r="GZ395" t="str">
        <f t="shared" ca="1" si="207"/>
        <v/>
      </c>
      <c r="HA395" t="str">
        <f t="shared" ca="1" si="208"/>
        <v/>
      </c>
      <c r="HB395" t="str">
        <f t="shared" ca="1" si="209"/>
        <v/>
      </c>
      <c r="HC395" t="str">
        <f t="shared" ca="1" si="210"/>
        <v/>
      </c>
      <c r="HD395" t="str">
        <f t="shared" ca="1" si="211"/>
        <v/>
      </c>
      <c r="HE395" t="str">
        <f t="shared" ca="1" si="212"/>
        <v/>
      </c>
      <c r="HF395" t="str">
        <f t="shared" ca="1" si="213"/>
        <v/>
      </c>
      <c r="HG395" t="str">
        <f t="shared" ca="1" si="214"/>
        <v/>
      </c>
      <c r="HH395" t="str">
        <f t="shared" ca="1" si="215"/>
        <v/>
      </c>
      <c r="HI395" t="str">
        <f t="shared" ca="1" si="216"/>
        <v/>
      </c>
      <c r="HJ395" t="str">
        <f t="shared" ca="1" si="217"/>
        <v/>
      </c>
      <c r="HK395" t="str">
        <f t="shared" ca="1" si="218"/>
        <v/>
      </c>
      <c r="HL395" t="str">
        <f t="shared" ca="1" si="219"/>
        <v/>
      </c>
      <c r="HM395" t="str">
        <f t="shared" ca="1" si="220"/>
        <v/>
      </c>
      <c r="HN395" t="str">
        <f t="shared" ca="1" si="221"/>
        <v/>
      </c>
      <c r="HO395" t="str">
        <f t="shared" ca="1" si="222"/>
        <v/>
      </c>
      <c r="HP395" t="str">
        <f t="shared" ca="1" si="223"/>
        <v/>
      </c>
      <c r="HQ395" t="str">
        <f t="shared" ca="1" si="224"/>
        <v/>
      </c>
      <c r="HR395" t="str">
        <f t="shared" ca="1" si="225"/>
        <v/>
      </c>
      <c r="HS395" t="str">
        <f t="shared" ca="1" si="226"/>
        <v/>
      </c>
      <c r="HT395" t="str">
        <f t="shared" ca="1" si="227"/>
        <v/>
      </c>
      <c r="HU395" t="str">
        <f t="shared" ca="1" si="228"/>
        <v/>
      </c>
      <c r="HV395" t="str">
        <f t="shared" ca="1" si="229"/>
        <v/>
      </c>
      <c r="HW395" t="str">
        <f t="shared" ca="1" si="230"/>
        <v/>
      </c>
      <c r="HX395" t="str">
        <f t="shared" ca="1" si="231"/>
        <v/>
      </c>
      <c r="HY395" t="str">
        <f t="shared" ca="1" si="232"/>
        <v/>
      </c>
      <c r="HZ395" t="str">
        <f t="shared" ca="1" si="233"/>
        <v/>
      </c>
      <c r="IA395" t="str">
        <f t="shared" ca="1" si="234"/>
        <v/>
      </c>
      <c r="IB395" t="str">
        <f t="shared" ca="1" si="235"/>
        <v/>
      </c>
      <c r="IC395" t="str">
        <f t="shared" ca="1" si="236"/>
        <v/>
      </c>
      <c r="ID395" t="str">
        <f t="shared" ca="1" si="237"/>
        <v/>
      </c>
      <c r="IE395" t="str">
        <f t="shared" ca="1" si="238"/>
        <v/>
      </c>
      <c r="IF395" t="str">
        <f t="shared" ca="1" si="239"/>
        <v/>
      </c>
      <c r="IG395" t="str">
        <f t="shared" ca="1" si="240"/>
        <v/>
      </c>
      <c r="IH395" t="str">
        <f t="shared" ca="1" si="241"/>
        <v/>
      </c>
      <c r="II395" t="str">
        <f t="shared" ca="1" si="242"/>
        <v/>
      </c>
      <c r="IJ395" t="str">
        <f t="shared" ca="1" si="243"/>
        <v/>
      </c>
      <c r="IK395" t="str">
        <f t="shared" ca="1" si="244"/>
        <v/>
      </c>
      <c r="IL395" t="str">
        <f t="shared" ca="1" si="245"/>
        <v/>
      </c>
      <c r="IM395" t="str">
        <f t="shared" ca="1" si="246"/>
        <v/>
      </c>
      <c r="IN395" t="str">
        <f t="shared" ca="1" si="247"/>
        <v/>
      </c>
      <c r="IO395" t="str">
        <f t="shared" ca="1" si="248"/>
        <v/>
      </c>
      <c r="IP395" t="str">
        <f t="shared" ca="1" si="249"/>
        <v/>
      </c>
      <c r="IQ395" t="str">
        <f t="shared" ca="1" si="250"/>
        <v/>
      </c>
      <c r="IR395" t="str">
        <f t="shared" ca="1" si="251"/>
        <v/>
      </c>
      <c r="IS395" t="str">
        <f t="shared" ca="1" si="252"/>
        <v/>
      </c>
      <c r="IT395" t="str">
        <f t="shared" ca="1" si="253"/>
        <v/>
      </c>
      <c r="IU395" t="str">
        <f t="shared" ca="1" si="254"/>
        <v/>
      </c>
      <c r="IV395" t="str">
        <f t="shared" ca="1" si="255"/>
        <v/>
      </c>
    </row>
    <row r="396" spans="2:256" x14ac:dyDescent="0.25">
      <c r="B396" s="140">
        <v>20</v>
      </c>
      <c r="C396" s="140" t="str">
        <f ca="1">IF(P396&gt;0,MAX($C$375:C395)+1,"")</f>
        <v/>
      </c>
      <c r="D396" s="140" t="str">
        <f ca="1">IF(ISERROR(INDEX(WS,ROWS($B$377:$B396))),"",MID(INDEX(WS,ROWS($B$377:$B396)), FIND("]",INDEX(WS,ROWS($B$377:$B396)))+1,32))&amp;T(NOW())</f>
        <v/>
      </c>
      <c r="E396" s="140" t="str">
        <f t="shared" ca="1" si="5"/>
        <v/>
      </c>
      <c r="F396" s="140" t="str">
        <f t="shared" ca="1" si="6"/>
        <v/>
      </c>
      <c r="G396" s="140" t="str">
        <f t="shared" ca="1" si="7"/>
        <v/>
      </c>
      <c r="H396" s="140" t="str">
        <f t="shared" ca="1" si="8"/>
        <v/>
      </c>
      <c r="I396" s="140" t="str">
        <f t="shared" ca="1" si="9"/>
        <v/>
      </c>
      <c r="J396" s="140" t="str">
        <f t="shared" ca="1" si="10"/>
        <v/>
      </c>
      <c r="K396" s="140" t="str">
        <f t="shared" ca="1" si="11"/>
        <v/>
      </c>
      <c r="L396" s="140" t="str">
        <f t="shared" ca="1" si="12"/>
        <v/>
      </c>
      <c r="M396" s="140" t="str">
        <f t="shared" ca="1" si="13"/>
        <v/>
      </c>
      <c r="N396" s="297" t="str">
        <f t="shared" ca="1" si="14"/>
        <v/>
      </c>
      <c r="O396" s="297" t="str">
        <f t="shared" ca="1" si="15"/>
        <v/>
      </c>
      <c r="P396" s="140">
        <f t="shared" ca="1" si="4"/>
        <v>0</v>
      </c>
      <c r="Q396" t="str">
        <f t="shared" ca="1" si="16"/>
        <v/>
      </c>
      <c r="R396" t="str">
        <f t="shared" ca="1" si="17"/>
        <v/>
      </c>
      <c r="S396" t="str">
        <f t="shared" ca="1" si="18"/>
        <v/>
      </c>
      <c r="T396" t="str">
        <f t="shared" ca="1" si="19"/>
        <v/>
      </c>
      <c r="U396" t="str">
        <f t="shared" ca="1" si="20"/>
        <v/>
      </c>
      <c r="V396" t="str">
        <f t="shared" ca="1" si="21"/>
        <v/>
      </c>
      <c r="W396" t="str">
        <f t="shared" ca="1" si="22"/>
        <v/>
      </c>
      <c r="X396" t="str">
        <f t="shared" ca="1" si="23"/>
        <v/>
      </c>
      <c r="Y396" t="str">
        <f t="shared" ca="1" si="24"/>
        <v/>
      </c>
      <c r="Z396" t="str">
        <f t="shared" ca="1" si="25"/>
        <v/>
      </c>
      <c r="AA396" t="str">
        <f t="shared" ca="1" si="26"/>
        <v/>
      </c>
      <c r="AB396" t="str">
        <f t="shared" ca="1" si="27"/>
        <v/>
      </c>
      <c r="AC396" t="str">
        <f t="shared" ca="1" si="28"/>
        <v/>
      </c>
      <c r="AD396" t="str">
        <f t="shared" ca="1" si="29"/>
        <v/>
      </c>
      <c r="AE396" t="str">
        <f t="shared" ca="1" si="30"/>
        <v/>
      </c>
      <c r="AF396" t="str">
        <f t="shared" ca="1" si="31"/>
        <v/>
      </c>
      <c r="AG396" t="str">
        <f t="shared" ca="1" si="32"/>
        <v/>
      </c>
      <c r="AH396" t="str">
        <f t="shared" ca="1" si="33"/>
        <v/>
      </c>
      <c r="AI396" t="str">
        <f t="shared" ca="1" si="34"/>
        <v/>
      </c>
      <c r="AJ396" t="str">
        <f t="shared" ca="1" si="35"/>
        <v/>
      </c>
      <c r="AK396" t="str">
        <f t="shared" ca="1" si="36"/>
        <v/>
      </c>
      <c r="AL396" t="str">
        <f t="shared" ca="1" si="37"/>
        <v/>
      </c>
      <c r="AM396" t="str">
        <f t="shared" ca="1" si="38"/>
        <v/>
      </c>
      <c r="AN396" t="str">
        <f t="shared" ca="1" si="39"/>
        <v/>
      </c>
      <c r="AO396" t="str">
        <f t="shared" ca="1" si="40"/>
        <v/>
      </c>
      <c r="AP396" t="str">
        <f t="shared" ca="1" si="41"/>
        <v/>
      </c>
      <c r="AQ396" t="str">
        <f t="shared" ca="1" si="42"/>
        <v/>
      </c>
      <c r="AR396" t="str">
        <f t="shared" ca="1" si="43"/>
        <v/>
      </c>
      <c r="AS396" t="str">
        <f t="shared" ca="1" si="44"/>
        <v/>
      </c>
      <c r="AT396" t="str">
        <f t="shared" ca="1" si="45"/>
        <v/>
      </c>
      <c r="AU396" t="str">
        <f t="shared" ca="1" si="46"/>
        <v/>
      </c>
      <c r="AV396" t="str">
        <f t="shared" ca="1" si="47"/>
        <v/>
      </c>
      <c r="AW396" t="str">
        <f t="shared" ca="1" si="48"/>
        <v/>
      </c>
      <c r="AX396" t="str">
        <f t="shared" ca="1" si="49"/>
        <v/>
      </c>
      <c r="AY396" t="str">
        <f t="shared" ca="1" si="50"/>
        <v/>
      </c>
      <c r="AZ396" t="str">
        <f t="shared" ca="1" si="51"/>
        <v/>
      </c>
      <c r="BA396" t="str">
        <f t="shared" ca="1" si="52"/>
        <v/>
      </c>
      <c r="BB396" t="str">
        <f t="shared" ca="1" si="53"/>
        <v/>
      </c>
      <c r="BC396" t="str">
        <f t="shared" ca="1" si="54"/>
        <v/>
      </c>
      <c r="BD396" t="str">
        <f t="shared" ca="1" si="55"/>
        <v/>
      </c>
      <c r="BE396" t="str">
        <f t="shared" ca="1" si="56"/>
        <v/>
      </c>
      <c r="BF396" t="str">
        <f t="shared" ca="1" si="57"/>
        <v/>
      </c>
      <c r="BG396" t="str">
        <f t="shared" ca="1" si="58"/>
        <v/>
      </c>
      <c r="BH396" t="str">
        <f t="shared" ca="1" si="59"/>
        <v/>
      </c>
      <c r="BI396" t="str">
        <f t="shared" ca="1" si="60"/>
        <v/>
      </c>
      <c r="BJ396" t="str">
        <f t="shared" ca="1" si="61"/>
        <v/>
      </c>
      <c r="BK396" t="str">
        <f t="shared" ca="1" si="62"/>
        <v/>
      </c>
      <c r="BL396" t="str">
        <f t="shared" ca="1" si="63"/>
        <v/>
      </c>
      <c r="BM396" t="str">
        <f t="shared" ca="1" si="64"/>
        <v/>
      </c>
      <c r="BN396" t="str">
        <f t="shared" ca="1" si="65"/>
        <v/>
      </c>
      <c r="BO396" t="str">
        <f t="shared" ca="1" si="66"/>
        <v/>
      </c>
      <c r="BP396" t="str">
        <f t="shared" ca="1" si="67"/>
        <v/>
      </c>
      <c r="BQ396" t="str">
        <f t="shared" ca="1" si="68"/>
        <v/>
      </c>
      <c r="BR396" t="str">
        <f t="shared" ca="1" si="69"/>
        <v/>
      </c>
      <c r="BS396" t="str">
        <f t="shared" ca="1" si="70"/>
        <v/>
      </c>
      <c r="BT396" t="str">
        <f t="shared" ca="1" si="71"/>
        <v/>
      </c>
      <c r="BU396" t="str">
        <f t="shared" ca="1" si="72"/>
        <v/>
      </c>
      <c r="BV396" t="str">
        <f t="shared" ca="1" si="73"/>
        <v/>
      </c>
      <c r="BW396" t="str">
        <f t="shared" ca="1" si="74"/>
        <v/>
      </c>
      <c r="BX396" t="str">
        <f t="shared" ca="1" si="75"/>
        <v/>
      </c>
      <c r="BY396" t="str">
        <f t="shared" ca="1" si="76"/>
        <v/>
      </c>
      <c r="BZ396" t="str">
        <f t="shared" ca="1" si="77"/>
        <v/>
      </c>
      <c r="CA396" t="str">
        <f t="shared" ca="1" si="78"/>
        <v/>
      </c>
      <c r="CB396" t="str">
        <f t="shared" ca="1" si="79"/>
        <v/>
      </c>
      <c r="CC396" t="str">
        <f t="shared" ca="1" si="80"/>
        <v/>
      </c>
      <c r="CD396" t="str">
        <f t="shared" ca="1" si="81"/>
        <v/>
      </c>
      <c r="CE396" t="str">
        <f t="shared" ca="1" si="82"/>
        <v/>
      </c>
      <c r="CF396" t="str">
        <f t="shared" ca="1" si="83"/>
        <v/>
      </c>
      <c r="CG396" t="str">
        <f t="shared" ca="1" si="84"/>
        <v/>
      </c>
      <c r="CH396" t="str">
        <f t="shared" ca="1" si="85"/>
        <v/>
      </c>
      <c r="CI396" t="str">
        <f t="shared" ca="1" si="86"/>
        <v/>
      </c>
      <c r="CJ396" t="str">
        <f t="shared" ca="1" si="87"/>
        <v/>
      </c>
      <c r="CK396" t="str">
        <f t="shared" ca="1" si="88"/>
        <v/>
      </c>
      <c r="CL396" t="str">
        <f t="shared" ca="1" si="89"/>
        <v/>
      </c>
      <c r="CM396" t="str">
        <f t="shared" ca="1" si="90"/>
        <v/>
      </c>
      <c r="CN396" t="str">
        <f t="shared" ca="1" si="91"/>
        <v/>
      </c>
      <c r="CO396" t="str">
        <f t="shared" ca="1" si="92"/>
        <v/>
      </c>
      <c r="CP396" t="str">
        <f t="shared" ca="1" si="93"/>
        <v/>
      </c>
      <c r="CQ396" t="str">
        <f t="shared" ca="1" si="94"/>
        <v/>
      </c>
      <c r="CR396" t="str">
        <f t="shared" ca="1" si="95"/>
        <v/>
      </c>
      <c r="CS396" t="str">
        <f t="shared" ca="1" si="96"/>
        <v/>
      </c>
      <c r="CT396" t="str">
        <f t="shared" ca="1" si="97"/>
        <v/>
      </c>
      <c r="CU396" t="str">
        <f t="shared" ca="1" si="98"/>
        <v/>
      </c>
      <c r="CV396" t="str">
        <f t="shared" ca="1" si="99"/>
        <v/>
      </c>
      <c r="CW396" t="str">
        <f t="shared" ca="1" si="100"/>
        <v/>
      </c>
      <c r="CX396" t="str">
        <f t="shared" ca="1" si="101"/>
        <v/>
      </c>
      <c r="CY396" t="str">
        <f t="shared" ca="1" si="102"/>
        <v/>
      </c>
      <c r="CZ396" t="str">
        <f t="shared" ca="1" si="103"/>
        <v/>
      </c>
      <c r="DA396" t="str">
        <f t="shared" ca="1" si="104"/>
        <v/>
      </c>
      <c r="DB396" t="str">
        <f t="shared" ca="1" si="105"/>
        <v/>
      </c>
      <c r="DC396" t="str">
        <f t="shared" ca="1" si="106"/>
        <v/>
      </c>
      <c r="DD396" t="str">
        <f t="shared" ca="1" si="107"/>
        <v/>
      </c>
      <c r="DE396" t="str">
        <f t="shared" ca="1" si="108"/>
        <v/>
      </c>
      <c r="DF396" t="str">
        <f t="shared" ca="1" si="109"/>
        <v/>
      </c>
      <c r="DG396" t="str">
        <f t="shared" ca="1" si="110"/>
        <v/>
      </c>
      <c r="DH396" t="str">
        <f t="shared" ca="1" si="111"/>
        <v/>
      </c>
      <c r="DI396" t="str">
        <f t="shared" ca="1" si="112"/>
        <v/>
      </c>
      <c r="DJ396" t="str">
        <f t="shared" ca="1" si="113"/>
        <v/>
      </c>
      <c r="DK396" t="str">
        <f t="shared" ca="1" si="114"/>
        <v/>
      </c>
      <c r="DL396" t="str">
        <f t="shared" ca="1" si="115"/>
        <v/>
      </c>
      <c r="DM396" t="str">
        <f t="shared" ca="1" si="116"/>
        <v/>
      </c>
      <c r="DN396" t="str">
        <f t="shared" ca="1" si="117"/>
        <v/>
      </c>
      <c r="DO396" t="str">
        <f t="shared" ca="1" si="118"/>
        <v/>
      </c>
      <c r="DP396" t="str">
        <f t="shared" ca="1" si="119"/>
        <v/>
      </c>
      <c r="DQ396" t="str">
        <f t="shared" ca="1" si="120"/>
        <v/>
      </c>
      <c r="DR396" t="str">
        <f t="shared" ca="1" si="121"/>
        <v/>
      </c>
      <c r="DS396" t="str">
        <f t="shared" ca="1" si="122"/>
        <v/>
      </c>
      <c r="DT396" t="str">
        <f t="shared" ca="1" si="123"/>
        <v/>
      </c>
      <c r="DU396" t="str">
        <f t="shared" ca="1" si="124"/>
        <v/>
      </c>
      <c r="DV396" t="str">
        <f t="shared" ca="1" si="125"/>
        <v/>
      </c>
      <c r="DW396" t="str">
        <f t="shared" ca="1" si="126"/>
        <v/>
      </c>
      <c r="DX396" t="str">
        <f t="shared" ca="1" si="127"/>
        <v/>
      </c>
      <c r="DY396" t="str">
        <f t="shared" ca="1" si="128"/>
        <v/>
      </c>
      <c r="DZ396" t="str">
        <f t="shared" ca="1" si="129"/>
        <v/>
      </c>
      <c r="EA396" t="str">
        <f t="shared" ca="1" si="130"/>
        <v/>
      </c>
      <c r="EB396" t="str">
        <f t="shared" ca="1" si="131"/>
        <v/>
      </c>
      <c r="EC396" t="str">
        <f t="shared" ca="1" si="132"/>
        <v/>
      </c>
      <c r="ED396" t="str">
        <f t="shared" ca="1" si="133"/>
        <v/>
      </c>
      <c r="EE396" t="str">
        <f t="shared" ca="1" si="134"/>
        <v/>
      </c>
      <c r="EF396" t="str">
        <f t="shared" ca="1" si="135"/>
        <v/>
      </c>
      <c r="EG396" t="str">
        <f t="shared" ca="1" si="136"/>
        <v/>
      </c>
      <c r="EH396" t="str">
        <f t="shared" ca="1" si="137"/>
        <v/>
      </c>
      <c r="EI396" t="str">
        <f t="shared" ca="1" si="138"/>
        <v/>
      </c>
      <c r="EJ396" t="str">
        <f t="shared" ca="1" si="139"/>
        <v/>
      </c>
      <c r="EK396" t="str">
        <f t="shared" ca="1" si="140"/>
        <v/>
      </c>
      <c r="EL396" t="str">
        <f t="shared" ca="1" si="141"/>
        <v/>
      </c>
      <c r="EM396" t="str">
        <f t="shared" ca="1" si="142"/>
        <v/>
      </c>
      <c r="EN396" t="str">
        <f t="shared" ca="1" si="143"/>
        <v/>
      </c>
      <c r="EO396" t="str">
        <f t="shared" ca="1" si="144"/>
        <v/>
      </c>
      <c r="EP396" t="str">
        <f t="shared" ca="1" si="145"/>
        <v/>
      </c>
      <c r="EQ396" t="str">
        <f t="shared" ca="1" si="146"/>
        <v/>
      </c>
      <c r="ER396" t="str">
        <f t="shared" ca="1" si="147"/>
        <v/>
      </c>
      <c r="ES396" t="str">
        <f t="shared" ca="1" si="148"/>
        <v/>
      </c>
      <c r="ET396" t="str">
        <f t="shared" ca="1" si="149"/>
        <v/>
      </c>
      <c r="EU396" t="str">
        <f t="shared" ca="1" si="150"/>
        <v/>
      </c>
      <c r="EV396" t="str">
        <f t="shared" ca="1" si="151"/>
        <v/>
      </c>
      <c r="EW396" t="str">
        <f t="shared" ca="1" si="152"/>
        <v/>
      </c>
      <c r="EX396" t="str">
        <f t="shared" ca="1" si="153"/>
        <v/>
      </c>
      <c r="EY396" t="str">
        <f t="shared" ca="1" si="154"/>
        <v/>
      </c>
      <c r="EZ396" t="str">
        <f t="shared" ca="1" si="155"/>
        <v/>
      </c>
      <c r="FA396" t="str">
        <f t="shared" ca="1" si="156"/>
        <v/>
      </c>
      <c r="FB396" t="str">
        <f t="shared" ca="1" si="157"/>
        <v/>
      </c>
      <c r="FC396" t="str">
        <f t="shared" ca="1" si="158"/>
        <v/>
      </c>
      <c r="FD396" t="str">
        <f t="shared" ca="1" si="159"/>
        <v/>
      </c>
      <c r="FE396" t="str">
        <f t="shared" ca="1" si="160"/>
        <v/>
      </c>
      <c r="FF396" t="str">
        <f t="shared" ca="1" si="161"/>
        <v/>
      </c>
      <c r="FG396" t="str">
        <f t="shared" ca="1" si="162"/>
        <v/>
      </c>
      <c r="FH396" t="str">
        <f t="shared" ca="1" si="163"/>
        <v/>
      </c>
      <c r="FI396" t="str">
        <f t="shared" ca="1" si="164"/>
        <v/>
      </c>
      <c r="FJ396" t="str">
        <f t="shared" ca="1" si="165"/>
        <v/>
      </c>
      <c r="FK396" t="str">
        <f t="shared" ca="1" si="166"/>
        <v/>
      </c>
      <c r="FL396" t="str">
        <f t="shared" ca="1" si="167"/>
        <v/>
      </c>
      <c r="FM396" t="str">
        <f t="shared" ca="1" si="168"/>
        <v/>
      </c>
      <c r="FN396" t="str">
        <f t="shared" ca="1" si="169"/>
        <v/>
      </c>
      <c r="FO396" t="str">
        <f t="shared" ca="1" si="170"/>
        <v/>
      </c>
      <c r="FP396" t="str">
        <f t="shared" ca="1" si="171"/>
        <v/>
      </c>
      <c r="FQ396" t="str">
        <f t="shared" ca="1" si="172"/>
        <v/>
      </c>
      <c r="FR396" t="str">
        <f t="shared" ca="1" si="173"/>
        <v/>
      </c>
      <c r="FS396" t="str">
        <f t="shared" ca="1" si="174"/>
        <v/>
      </c>
      <c r="FT396" t="str">
        <f t="shared" ca="1" si="175"/>
        <v/>
      </c>
      <c r="FU396" t="str">
        <f t="shared" ca="1" si="176"/>
        <v/>
      </c>
      <c r="FV396" t="str">
        <f t="shared" ca="1" si="177"/>
        <v/>
      </c>
      <c r="FW396" t="str">
        <f t="shared" ca="1" si="178"/>
        <v/>
      </c>
      <c r="FX396" t="str">
        <f t="shared" ca="1" si="179"/>
        <v/>
      </c>
      <c r="FY396" t="str">
        <f t="shared" ca="1" si="180"/>
        <v/>
      </c>
      <c r="FZ396" t="str">
        <f t="shared" ca="1" si="181"/>
        <v/>
      </c>
      <c r="GA396" t="str">
        <f t="shared" ca="1" si="182"/>
        <v/>
      </c>
      <c r="GB396" t="str">
        <f t="shared" ca="1" si="183"/>
        <v/>
      </c>
      <c r="GC396" t="str">
        <f t="shared" ca="1" si="184"/>
        <v/>
      </c>
      <c r="GD396" t="str">
        <f t="shared" ca="1" si="185"/>
        <v/>
      </c>
      <c r="GE396" t="str">
        <f t="shared" ca="1" si="186"/>
        <v/>
      </c>
      <c r="GF396" t="str">
        <f t="shared" ca="1" si="187"/>
        <v/>
      </c>
      <c r="GG396" t="str">
        <f t="shared" ca="1" si="188"/>
        <v/>
      </c>
      <c r="GH396" t="str">
        <f t="shared" ca="1" si="189"/>
        <v/>
      </c>
      <c r="GI396" t="str">
        <f t="shared" ca="1" si="190"/>
        <v/>
      </c>
      <c r="GJ396" t="str">
        <f t="shared" ca="1" si="191"/>
        <v/>
      </c>
      <c r="GK396" t="str">
        <f t="shared" ca="1" si="192"/>
        <v/>
      </c>
      <c r="GL396" t="str">
        <f t="shared" ca="1" si="193"/>
        <v/>
      </c>
      <c r="GM396" t="str">
        <f t="shared" ca="1" si="194"/>
        <v/>
      </c>
      <c r="GN396" t="str">
        <f t="shared" ca="1" si="195"/>
        <v/>
      </c>
      <c r="GO396" t="str">
        <f t="shared" ca="1" si="196"/>
        <v/>
      </c>
      <c r="GP396" t="str">
        <f t="shared" ca="1" si="197"/>
        <v/>
      </c>
      <c r="GQ396" t="str">
        <f t="shared" ca="1" si="198"/>
        <v/>
      </c>
      <c r="GR396" t="str">
        <f t="shared" ca="1" si="199"/>
        <v/>
      </c>
      <c r="GS396" t="str">
        <f t="shared" ca="1" si="200"/>
        <v/>
      </c>
      <c r="GT396" t="str">
        <f t="shared" ca="1" si="201"/>
        <v/>
      </c>
      <c r="GU396" t="str">
        <f t="shared" ca="1" si="202"/>
        <v/>
      </c>
      <c r="GV396" t="str">
        <f t="shared" ca="1" si="203"/>
        <v/>
      </c>
      <c r="GW396" t="str">
        <f t="shared" ca="1" si="204"/>
        <v/>
      </c>
      <c r="GX396" t="str">
        <f t="shared" ca="1" si="205"/>
        <v/>
      </c>
      <c r="GY396" t="str">
        <f t="shared" ca="1" si="206"/>
        <v/>
      </c>
      <c r="GZ396" t="str">
        <f t="shared" ca="1" si="207"/>
        <v/>
      </c>
      <c r="HA396" t="str">
        <f t="shared" ca="1" si="208"/>
        <v/>
      </c>
      <c r="HB396" t="str">
        <f t="shared" ca="1" si="209"/>
        <v/>
      </c>
      <c r="HC396" t="str">
        <f t="shared" ca="1" si="210"/>
        <v/>
      </c>
      <c r="HD396" t="str">
        <f t="shared" ca="1" si="211"/>
        <v/>
      </c>
      <c r="HE396" t="str">
        <f t="shared" ca="1" si="212"/>
        <v/>
      </c>
      <c r="HF396" t="str">
        <f t="shared" ca="1" si="213"/>
        <v/>
      </c>
      <c r="HG396" t="str">
        <f t="shared" ca="1" si="214"/>
        <v/>
      </c>
      <c r="HH396" t="str">
        <f t="shared" ca="1" si="215"/>
        <v/>
      </c>
      <c r="HI396" t="str">
        <f t="shared" ca="1" si="216"/>
        <v/>
      </c>
      <c r="HJ396" t="str">
        <f t="shared" ca="1" si="217"/>
        <v/>
      </c>
      <c r="HK396" t="str">
        <f t="shared" ca="1" si="218"/>
        <v/>
      </c>
      <c r="HL396" t="str">
        <f t="shared" ca="1" si="219"/>
        <v/>
      </c>
      <c r="HM396" t="str">
        <f t="shared" ca="1" si="220"/>
        <v/>
      </c>
      <c r="HN396" t="str">
        <f t="shared" ca="1" si="221"/>
        <v/>
      </c>
      <c r="HO396" t="str">
        <f t="shared" ca="1" si="222"/>
        <v/>
      </c>
      <c r="HP396" t="str">
        <f t="shared" ca="1" si="223"/>
        <v/>
      </c>
      <c r="HQ396" t="str">
        <f t="shared" ca="1" si="224"/>
        <v/>
      </c>
      <c r="HR396" t="str">
        <f t="shared" ca="1" si="225"/>
        <v/>
      </c>
      <c r="HS396" t="str">
        <f t="shared" ca="1" si="226"/>
        <v/>
      </c>
      <c r="HT396" t="str">
        <f t="shared" ca="1" si="227"/>
        <v/>
      </c>
      <c r="HU396" t="str">
        <f t="shared" ca="1" si="228"/>
        <v/>
      </c>
      <c r="HV396" t="str">
        <f t="shared" ca="1" si="229"/>
        <v/>
      </c>
      <c r="HW396" t="str">
        <f t="shared" ca="1" si="230"/>
        <v/>
      </c>
      <c r="HX396" t="str">
        <f t="shared" ca="1" si="231"/>
        <v/>
      </c>
      <c r="HY396" t="str">
        <f t="shared" ca="1" si="232"/>
        <v/>
      </c>
      <c r="HZ396" t="str">
        <f t="shared" ca="1" si="233"/>
        <v/>
      </c>
      <c r="IA396" t="str">
        <f t="shared" ca="1" si="234"/>
        <v/>
      </c>
      <c r="IB396" t="str">
        <f t="shared" ca="1" si="235"/>
        <v/>
      </c>
      <c r="IC396" t="str">
        <f t="shared" ca="1" si="236"/>
        <v/>
      </c>
      <c r="ID396" t="str">
        <f t="shared" ca="1" si="237"/>
        <v/>
      </c>
      <c r="IE396" t="str">
        <f t="shared" ca="1" si="238"/>
        <v/>
      </c>
      <c r="IF396" t="str">
        <f t="shared" ca="1" si="239"/>
        <v/>
      </c>
      <c r="IG396" t="str">
        <f t="shared" ca="1" si="240"/>
        <v/>
      </c>
      <c r="IH396" t="str">
        <f t="shared" ca="1" si="241"/>
        <v/>
      </c>
      <c r="II396" t="str">
        <f t="shared" ca="1" si="242"/>
        <v/>
      </c>
      <c r="IJ396" t="str">
        <f t="shared" ca="1" si="243"/>
        <v/>
      </c>
      <c r="IK396" t="str">
        <f t="shared" ca="1" si="244"/>
        <v/>
      </c>
      <c r="IL396" t="str">
        <f t="shared" ca="1" si="245"/>
        <v/>
      </c>
      <c r="IM396" t="str">
        <f t="shared" ca="1" si="246"/>
        <v/>
      </c>
      <c r="IN396" t="str">
        <f t="shared" ca="1" si="247"/>
        <v/>
      </c>
      <c r="IO396" t="str">
        <f t="shared" ca="1" si="248"/>
        <v/>
      </c>
      <c r="IP396" t="str">
        <f t="shared" ca="1" si="249"/>
        <v/>
      </c>
      <c r="IQ396" t="str">
        <f t="shared" ca="1" si="250"/>
        <v/>
      </c>
      <c r="IR396" t="str">
        <f t="shared" ca="1" si="251"/>
        <v/>
      </c>
      <c r="IS396" t="str">
        <f t="shared" ca="1" si="252"/>
        <v/>
      </c>
      <c r="IT396" t="str">
        <f t="shared" ca="1" si="253"/>
        <v/>
      </c>
      <c r="IU396" t="str">
        <f t="shared" ca="1" si="254"/>
        <v/>
      </c>
      <c r="IV396" t="str">
        <f t="shared" ca="1" si="255"/>
        <v/>
      </c>
    </row>
    <row r="397" spans="2:256" x14ac:dyDescent="0.25">
      <c r="B397" s="140">
        <v>21</v>
      </c>
      <c r="C397" s="140" t="str">
        <f ca="1">IF(P397&gt;0,MAX($C$375:C396)+1,"")</f>
        <v/>
      </c>
      <c r="D397" s="140" t="str">
        <f ca="1">IF(ISERROR(INDEX(WS,ROWS($B$377:$B397))),"",MID(INDEX(WS,ROWS($B$377:$B397)), FIND("]",INDEX(WS,ROWS($B$377:$B397)))+1,32))&amp;T(NOW())</f>
        <v/>
      </c>
      <c r="E397" s="140" t="str">
        <f t="shared" ca="1" si="5"/>
        <v/>
      </c>
      <c r="F397" s="140" t="str">
        <f t="shared" ca="1" si="6"/>
        <v/>
      </c>
      <c r="G397" s="140" t="str">
        <f t="shared" ca="1" si="7"/>
        <v/>
      </c>
      <c r="H397" s="140" t="str">
        <f t="shared" ca="1" si="8"/>
        <v/>
      </c>
      <c r="I397" s="140" t="str">
        <f t="shared" ca="1" si="9"/>
        <v/>
      </c>
      <c r="J397" s="140" t="str">
        <f t="shared" ca="1" si="10"/>
        <v/>
      </c>
      <c r="K397" s="140" t="str">
        <f t="shared" ca="1" si="11"/>
        <v/>
      </c>
      <c r="L397" s="140" t="str">
        <f t="shared" ca="1" si="12"/>
        <v/>
      </c>
      <c r="M397" s="140" t="str">
        <f t="shared" ca="1" si="13"/>
        <v/>
      </c>
      <c r="N397" s="297" t="str">
        <f t="shared" ca="1" si="14"/>
        <v/>
      </c>
      <c r="O397" s="297" t="str">
        <f t="shared" ca="1" si="15"/>
        <v/>
      </c>
      <c r="P397" s="140">
        <f t="shared" ca="1" si="4"/>
        <v>0</v>
      </c>
      <c r="Q397" t="str">
        <f t="shared" ca="1" si="16"/>
        <v/>
      </c>
      <c r="R397" t="str">
        <f t="shared" ca="1" si="17"/>
        <v/>
      </c>
      <c r="S397" t="str">
        <f t="shared" ca="1" si="18"/>
        <v/>
      </c>
      <c r="T397" t="str">
        <f t="shared" ca="1" si="19"/>
        <v/>
      </c>
      <c r="U397" t="str">
        <f t="shared" ca="1" si="20"/>
        <v/>
      </c>
      <c r="V397" t="str">
        <f t="shared" ca="1" si="21"/>
        <v/>
      </c>
      <c r="W397" t="str">
        <f t="shared" ca="1" si="22"/>
        <v/>
      </c>
      <c r="X397" t="str">
        <f t="shared" ca="1" si="23"/>
        <v/>
      </c>
      <c r="Y397" t="str">
        <f t="shared" ca="1" si="24"/>
        <v/>
      </c>
      <c r="Z397" t="str">
        <f t="shared" ca="1" si="25"/>
        <v/>
      </c>
      <c r="AA397" t="str">
        <f t="shared" ca="1" si="26"/>
        <v/>
      </c>
      <c r="AB397" t="str">
        <f t="shared" ca="1" si="27"/>
        <v/>
      </c>
      <c r="AC397" t="str">
        <f t="shared" ca="1" si="28"/>
        <v/>
      </c>
      <c r="AD397" t="str">
        <f t="shared" ca="1" si="29"/>
        <v/>
      </c>
      <c r="AE397" t="str">
        <f t="shared" ca="1" si="30"/>
        <v/>
      </c>
      <c r="AF397" t="str">
        <f t="shared" ca="1" si="31"/>
        <v/>
      </c>
      <c r="AG397" t="str">
        <f t="shared" ca="1" si="32"/>
        <v/>
      </c>
      <c r="AH397" t="str">
        <f t="shared" ca="1" si="33"/>
        <v/>
      </c>
      <c r="AI397" t="str">
        <f t="shared" ca="1" si="34"/>
        <v/>
      </c>
      <c r="AJ397" t="str">
        <f t="shared" ca="1" si="35"/>
        <v/>
      </c>
      <c r="AK397" t="str">
        <f t="shared" ca="1" si="36"/>
        <v/>
      </c>
      <c r="AL397" t="str">
        <f t="shared" ca="1" si="37"/>
        <v/>
      </c>
      <c r="AM397" t="str">
        <f t="shared" ca="1" si="38"/>
        <v/>
      </c>
      <c r="AN397" t="str">
        <f t="shared" ca="1" si="39"/>
        <v/>
      </c>
      <c r="AO397" t="str">
        <f t="shared" ca="1" si="40"/>
        <v/>
      </c>
      <c r="AP397" t="str">
        <f t="shared" ca="1" si="41"/>
        <v/>
      </c>
      <c r="AQ397" t="str">
        <f t="shared" ca="1" si="42"/>
        <v/>
      </c>
      <c r="AR397" t="str">
        <f t="shared" ca="1" si="43"/>
        <v/>
      </c>
      <c r="AS397" t="str">
        <f t="shared" ca="1" si="44"/>
        <v/>
      </c>
      <c r="AT397" t="str">
        <f t="shared" ca="1" si="45"/>
        <v/>
      </c>
      <c r="AU397" t="str">
        <f t="shared" ca="1" si="46"/>
        <v/>
      </c>
      <c r="AV397" t="str">
        <f t="shared" ca="1" si="47"/>
        <v/>
      </c>
      <c r="AW397" t="str">
        <f t="shared" ca="1" si="48"/>
        <v/>
      </c>
      <c r="AX397" t="str">
        <f t="shared" ca="1" si="49"/>
        <v/>
      </c>
      <c r="AY397" t="str">
        <f t="shared" ca="1" si="50"/>
        <v/>
      </c>
      <c r="AZ397" t="str">
        <f t="shared" ca="1" si="51"/>
        <v/>
      </c>
      <c r="BA397" t="str">
        <f t="shared" ca="1" si="52"/>
        <v/>
      </c>
      <c r="BB397" t="str">
        <f t="shared" ca="1" si="53"/>
        <v/>
      </c>
      <c r="BC397" t="str">
        <f t="shared" ca="1" si="54"/>
        <v/>
      </c>
      <c r="BD397" t="str">
        <f t="shared" ca="1" si="55"/>
        <v/>
      </c>
      <c r="BE397" t="str">
        <f t="shared" ca="1" si="56"/>
        <v/>
      </c>
      <c r="BF397" t="str">
        <f t="shared" ca="1" si="57"/>
        <v/>
      </c>
      <c r="BG397" t="str">
        <f t="shared" ca="1" si="58"/>
        <v/>
      </c>
      <c r="BH397" t="str">
        <f t="shared" ca="1" si="59"/>
        <v/>
      </c>
      <c r="BI397" t="str">
        <f t="shared" ca="1" si="60"/>
        <v/>
      </c>
      <c r="BJ397" t="str">
        <f t="shared" ca="1" si="61"/>
        <v/>
      </c>
      <c r="BK397" t="str">
        <f t="shared" ca="1" si="62"/>
        <v/>
      </c>
      <c r="BL397" t="str">
        <f t="shared" ca="1" si="63"/>
        <v/>
      </c>
      <c r="BM397" t="str">
        <f t="shared" ca="1" si="64"/>
        <v/>
      </c>
      <c r="BN397" t="str">
        <f t="shared" ca="1" si="65"/>
        <v/>
      </c>
      <c r="BO397" t="str">
        <f t="shared" ca="1" si="66"/>
        <v/>
      </c>
      <c r="BP397" t="str">
        <f t="shared" ca="1" si="67"/>
        <v/>
      </c>
      <c r="BQ397" t="str">
        <f t="shared" ca="1" si="68"/>
        <v/>
      </c>
      <c r="BR397" t="str">
        <f t="shared" ca="1" si="69"/>
        <v/>
      </c>
      <c r="BS397" t="str">
        <f t="shared" ca="1" si="70"/>
        <v/>
      </c>
      <c r="BT397" t="str">
        <f t="shared" ca="1" si="71"/>
        <v/>
      </c>
      <c r="BU397" t="str">
        <f t="shared" ca="1" si="72"/>
        <v/>
      </c>
      <c r="BV397" t="str">
        <f t="shared" ca="1" si="73"/>
        <v/>
      </c>
      <c r="BW397" t="str">
        <f t="shared" ca="1" si="74"/>
        <v/>
      </c>
      <c r="BX397" t="str">
        <f t="shared" ca="1" si="75"/>
        <v/>
      </c>
      <c r="BY397" t="str">
        <f t="shared" ca="1" si="76"/>
        <v/>
      </c>
      <c r="BZ397" t="str">
        <f t="shared" ca="1" si="77"/>
        <v/>
      </c>
      <c r="CA397" t="str">
        <f t="shared" ca="1" si="78"/>
        <v/>
      </c>
      <c r="CB397" t="str">
        <f t="shared" ca="1" si="79"/>
        <v/>
      </c>
      <c r="CC397" t="str">
        <f t="shared" ca="1" si="80"/>
        <v/>
      </c>
      <c r="CD397" t="str">
        <f t="shared" ca="1" si="81"/>
        <v/>
      </c>
      <c r="CE397" t="str">
        <f t="shared" ca="1" si="82"/>
        <v/>
      </c>
      <c r="CF397" t="str">
        <f t="shared" ca="1" si="83"/>
        <v/>
      </c>
      <c r="CG397" t="str">
        <f t="shared" ca="1" si="84"/>
        <v/>
      </c>
      <c r="CH397" t="str">
        <f t="shared" ca="1" si="85"/>
        <v/>
      </c>
      <c r="CI397" t="str">
        <f t="shared" ca="1" si="86"/>
        <v/>
      </c>
      <c r="CJ397" t="str">
        <f t="shared" ca="1" si="87"/>
        <v/>
      </c>
      <c r="CK397" t="str">
        <f t="shared" ca="1" si="88"/>
        <v/>
      </c>
      <c r="CL397" t="str">
        <f t="shared" ca="1" si="89"/>
        <v/>
      </c>
      <c r="CM397" t="str">
        <f t="shared" ca="1" si="90"/>
        <v/>
      </c>
      <c r="CN397" t="str">
        <f t="shared" ca="1" si="91"/>
        <v/>
      </c>
      <c r="CO397" t="str">
        <f t="shared" ca="1" si="92"/>
        <v/>
      </c>
      <c r="CP397" t="str">
        <f t="shared" ca="1" si="93"/>
        <v/>
      </c>
      <c r="CQ397" t="str">
        <f t="shared" ca="1" si="94"/>
        <v/>
      </c>
      <c r="CR397" t="str">
        <f t="shared" ca="1" si="95"/>
        <v/>
      </c>
      <c r="CS397" t="str">
        <f t="shared" ca="1" si="96"/>
        <v/>
      </c>
      <c r="CT397" t="str">
        <f t="shared" ca="1" si="97"/>
        <v/>
      </c>
      <c r="CU397" t="str">
        <f t="shared" ca="1" si="98"/>
        <v/>
      </c>
      <c r="CV397" t="str">
        <f t="shared" ca="1" si="99"/>
        <v/>
      </c>
      <c r="CW397" t="str">
        <f t="shared" ca="1" si="100"/>
        <v/>
      </c>
      <c r="CX397" t="str">
        <f t="shared" ca="1" si="101"/>
        <v/>
      </c>
      <c r="CY397" t="str">
        <f t="shared" ca="1" si="102"/>
        <v/>
      </c>
      <c r="CZ397" t="str">
        <f t="shared" ca="1" si="103"/>
        <v/>
      </c>
      <c r="DA397" t="str">
        <f t="shared" ca="1" si="104"/>
        <v/>
      </c>
      <c r="DB397" t="str">
        <f t="shared" ca="1" si="105"/>
        <v/>
      </c>
      <c r="DC397" t="str">
        <f t="shared" ca="1" si="106"/>
        <v/>
      </c>
      <c r="DD397" t="str">
        <f t="shared" ca="1" si="107"/>
        <v/>
      </c>
      <c r="DE397" t="str">
        <f t="shared" ca="1" si="108"/>
        <v/>
      </c>
      <c r="DF397" t="str">
        <f t="shared" ca="1" si="109"/>
        <v/>
      </c>
      <c r="DG397" t="str">
        <f t="shared" ca="1" si="110"/>
        <v/>
      </c>
      <c r="DH397" t="str">
        <f t="shared" ca="1" si="111"/>
        <v/>
      </c>
      <c r="DI397" t="str">
        <f t="shared" ca="1" si="112"/>
        <v/>
      </c>
      <c r="DJ397" t="str">
        <f t="shared" ca="1" si="113"/>
        <v/>
      </c>
      <c r="DK397" t="str">
        <f t="shared" ca="1" si="114"/>
        <v/>
      </c>
      <c r="DL397" t="str">
        <f t="shared" ca="1" si="115"/>
        <v/>
      </c>
      <c r="DM397" t="str">
        <f t="shared" ca="1" si="116"/>
        <v/>
      </c>
      <c r="DN397" t="str">
        <f t="shared" ca="1" si="117"/>
        <v/>
      </c>
      <c r="DO397" t="str">
        <f t="shared" ca="1" si="118"/>
        <v/>
      </c>
      <c r="DP397" t="str">
        <f t="shared" ca="1" si="119"/>
        <v/>
      </c>
      <c r="DQ397" t="str">
        <f t="shared" ca="1" si="120"/>
        <v/>
      </c>
      <c r="DR397" t="str">
        <f t="shared" ca="1" si="121"/>
        <v/>
      </c>
      <c r="DS397" t="str">
        <f t="shared" ca="1" si="122"/>
        <v/>
      </c>
      <c r="DT397" t="str">
        <f t="shared" ca="1" si="123"/>
        <v/>
      </c>
      <c r="DU397" t="str">
        <f t="shared" ca="1" si="124"/>
        <v/>
      </c>
      <c r="DV397" t="str">
        <f t="shared" ca="1" si="125"/>
        <v/>
      </c>
      <c r="DW397" t="str">
        <f t="shared" ca="1" si="126"/>
        <v/>
      </c>
      <c r="DX397" t="str">
        <f t="shared" ca="1" si="127"/>
        <v/>
      </c>
      <c r="DY397" t="str">
        <f t="shared" ca="1" si="128"/>
        <v/>
      </c>
      <c r="DZ397" t="str">
        <f t="shared" ca="1" si="129"/>
        <v/>
      </c>
      <c r="EA397" t="str">
        <f t="shared" ca="1" si="130"/>
        <v/>
      </c>
      <c r="EB397" t="str">
        <f t="shared" ca="1" si="131"/>
        <v/>
      </c>
      <c r="EC397" t="str">
        <f t="shared" ca="1" si="132"/>
        <v/>
      </c>
      <c r="ED397" t="str">
        <f t="shared" ca="1" si="133"/>
        <v/>
      </c>
      <c r="EE397" t="str">
        <f t="shared" ca="1" si="134"/>
        <v/>
      </c>
      <c r="EF397" t="str">
        <f t="shared" ca="1" si="135"/>
        <v/>
      </c>
      <c r="EG397" t="str">
        <f t="shared" ca="1" si="136"/>
        <v/>
      </c>
      <c r="EH397" t="str">
        <f t="shared" ca="1" si="137"/>
        <v/>
      </c>
      <c r="EI397" t="str">
        <f t="shared" ca="1" si="138"/>
        <v/>
      </c>
      <c r="EJ397" t="str">
        <f t="shared" ca="1" si="139"/>
        <v/>
      </c>
      <c r="EK397" t="str">
        <f t="shared" ca="1" si="140"/>
        <v/>
      </c>
      <c r="EL397" t="str">
        <f t="shared" ca="1" si="141"/>
        <v/>
      </c>
      <c r="EM397" t="str">
        <f t="shared" ca="1" si="142"/>
        <v/>
      </c>
      <c r="EN397" t="str">
        <f t="shared" ca="1" si="143"/>
        <v/>
      </c>
      <c r="EO397" t="str">
        <f t="shared" ca="1" si="144"/>
        <v/>
      </c>
      <c r="EP397" t="str">
        <f t="shared" ca="1" si="145"/>
        <v/>
      </c>
      <c r="EQ397" t="str">
        <f t="shared" ca="1" si="146"/>
        <v/>
      </c>
      <c r="ER397" t="str">
        <f t="shared" ca="1" si="147"/>
        <v/>
      </c>
      <c r="ES397" t="str">
        <f t="shared" ca="1" si="148"/>
        <v/>
      </c>
      <c r="ET397" t="str">
        <f t="shared" ca="1" si="149"/>
        <v/>
      </c>
      <c r="EU397" t="str">
        <f t="shared" ca="1" si="150"/>
        <v/>
      </c>
      <c r="EV397" t="str">
        <f t="shared" ca="1" si="151"/>
        <v/>
      </c>
      <c r="EW397" t="str">
        <f t="shared" ca="1" si="152"/>
        <v/>
      </c>
      <c r="EX397" t="str">
        <f t="shared" ca="1" si="153"/>
        <v/>
      </c>
      <c r="EY397" t="str">
        <f t="shared" ca="1" si="154"/>
        <v/>
      </c>
      <c r="EZ397" t="str">
        <f t="shared" ca="1" si="155"/>
        <v/>
      </c>
      <c r="FA397" t="str">
        <f t="shared" ca="1" si="156"/>
        <v/>
      </c>
      <c r="FB397" t="str">
        <f t="shared" ca="1" si="157"/>
        <v/>
      </c>
      <c r="FC397" t="str">
        <f t="shared" ca="1" si="158"/>
        <v/>
      </c>
      <c r="FD397" t="str">
        <f t="shared" ca="1" si="159"/>
        <v/>
      </c>
      <c r="FE397" t="str">
        <f t="shared" ca="1" si="160"/>
        <v/>
      </c>
      <c r="FF397" t="str">
        <f t="shared" ca="1" si="161"/>
        <v/>
      </c>
      <c r="FG397" t="str">
        <f t="shared" ca="1" si="162"/>
        <v/>
      </c>
      <c r="FH397" t="str">
        <f t="shared" ca="1" si="163"/>
        <v/>
      </c>
      <c r="FI397" t="str">
        <f t="shared" ca="1" si="164"/>
        <v/>
      </c>
      <c r="FJ397" t="str">
        <f t="shared" ca="1" si="165"/>
        <v/>
      </c>
      <c r="FK397" t="str">
        <f t="shared" ca="1" si="166"/>
        <v/>
      </c>
      <c r="FL397" t="str">
        <f t="shared" ca="1" si="167"/>
        <v/>
      </c>
      <c r="FM397" t="str">
        <f t="shared" ca="1" si="168"/>
        <v/>
      </c>
      <c r="FN397" t="str">
        <f t="shared" ca="1" si="169"/>
        <v/>
      </c>
      <c r="FO397" t="str">
        <f t="shared" ca="1" si="170"/>
        <v/>
      </c>
      <c r="FP397" t="str">
        <f t="shared" ca="1" si="171"/>
        <v/>
      </c>
      <c r="FQ397" t="str">
        <f t="shared" ca="1" si="172"/>
        <v/>
      </c>
      <c r="FR397" t="str">
        <f t="shared" ca="1" si="173"/>
        <v/>
      </c>
      <c r="FS397" t="str">
        <f t="shared" ca="1" si="174"/>
        <v/>
      </c>
      <c r="FT397" t="str">
        <f t="shared" ca="1" si="175"/>
        <v/>
      </c>
      <c r="FU397" t="str">
        <f t="shared" ca="1" si="176"/>
        <v/>
      </c>
      <c r="FV397" t="str">
        <f t="shared" ca="1" si="177"/>
        <v/>
      </c>
      <c r="FW397" t="str">
        <f t="shared" ca="1" si="178"/>
        <v/>
      </c>
      <c r="FX397" t="str">
        <f t="shared" ca="1" si="179"/>
        <v/>
      </c>
      <c r="FY397" t="str">
        <f t="shared" ca="1" si="180"/>
        <v/>
      </c>
      <c r="FZ397" t="str">
        <f t="shared" ca="1" si="181"/>
        <v/>
      </c>
      <c r="GA397" t="str">
        <f t="shared" ca="1" si="182"/>
        <v/>
      </c>
      <c r="GB397" t="str">
        <f t="shared" ca="1" si="183"/>
        <v/>
      </c>
      <c r="GC397" t="str">
        <f t="shared" ca="1" si="184"/>
        <v/>
      </c>
      <c r="GD397" t="str">
        <f t="shared" ca="1" si="185"/>
        <v/>
      </c>
      <c r="GE397" t="str">
        <f t="shared" ca="1" si="186"/>
        <v/>
      </c>
      <c r="GF397" t="str">
        <f t="shared" ca="1" si="187"/>
        <v/>
      </c>
      <c r="GG397" t="str">
        <f t="shared" ca="1" si="188"/>
        <v/>
      </c>
      <c r="GH397" t="str">
        <f t="shared" ca="1" si="189"/>
        <v/>
      </c>
      <c r="GI397" t="str">
        <f t="shared" ca="1" si="190"/>
        <v/>
      </c>
      <c r="GJ397" t="str">
        <f t="shared" ca="1" si="191"/>
        <v/>
      </c>
      <c r="GK397" t="str">
        <f t="shared" ca="1" si="192"/>
        <v/>
      </c>
      <c r="GL397" t="str">
        <f t="shared" ca="1" si="193"/>
        <v/>
      </c>
      <c r="GM397" t="str">
        <f t="shared" ca="1" si="194"/>
        <v/>
      </c>
      <c r="GN397" t="str">
        <f t="shared" ca="1" si="195"/>
        <v/>
      </c>
      <c r="GO397" t="str">
        <f t="shared" ca="1" si="196"/>
        <v/>
      </c>
      <c r="GP397" t="str">
        <f t="shared" ca="1" si="197"/>
        <v/>
      </c>
      <c r="GQ397" t="str">
        <f t="shared" ca="1" si="198"/>
        <v/>
      </c>
      <c r="GR397" t="str">
        <f t="shared" ca="1" si="199"/>
        <v/>
      </c>
      <c r="GS397" t="str">
        <f t="shared" ca="1" si="200"/>
        <v/>
      </c>
      <c r="GT397" t="str">
        <f t="shared" ca="1" si="201"/>
        <v/>
      </c>
      <c r="GU397" t="str">
        <f t="shared" ca="1" si="202"/>
        <v/>
      </c>
      <c r="GV397" t="str">
        <f t="shared" ca="1" si="203"/>
        <v/>
      </c>
      <c r="GW397" t="str">
        <f t="shared" ca="1" si="204"/>
        <v/>
      </c>
      <c r="GX397" t="str">
        <f t="shared" ca="1" si="205"/>
        <v/>
      </c>
      <c r="GY397" t="str">
        <f t="shared" ca="1" si="206"/>
        <v/>
      </c>
      <c r="GZ397" t="str">
        <f t="shared" ca="1" si="207"/>
        <v/>
      </c>
      <c r="HA397" t="str">
        <f t="shared" ca="1" si="208"/>
        <v/>
      </c>
      <c r="HB397" t="str">
        <f t="shared" ca="1" si="209"/>
        <v/>
      </c>
      <c r="HC397" t="str">
        <f t="shared" ca="1" si="210"/>
        <v/>
      </c>
      <c r="HD397" t="str">
        <f t="shared" ca="1" si="211"/>
        <v/>
      </c>
      <c r="HE397" t="str">
        <f t="shared" ca="1" si="212"/>
        <v/>
      </c>
      <c r="HF397" t="str">
        <f t="shared" ca="1" si="213"/>
        <v/>
      </c>
      <c r="HG397" t="str">
        <f t="shared" ca="1" si="214"/>
        <v/>
      </c>
      <c r="HH397" t="str">
        <f t="shared" ca="1" si="215"/>
        <v/>
      </c>
      <c r="HI397" t="str">
        <f t="shared" ca="1" si="216"/>
        <v/>
      </c>
      <c r="HJ397" t="str">
        <f t="shared" ca="1" si="217"/>
        <v/>
      </c>
      <c r="HK397" t="str">
        <f t="shared" ca="1" si="218"/>
        <v/>
      </c>
      <c r="HL397" t="str">
        <f t="shared" ca="1" si="219"/>
        <v/>
      </c>
      <c r="HM397" t="str">
        <f t="shared" ca="1" si="220"/>
        <v/>
      </c>
      <c r="HN397" t="str">
        <f t="shared" ca="1" si="221"/>
        <v/>
      </c>
      <c r="HO397" t="str">
        <f t="shared" ca="1" si="222"/>
        <v/>
      </c>
      <c r="HP397" t="str">
        <f t="shared" ca="1" si="223"/>
        <v/>
      </c>
      <c r="HQ397" t="str">
        <f t="shared" ca="1" si="224"/>
        <v/>
      </c>
      <c r="HR397" t="str">
        <f t="shared" ca="1" si="225"/>
        <v/>
      </c>
      <c r="HS397" t="str">
        <f t="shared" ca="1" si="226"/>
        <v/>
      </c>
      <c r="HT397" t="str">
        <f t="shared" ca="1" si="227"/>
        <v/>
      </c>
      <c r="HU397" t="str">
        <f t="shared" ca="1" si="228"/>
        <v/>
      </c>
      <c r="HV397" t="str">
        <f t="shared" ca="1" si="229"/>
        <v/>
      </c>
      <c r="HW397" t="str">
        <f t="shared" ca="1" si="230"/>
        <v/>
      </c>
      <c r="HX397" t="str">
        <f t="shared" ca="1" si="231"/>
        <v/>
      </c>
      <c r="HY397" t="str">
        <f t="shared" ca="1" si="232"/>
        <v/>
      </c>
      <c r="HZ397" t="str">
        <f t="shared" ca="1" si="233"/>
        <v/>
      </c>
      <c r="IA397" t="str">
        <f t="shared" ca="1" si="234"/>
        <v/>
      </c>
      <c r="IB397" t="str">
        <f t="shared" ca="1" si="235"/>
        <v/>
      </c>
      <c r="IC397" t="str">
        <f t="shared" ca="1" si="236"/>
        <v/>
      </c>
      <c r="ID397" t="str">
        <f t="shared" ca="1" si="237"/>
        <v/>
      </c>
      <c r="IE397" t="str">
        <f t="shared" ca="1" si="238"/>
        <v/>
      </c>
      <c r="IF397" t="str">
        <f t="shared" ca="1" si="239"/>
        <v/>
      </c>
      <c r="IG397" t="str">
        <f t="shared" ca="1" si="240"/>
        <v/>
      </c>
      <c r="IH397" t="str">
        <f t="shared" ca="1" si="241"/>
        <v/>
      </c>
      <c r="II397" t="str">
        <f t="shared" ca="1" si="242"/>
        <v/>
      </c>
      <c r="IJ397" t="str">
        <f t="shared" ca="1" si="243"/>
        <v/>
      </c>
      <c r="IK397" t="str">
        <f t="shared" ca="1" si="244"/>
        <v/>
      </c>
      <c r="IL397" t="str">
        <f t="shared" ca="1" si="245"/>
        <v/>
      </c>
      <c r="IM397" t="str">
        <f t="shared" ca="1" si="246"/>
        <v/>
      </c>
      <c r="IN397" t="str">
        <f t="shared" ca="1" si="247"/>
        <v/>
      </c>
      <c r="IO397" t="str">
        <f t="shared" ca="1" si="248"/>
        <v/>
      </c>
      <c r="IP397" t="str">
        <f t="shared" ca="1" si="249"/>
        <v/>
      </c>
      <c r="IQ397" t="str">
        <f t="shared" ca="1" si="250"/>
        <v/>
      </c>
      <c r="IR397" t="str">
        <f t="shared" ca="1" si="251"/>
        <v/>
      </c>
      <c r="IS397" t="str">
        <f t="shared" ca="1" si="252"/>
        <v/>
      </c>
      <c r="IT397" t="str">
        <f t="shared" ca="1" si="253"/>
        <v/>
      </c>
      <c r="IU397" t="str">
        <f t="shared" ca="1" si="254"/>
        <v/>
      </c>
      <c r="IV397" t="str">
        <f t="shared" ca="1" si="255"/>
        <v/>
      </c>
    </row>
    <row r="398" spans="2:256" x14ac:dyDescent="0.25">
      <c r="B398" s="140">
        <v>22</v>
      </c>
      <c r="C398" s="140" t="str">
        <f ca="1">IF(P398&gt;0,MAX($C$375:C397)+1,"")</f>
        <v/>
      </c>
      <c r="D398" s="140" t="str">
        <f ca="1">IF(ISERROR(INDEX(WS,ROWS($B$377:$B398))),"",MID(INDEX(WS,ROWS($B$377:$B398)), FIND("]",INDEX(WS,ROWS($B$377:$B398)))+1,32))&amp;T(NOW())</f>
        <v/>
      </c>
      <c r="E398" s="140" t="str">
        <f t="shared" ca="1" si="5"/>
        <v/>
      </c>
      <c r="F398" s="140" t="str">
        <f t="shared" ca="1" si="6"/>
        <v/>
      </c>
      <c r="G398" s="140" t="str">
        <f t="shared" ca="1" si="7"/>
        <v/>
      </c>
      <c r="H398" s="140" t="str">
        <f t="shared" ca="1" si="8"/>
        <v/>
      </c>
      <c r="I398" s="140" t="str">
        <f t="shared" ca="1" si="9"/>
        <v/>
      </c>
      <c r="J398" s="140" t="str">
        <f t="shared" ca="1" si="10"/>
        <v/>
      </c>
      <c r="K398" s="140" t="str">
        <f t="shared" ca="1" si="11"/>
        <v/>
      </c>
      <c r="L398" s="140" t="str">
        <f t="shared" ca="1" si="12"/>
        <v/>
      </c>
      <c r="M398" s="140" t="str">
        <f t="shared" ca="1" si="13"/>
        <v/>
      </c>
      <c r="N398" s="297" t="str">
        <f t="shared" ca="1" si="14"/>
        <v/>
      </c>
      <c r="O398" s="297" t="str">
        <f t="shared" ca="1" si="15"/>
        <v/>
      </c>
      <c r="P398" s="140">
        <f t="shared" ca="1" si="4"/>
        <v>0</v>
      </c>
      <c r="Q398" t="str">
        <f t="shared" ca="1" si="16"/>
        <v/>
      </c>
      <c r="R398" t="str">
        <f t="shared" ca="1" si="17"/>
        <v/>
      </c>
      <c r="S398" t="str">
        <f t="shared" ca="1" si="18"/>
        <v/>
      </c>
      <c r="T398" t="str">
        <f t="shared" ca="1" si="19"/>
        <v/>
      </c>
      <c r="U398" t="str">
        <f t="shared" ca="1" si="20"/>
        <v/>
      </c>
      <c r="V398" t="str">
        <f t="shared" ca="1" si="21"/>
        <v/>
      </c>
      <c r="W398" t="str">
        <f t="shared" ca="1" si="22"/>
        <v/>
      </c>
      <c r="X398" t="str">
        <f t="shared" ca="1" si="23"/>
        <v/>
      </c>
      <c r="Y398" t="str">
        <f t="shared" ca="1" si="24"/>
        <v/>
      </c>
      <c r="Z398" t="str">
        <f t="shared" ca="1" si="25"/>
        <v/>
      </c>
      <c r="AA398" t="str">
        <f t="shared" ca="1" si="26"/>
        <v/>
      </c>
      <c r="AB398" t="str">
        <f t="shared" ca="1" si="27"/>
        <v/>
      </c>
      <c r="AC398" t="str">
        <f t="shared" ca="1" si="28"/>
        <v/>
      </c>
      <c r="AD398" t="str">
        <f t="shared" ca="1" si="29"/>
        <v/>
      </c>
      <c r="AE398" t="str">
        <f t="shared" ca="1" si="30"/>
        <v/>
      </c>
      <c r="AF398" t="str">
        <f t="shared" ca="1" si="31"/>
        <v/>
      </c>
      <c r="AG398" t="str">
        <f t="shared" ca="1" si="32"/>
        <v/>
      </c>
      <c r="AH398" t="str">
        <f t="shared" ca="1" si="33"/>
        <v/>
      </c>
      <c r="AI398" t="str">
        <f t="shared" ca="1" si="34"/>
        <v/>
      </c>
      <c r="AJ398" t="str">
        <f t="shared" ca="1" si="35"/>
        <v/>
      </c>
      <c r="AK398" t="str">
        <f t="shared" ca="1" si="36"/>
        <v/>
      </c>
      <c r="AL398" t="str">
        <f t="shared" ca="1" si="37"/>
        <v/>
      </c>
      <c r="AM398" t="str">
        <f t="shared" ca="1" si="38"/>
        <v/>
      </c>
      <c r="AN398" t="str">
        <f t="shared" ca="1" si="39"/>
        <v/>
      </c>
      <c r="AO398" t="str">
        <f t="shared" ca="1" si="40"/>
        <v/>
      </c>
      <c r="AP398" t="str">
        <f t="shared" ca="1" si="41"/>
        <v/>
      </c>
      <c r="AQ398" t="str">
        <f t="shared" ca="1" si="42"/>
        <v/>
      </c>
      <c r="AR398" t="str">
        <f t="shared" ca="1" si="43"/>
        <v/>
      </c>
      <c r="AS398" t="str">
        <f t="shared" ca="1" si="44"/>
        <v/>
      </c>
      <c r="AT398" t="str">
        <f t="shared" ca="1" si="45"/>
        <v/>
      </c>
      <c r="AU398" t="str">
        <f t="shared" ca="1" si="46"/>
        <v/>
      </c>
      <c r="AV398" t="str">
        <f t="shared" ca="1" si="47"/>
        <v/>
      </c>
      <c r="AW398" t="str">
        <f t="shared" ca="1" si="48"/>
        <v/>
      </c>
      <c r="AX398" t="str">
        <f t="shared" ca="1" si="49"/>
        <v/>
      </c>
      <c r="AY398" t="str">
        <f t="shared" ca="1" si="50"/>
        <v/>
      </c>
      <c r="AZ398" t="str">
        <f t="shared" ca="1" si="51"/>
        <v/>
      </c>
      <c r="BA398" t="str">
        <f t="shared" ca="1" si="52"/>
        <v/>
      </c>
      <c r="BB398" t="str">
        <f t="shared" ca="1" si="53"/>
        <v/>
      </c>
      <c r="BC398" t="str">
        <f t="shared" ca="1" si="54"/>
        <v/>
      </c>
      <c r="BD398" t="str">
        <f t="shared" ca="1" si="55"/>
        <v/>
      </c>
      <c r="BE398" t="str">
        <f t="shared" ca="1" si="56"/>
        <v/>
      </c>
      <c r="BF398" t="str">
        <f t="shared" ca="1" si="57"/>
        <v/>
      </c>
      <c r="BG398" t="str">
        <f t="shared" ca="1" si="58"/>
        <v/>
      </c>
      <c r="BH398" t="str">
        <f t="shared" ca="1" si="59"/>
        <v/>
      </c>
      <c r="BI398" t="str">
        <f t="shared" ca="1" si="60"/>
        <v/>
      </c>
      <c r="BJ398" t="str">
        <f t="shared" ca="1" si="61"/>
        <v/>
      </c>
      <c r="BK398" t="str">
        <f t="shared" ca="1" si="62"/>
        <v/>
      </c>
      <c r="BL398" t="str">
        <f t="shared" ca="1" si="63"/>
        <v/>
      </c>
      <c r="BM398" t="str">
        <f t="shared" ca="1" si="64"/>
        <v/>
      </c>
      <c r="BN398" t="str">
        <f t="shared" ca="1" si="65"/>
        <v/>
      </c>
      <c r="BO398" t="str">
        <f t="shared" ca="1" si="66"/>
        <v/>
      </c>
      <c r="BP398" t="str">
        <f t="shared" ca="1" si="67"/>
        <v/>
      </c>
      <c r="BQ398" t="str">
        <f t="shared" ca="1" si="68"/>
        <v/>
      </c>
      <c r="BR398" t="str">
        <f t="shared" ca="1" si="69"/>
        <v/>
      </c>
      <c r="BS398" t="str">
        <f t="shared" ca="1" si="70"/>
        <v/>
      </c>
      <c r="BT398" t="str">
        <f t="shared" ca="1" si="71"/>
        <v/>
      </c>
      <c r="BU398" t="str">
        <f t="shared" ca="1" si="72"/>
        <v/>
      </c>
      <c r="BV398" t="str">
        <f t="shared" ca="1" si="73"/>
        <v/>
      </c>
      <c r="BW398" t="str">
        <f t="shared" ca="1" si="74"/>
        <v/>
      </c>
      <c r="BX398" t="str">
        <f t="shared" ca="1" si="75"/>
        <v/>
      </c>
      <c r="BY398" t="str">
        <f t="shared" ca="1" si="76"/>
        <v/>
      </c>
      <c r="BZ398" t="str">
        <f t="shared" ca="1" si="77"/>
        <v/>
      </c>
      <c r="CA398" t="str">
        <f t="shared" ca="1" si="78"/>
        <v/>
      </c>
      <c r="CB398" t="str">
        <f t="shared" ca="1" si="79"/>
        <v/>
      </c>
      <c r="CC398" t="str">
        <f t="shared" ca="1" si="80"/>
        <v/>
      </c>
      <c r="CD398" t="str">
        <f t="shared" ca="1" si="81"/>
        <v/>
      </c>
      <c r="CE398" t="str">
        <f t="shared" ca="1" si="82"/>
        <v/>
      </c>
      <c r="CF398" t="str">
        <f t="shared" ca="1" si="83"/>
        <v/>
      </c>
      <c r="CG398" t="str">
        <f t="shared" ca="1" si="84"/>
        <v/>
      </c>
      <c r="CH398" t="str">
        <f t="shared" ca="1" si="85"/>
        <v/>
      </c>
      <c r="CI398" t="str">
        <f t="shared" ca="1" si="86"/>
        <v/>
      </c>
      <c r="CJ398" t="str">
        <f t="shared" ca="1" si="87"/>
        <v/>
      </c>
      <c r="CK398" t="str">
        <f t="shared" ca="1" si="88"/>
        <v/>
      </c>
      <c r="CL398" t="str">
        <f t="shared" ca="1" si="89"/>
        <v/>
      </c>
      <c r="CM398" t="str">
        <f t="shared" ca="1" si="90"/>
        <v/>
      </c>
      <c r="CN398" t="str">
        <f t="shared" ca="1" si="91"/>
        <v/>
      </c>
      <c r="CO398" t="str">
        <f t="shared" ca="1" si="92"/>
        <v/>
      </c>
      <c r="CP398" t="str">
        <f t="shared" ca="1" si="93"/>
        <v/>
      </c>
      <c r="CQ398" t="str">
        <f t="shared" ca="1" si="94"/>
        <v/>
      </c>
      <c r="CR398" t="str">
        <f t="shared" ca="1" si="95"/>
        <v/>
      </c>
      <c r="CS398" t="str">
        <f t="shared" ca="1" si="96"/>
        <v/>
      </c>
      <c r="CT398" t="str">
        <f t="shared" ca="1" si="97"/>
        <v/>
      </c>
      <c r="CU398" t="str">
        <f t="shared" ca="1" si="98"/>
        <v/>
      </c>
      <c r="CV398" t="str">
        <f t="shared" ca="1" si="99"/>
        <v/>
      </c>
      <c r="CW398" t="str">
        <f t="shared" ca="1" si="100"/>
        <v/>
      </c>
      <c r="CX398" t="str">
        <f t="shared" ca="1" si="101"/>
        <v/>
      </c>
      <c r="CY398" t="str">
        <f t="shared" ca="1" si="102"/>
        <v/>
      </c>
      <c r="CZ398" t="str">
        <f t="shared" ca="1" si="103"/>
        <v/>
      </c>
      <c r="DA398" t="str">
        <f t="shared" ca="1" si="104"/>
        <v/>
      </c>
      <c r="DB398" t="str">
        <f t="shared" ca="1" si="105"/>
        <v/>
      </c>
      <c r="DC398" t="str">
        <f t="shared" ca="1" si="106"/>
        <v/>
      </c>
      <c r="DD398" t="str">
        <f t="shared" ca="1" si="107"/>
        <v/>
      </c>
      <c r="DE398" t="str">
        <f t="shared" ca="1" si="108"/>
        <v/>
      </c>
      <c r="DF398" t="str">
        <f t="shared" ca="1" si="109"/>
        <v/>
      </c>
      <c r="DG398" t="str">
        <f t="shared" ca="1" si="110"/>
        <v/>
      </c>
      <c r="DH398" t="str">
        <f t="shared" ca="1" si="111"/>
        <v/>
      </c>
      <c r="DI398" t="str">
        <f t="shared" ca="1" si="112"/>
        <v/>
      </c>
      <c r="DJ398" t="str">
        <f t="shared" ca="1" si="113"/>
        <v/>
      </c>
      <c r="DK398" t="str">
        <f t="shared" ca="1" si="114"/>
        <v/>
      </c>
      <c r="DL398" t="str">
        <f t="shared" ca="1" si="115"/>
        <v/>
      </c>
      <c r="DM398" t="str">
        <f t="shared" ca="1" si="116"/>
        <v/>
      </c>
      <c r="DN398" t="str">
        <f t="shared" ca="1" si="117"/>
        <v/>
      </c>
      <c r="DO398" t="str">
        <f t="shared" ca="1" si="118"/>
        <v/>
      </c>
      <c r="DP398" t="str">
        <f t="shared" ca="1" si="119"/>
        <v/>
      </c>
      <c r="DQ398" t="str">
        <f t="shared" ca="1" si="120"/>
        <v/>
      </c>
      <c r="DR398" t="str">
        <f t="shared" ca="1" si="121"/>
        <v/>
      </c>
      <c r="DS398" t="str">
        <f t="shared" ca="1" si="122"/>
        <v/>
      </c>
      <c r="DT398" t="str">
        <f t="shared" ca="1" si="123"/>
        <v/>
      </c>
      <c r="DU398" t="str">
        <f t="shared" ca="1" si="124"/>
        <v/>
      </c>
      <c r="DV398" t="str">
        <f t="shared" ca="1" si="125"/>
        <v/>
      </c>
      <c r="DW398" t="str">
        <f t="shared" ca="1" si="126"/>
        <v/>
      </c>
      <c r="DX398" t="str">
        <f t="shared" ca="1" si="127"/>
        <v/>
      </c>
      <c r="DY398" t="str">
        <f t="shared" ca="1" si="128"/>
        <v/>
      </c>
      <c r="DZ398" t="str">
        <f t="shared" ca="1" si="129"/>
        <v/>
      </c>
      <c r="EA398" t="str">
        <f t="shared" ca="1" si="130"/>
        <v/>
      </c>
      <c r="EB398" t="str">
        <f t="shared" ca="1" si="131"/>
        <v/>
      </c>
      <c r="EC398" t="str">
        <f t="shared" ca="1" si="132"/>
        <v/>
      </c>
      <c r="ED398" t="str">
        <f t="shared" ca="1" si="133"/>
        <v/>
      </c>
      <c r="EE398" t="str">
        <f t="shared" ca="1" si="134"/>
        <v/>
      </c>
      <c r="EF398" t="str">
        <f t="shared" ca="1" si="135"/>
        <v/>
      </c>
      <c r="EG398" t="str">
        <f t="shared" ca="1" si="136"/>
        <v/>
      </c>
      <c r="EH398" t="str">
        <f t="shared" ca="1" si="137"/>
        <v/>
      </c>
      <c r="EI398" t="str">
        <f t="shared" ca="1" si="138"/>
        <v/>
      </c>
      <c r="EJ398" t="str">
        <f t="shared" ca="1" si="139"/>
        <v/>
      </c>
      <c r="EK398" t="str">
        <f t="shared" ca="1" si="140"/>
        <v/>
      </c>
      <c r="EL398" t="str">
        <f t="shared" ca="1" si="141"/>
        <v/>
      </c>
      <c r="EM398" t="str">
        <f t="shared" ca="1" si="142"/>
        <v/>
      </c>
      <c r="EN398" t="str">
        <f t="shared" ca="1" si="143"/>
        <v/>
      </c>
      <c r="EO398" t="str">
        <f t="shared" ca="1" si="144"/>
        <v/>
      </c>
      <c r="EP398" t="str">
        <f t="shared" ca="1" si="145"/>
        <v/>
      </c>
      <c r="EQ398" t="str">
        <f t="shared" ca="1" si="146"/>
        <v/>
      </c>
      <c r="ER398" t="str">
        <f t="shared" ca="1" si="147"/>
        <v/>
      </c>
      <c r="ES398" t="str">
        <f t="shared" ca="1" si="148"/>
        <v/>
      </c>
      <c r="ET398" t="str">
        <f t="shared" ca="1" si="149"/>
        <v/>
      </c>
      <c r="EU398" t="str">
        <f t="shared" ca="1" si="150"/>
        <v/>
      </c>
      <c r="EV398" t="str">
        <f t="shared" ca="1" si="151"/>
        <v/>
      </c>
      <c r="EW398" t="str">
        <f t="shared" ca="1" si="152"/>
        <v/>
      </c>
      <c r="EX398" t="str">
        <f t="shared" ca="1" si="153"/>
        <v/>
      </c>
      <c r="EY398" t="str">
        <f t="shared" ca="1" si="154"/>
        <v/>
      </c>
      <c r="EZ398" t="str">
        <f t="shared" ca="1" si="155"/>
        <v/>
      </c>
      <c r="FA398" t="str">
        <f t="shared" ca="1" si="156"/>
        <v/>
      </c>
      <c r="FB398" t="str">
        <f t="shared" ca="1" si="157"/>
        <v/>
      </c>
      <c r="FC398" t="str">
        <f t="shared" ca="1" si="158"/>
        <v/>
      </c>
      <c r="FD398" t="str">
        <f t="shared" ca="1" si="159"/>
        <v/>
      </c>
      <c r="FE398" t="str">
        <f t="shared" ca="1" si="160"/>
        <v/>
      </c>
      <c r="FF398" t="str">
        <f t="shared" ca="1" si="161"/>
        <v/>
      </c>
      <c r="FG398" t="str">
        <f t="shared" ca="1" si="162"/>
        <v/>
      </c>
      <c r="FH398" t="str">
        <f t="shared" ca="1" si="163"/>
        <v/>
      </c>
      <c r="FI398" t="str">
        <f t="shared" ca="1" si="164"/>
        <v/>
      </c>
      <c r="FJ398" t="str">
        <f t="shared" ca="1" si="165"/>
        <v/>
      </c>
      <c r="FK398" t="str">
        <f t="shared" ca="1" si="166"/>
        <v/>
      </c>
      <c r="FL398" t="str">
        <f t="shared" ca="1" si="167"/>
        <v/>
      </c>
      <c r="FM398" t="str">
        <f t="shared" ca="1" si="168"/>
        <v/>
      </c>
      <c r="FN398" t="str">
        <f t="shared" ca="1" si="169"/>
        <v/>
      </c>
      <c r="FO398" t="str">
        <f t="shared" ca="1" si="170"/>
        <v/>
      </c>
      <c r="FP398" t="str">
        <f t="shared" ca="1" si="171"/>
        <v/>
      </c>
      <c r="FQ398" t="str">
        <f t="shared" ca="1" si="172"/>
        <v/>
      </c>
      <c r="FR398" t="str">
        <f t="shared" ca="1" si="173"/>
        <v/>
      </c>
      <c r="FS398" t="str">
        <f t="shared" ca="1" si="174"/>
        <v/>
      </c>
      <c r="FT398" t="str">
        <f t="shared" ca="1" si="175"/>
        <v/>
      </c>
      <c r="FU398" t="str">
        <f t="shared" ca="1" si="176"/>
        <v/>
      </c>
      <c r="FV398" t="str">
        <f t="shared" ca="1" si="177"/>
        <v/>
      </c>
      <c r="FW398" t="str">
        <f t="shared" ca="1" si="178"/>
        <v/>
      </c>
      <c r="FX398" t="str">
        <f t="shared" ca="1" si="179"/>
        <v/>
      </c>
      <c r="FY398" t="str">
        <f t="shared" ca="1" si="180"/>
        <v/>
      </c>
      <c r="FZ398" t="str">
        <f t="shared" ca="1" si="181"/>
        <v/>
      </c>
      <c r="GA398" t="str">
        <f t="shared" ca="1" si="182"/>
        <v/>
      </c>
      <c r="GB398" t="str">
        <f t="shared" ca="1" si="183"/>
        <v/>
      </c>
      <c r="GC398" t="str">
        <f t="shared" ca="1" si="184"/>
        <v/>
      </c>
      <c r="GD398" t="str">
        <f t="shared" ca="1" si="185"/>
        <v/>
      </c>
      <c r="GE398" t="str">
        <f t="shared" ca="1" si="186"/>
        <v/>
      </c>
      <c r="GF398" t="str">
        <f t="shared" ca="1" si="187"/>
        <v/>
      </c>
      <c r="GG398" t="str">
        <f t="shared" ca="1" si="188"/>
        <v/>
      </c>
      <c r="GH398" t="str">
        <f t="shared" ca="1" si="189"/>
        <v/>
      </c>
      <c r="GI398" t="str">
        <f t="shared" ca="1" si="190"/>
        <v/>
      </c>
      <c r="GJ398" t="str">
        <f t="shared" ca="1" si="191"/>
        <v/>
      </c>
      <c r="GK398" t="str">
        <f t="shared" ca="1" si="192"/>
        <v/>
      </c>
      <c r="GL398" t="str">
        <f t="shared" ca="1" si="193"/>
        <v/>
      </c>
      <c r="GM398" t="str">
        <f t="shared" ca="1" si="194"/>
        <v/>
      </c>
      <c r="GN398" t="str">
        <f t="shared" ca="1" si="195"/>
        <v/>
      </c>
      <c r="GO398" t="str">
        <f t="shared" ca="1" si="196"/>
        <v/>
      </c>
      <c r="GP398" t="str">
        <f t="shared" ca="1" si="197"/>
        <v/>
      </c>
      <c r="GQ398" t="str">
        <f t="shared" ca="1" si="198"/>
        <v/>
      </c>
      <c r="GR398" t="str">
        <f t="shared" ca="1" si="199"/>
        <v/>
      </c>
      <c r="GS398" t="str">
        <f t="shared" ca="1" si="200"/>
        <v/>
      </c>
      <c r="GT398" t="str">
        <f t="shared" ca="1" si="201"/>
        <v/>
      </c>
      <c r="GU398" t="str">
        <f t="shared" ca="1" si="202"/>
        <v/>
      </c>
      <c r="GV398" t="str">
        <f t="shared" ca="1" si="203"/>
        <v/>
      </c>
      <c r="GW398" t="str">
        <f t="shared" ca="1" si="204"/>
        <v/>
      </c>
      <c r="GX398" t="str">
        <f t="shared" ca="1" si="205"/>
        <v/>
      </c>
      <c r="GY398" t="str">
        <f t="shared" ca="1" si="206"/>
        <v/>
      </c>
      <c r="GZ398" t="str">
        <f t="shared" ca="1" si="207"/>
        <v/>
      </c>
      <c r="HA398" t="str">
        <f t="shared" ca="1" si="208"/>
        <v/>
      </c>
      <c r="HB398" t="str">
        <f t="shared" ca="1" si="209"/>
        <v/>
      </c>
      <c r="HC398" t="str">
        <f t="shared" ca="1" si="210"/>
        <v/>
      </c>
      <c r="HD398" t="str">
        <f t="shared" ca="1" si="211"/>
        <v/>
      </c>
      <c r="HE398" t="str">
        <f t="shared" ca="1" si="212"/>
        <v/>
      </c>
      <c r="HF398" t="str">
        <f t="shared" ca="1" si="213"/>
        <v/>
      </c>
      <c r="HG398" t="str">
        <f t="shared" ca="1" si="214"/>
        <v/>
      </c>
      <c r="HH398" t="str">
        <f t="shared" ca="1" si="215"/>
        <v/>
      </c>
      <c r="HI398" t="str">
        <f t="shared" ca="1" si="216"/>
        <v/>
      </c>
      <c r="HJ398" t="str">
        <f t="shared" ca="1" si="217"/>
        <v/>
      </c>
      <c r="HK398" t="str">
        <f t="shared" ca="1" si="218"/>
        <v/>
      </c>
      <c r="HL398" t="str">
        <f t="shared" ca="1" si="219"/>
        <v/>
      </c>
      <c r="HM398" t="str">
        <f t="shared" ca="1" si="220"/>
        <v/>
      </c>
      <c r="HN398" t="str">
        <f t="shared" ca="1" si="221"/>
        <v/>
      </c>
      <c r="HO398" t="str">
        <f t="shared" ca="1" si="222"/>
        <v/>
      </c>
      <c r="HP398" t="str">
        <f t="shared" ca="1" si="223"/>
        <v/>
      </c>
      <c r="HQ398" t="str">
        <f t="shared" ca="1" si="224"/>
        <v/>
      </c>
      <c r="HR398" t="str">
        <f t="shared" ca="1" si="225"/>
        <v/>
      </c>
      <c r="HS398" t="str">
        <f t="shared" ca="1" si="226"/>
        <v/>
      </c>
      <c r="HT398" t="str">
        <f t="shared" ca="1" si="227"/>
        <v/>
      </c>
      <c r="HU398" t="str">
        <f t="shared" ca="1" si="228"/>
        <v/>
      </c>
      <c r="HV398" t="str">
        <f t="shared" ca="1" si="229"/>
        <v/>
      </c>
      <c r="HW398" t="str">
        <f t="shared" ca="1" si="230"/>
        <v/>
      </c>
      <c r="HX398" t="str">
        <f t="shared" ca="1" si="231"/>
        <v/>
      </c>
      <c r="HY398" t="str">
        <f t="shared" ca="1" si="232"/>
        <v/>
      </c>
      <c r="HZ398" t="str">
        <f t="shared" ca="1" si="233"/>
        <v/>
      </c>
      <c r="IA398" t="str">
        <f t="shared" ca="1" si="234"/>
        <v/>
      </c>
      <c r="IB398" t="str">
        <f t="shared" ca="1" si="235"/>
        <v/>
      </c>
      <c r="IC398" t="str">
        <f t="shared" ca="1" si="236"/>
        <v/>
      </c>
      <c r="ID398" t="str">
        <f t="shared" ca="1" si="237"/>
        <v/>
      </c>
      <c r="IE398" t="str">
        <f t="shared" ca="1" si="238"/>
        <v/>
      </c>
      <c r="IF398" t="str">
        <f t="shared" ca="1" si="239"/>
        <v/>
      </c>
      <c r="IG398" t="str">
        <f t="shared" ca="1" si="240"/>
        <v/>
      </c>
      <c r="IH398" t="str">
        <f t="shared" ca="1" si="241"/>
        <v/>
      </c>
      <c r="II398" t="str">
        <f t="shared" ca="1" si="242"/>
        <v/>
      </c>
      <c r="IJ398" t="str">
        <f t="shared" ca="1" si="243"/>
        <v/>
      </c>
      <c r="IK398" t="str">
        <f t="shared" ca="1" si="244"/>
        <v/>
      </c>
      <c r="IL398" t="str">
        <f t="shared" ca="1" si="245"/>
        <v/>
      </c>
      <c r="IM398" t="str">
        <f t="shared" ca="1" si="246"/>
        <v/>
      </c>
      <c r="IN398" t="str">
        <f t="shared" ca="1" si="247"/>
        <v/>
      </c>
      <c r="IO398" t="str">
        <f t="shared" ca="1" si="248"/>
        <v/>
      </c>
      <c r="IP398" t="str">
        <f t="shared" ca="1" si="249"/>
        <v/>
      </c>
      <c r="IQ398" t="str">
        <f t="shared" ca="1" si="250"/>
        <v/>
      </c>
      <c r="IR398" t="str">
        <f t="shared" ca="1" si="251"/>
        <v/>
      </c>
      <c r="IS398" t="str">
        <f t="shared" ca="1" si="252"/>
        <v/>
      </c>
      <c r="IT398" t="str">
        <f t="shared" ca="1" si="253"/>
        <v/>
      </c>
      <c r="IU398" t="str">
        <f t="shared" ca="1" si="254"/>
        <v/>
      </c>
      <c r="IV398" t="str">
        <f t="shared" ca="1" si="255"/>
        <v/>
      </c>
    </row>
    <row r="399" spans="2:256" x14ac:dyDescent="0.25">
      <c r="B399" s="140">
        <v>23</v>
      </c>
      <c r="C399" s="140" t="str">
        <f ca="1">IF(P399&gt;0,MAX($C$375:C398)+1,"")</f>
        <v/>
      </c>
      <c r="D399" s="140" t="str">
        <f ca="1">IF(ISERROR(INDEX(WS,ROWS($B$377:$B399))),"",MID(INDEX(WS,ROWS($B$377:$B399)), FIND("]",INDEX(WS,ROWS($B$377:$B399)))+1,32))&amp;T(NOW())</f>
        <v/>
      </c>
      <c r="E399" s="140" t="str">
        <f t="shared" ca="1" si="5"/>
        <v/>
      </c>
      <c r="F399" s="140" t="str">
        <f t="shared" ca="1" si="6"/>
        <v/>
      </c>
      <c r="G399" s="140" t="str">
        <f t="shared" ca="1" si="7"/>
        <v/>
      </c>
      <c r="H399" s="140" t="str">
        <f t="shared" ca="1" si="8"/>
        <v/>
      </c>
      <c r="I399" s="140" t="str">
        <f t="shared" ca="1" si="9"/>
        <v/>
      </c>
      <c r="J399" s="140" t="str">
        <f t="shared" ca="1" si="10"/>
        <v/>
      </c>
      <c r="K399" s="140" t="str">
        <f t="shared" ca="1" si="11"/>
        <v/>
      </c>
      <c r="L399" s="140" t="str">
        <f t="shared" ca="1" si="12"/>
        <v/>
      </c>
      <c r="M399" s="140" t="str">
        <f t="shared" ca="1" si="13"/>
        <v/>
      </c>
      <c r="N399" s="297" t="str">
        <f t="shared" ca="1" si="14"/>
        <v/>
      </c>
      <c r="O399" s="297" t="str">
        <f t="shared" ca="1" si="15"/>
        <v/>
      </c>
      <c r="P399" s="140">
        <f t="shared" ca="1" si="4"/>
        <v>0</v>
      </c>
      <c r="Q399" t="str">
        <f t="shared" ca="1" si="16"/>
        <v/>
      </c>
      <c r="R399" t="str">
        <f t="shared" ca="1" si="17"/>
        <v/>
      </c>
      <c r="S399" t="str">
        <f t="shared" ca="1" si="18"/>
        <v/>
      </c>
      <c r="T399" t="str">
        <f t="shared" ca="1" si="19"/>
        <v/>
      </c>
      <c r="U399" t="str">
        <f t="shared" ca="1" si="20"/>
        <v/>
      </c>
      <c r="V399" t="str">
        <f t="shared" ca="1" si="21"/>
        <v/>
      </c>
      <c r="W399" t="str">
        <f t="shared" ca="1" si="22"/>
        <v/>
      </c>
      <c r="X399" t="str">
        <f t="shared" ca="1" si="23"/>
        <v/>
      </c>
      <c r="Y399" t="str">
        <f t="shared" ca="1" si="24"/>
        <v/>
      </c>
      <c r="Z399" t="str">
        <f t="shared" ca="1" si="25"/>
        <v/>
      </c>
      <c r="AA399" t="str">
        <f t="shared" ca="1" si="26"/>
        <v/>
      </c>
      <c r="AB399" t="str">
        <f t="shared" ca="1" si="27"/>
        <v/>
      </c>
      <c r="AC399" t="str">
        <f t="shared" ca="1" si="28"/>
        <v/>
      </c>
      <c r="AD399" t="str">
        <f t="shared" ca="1" si="29"/>
        <v/>
      </c>
      <c r="AE399" t="str">
        <f t="shared" ca="1" si="30"/>
        <v/>
      </c>
      <c r="AF399" t="str">
        <f t="shared" ca="1" si="31"/>
        <v/>
      </c>
      <c r="AG399" t="str">
        <f t="shared" ca="1" si="32"/>
        <v/>
      </c>
      <c r="AH399" t="str">
        <f t="shared" ca="1" si="33"/>
        <v/>
      </c>
      <c r="AI399" t="str">
        <f t="shared" ca="1" si="34"/>
        <v/>
      </c>
      <c r="AJ399" t="str">
        <f t="shared" ca="1" si="35"/>
        <v/>
      </c>
      <c r="AK399" t="str">
        <f t="shared" ca="1" si="36"/>
        <v/>
      </c>
      <c r="AL399" t="str">
        <f t="shared" ca="1" si="37"/>
        <v/>
      </c>
      <c r="AM399" t="str">
        <f t="shared" ca="1" si="38"/>
        <v/>
      </c>
      <c r="AN399" t="str">
        <f t="shared" ca="1" si="39"/>
        <v/>
      </c>
      <c r="AO399" t="str">
        <f t="shared" ca="1" si="40"/>
        <v/>
      </c>
      <c r="AP399" t="str">
        <f t="shared" ca="1" si="41"/>
        <v/>
      </c>
      <c r="AQ399" t="str">
        <f t="shared" ca="1" si="42"/>
        <v/>
      </c>
      <c r="AR399" t="str">
        <f t="shared" ca="1" si="43"/>
        <v/>
      </c>
      <c r="AS399" t="str">
        <f t="shared" ca="1" si="44"/>
        <v/>
      </c>
      <c r="AT399" t="str">
        <f t="shared" ca="1" si="45"/>
        <v/>
      </c>
      <c r="AU399" t="str">
        <f t="shared" ca="1" si="46"/>
        <v/>
      </c>
      <c r="AV399" t="str">
        <f t="shared" ca="1" si="47"/>
        <v/>
      </c>
      <c r="AW399" t="str">
        <f t="shared" ca="1" si="48"/>
        <v/>
      </c>
      <c r="AX399" t="str">
        <f t="shared" ca="1" si="49"/>
        <v/>
      </c>
      <c r="AY399" t="str">
        <f t="shared" ca="1" si="50"/>
        <v/>
      </c>
      <c r="AZ399" t="str">
        <f t="shared" ca="1" si="51"/>
        <v/>
      </c>
      <c r="BA399" t="str">
        <f t="shared" ca="1" si="52"/>
        <v/>
      </c>
      <c r="BB399" t="str">
        <f t="shared" ca="1" si="53"/>
        <v/>
      </c>
      <c r="BC399" t="str">
        <f t="shared" ca="1" si="54"/>
        <v/>
      </c>
      <c r="BD399" t="str">
        <f t="shared" ca="1" si="55"/>
        <v/>
      </c>
      <c r="BE399" t="str">
        <f t="shared" ca="1" si="56"/>
        <v/>
      </c>
      <c r="BF399" t="str">
        <f t="shared" ca="1" si="57"/>
        <v/>
      </c>
      <c r="BG399" t="str">
        <f t="shared" ca="1" si="58"/>
        <v/>
      </c>
      <c r="BH399" t="str">
        <f t="shared" ca="1" si="59"/>
        <v/>
      </c>
      <c r="BI399" t="str">
        <f t="shared" ca="1" si="60"/>
        <v/>
      </c>
      <c r="BJ399" t="str">
        <f t="shared" ca="1" si="61"/>
        <v/>
      </c>
      <c r="BK399" t="str">
        <f t="shared" ca="1" si="62"/>
        <v/>
      </c>
      <c r="BL399" t="str">
        <f t="shared" ca="1" si="63"/>
        <v/>
      </c>
      <c r="BM399" t="str">
        <f t="shared" ca="1" si="64"/>
        <v/>
      </c>
      <c r="BN399" t="str">
        <f t="shared" ca="1" si="65"/>
        <v/>
      </c>
      <c r="BO399" t="str">
        <f t="shared" ca="1" si="66"/>
        <v/>
      </c>
      <c r="BP399" t="str">
        <f t="shared" ca="1" si="67"/>
        <v/>
      </c>
      <c r="BQ399" t="str">
        <f t="shared" ca="1" si="68"/>
        <v/>
      </c>
      <c r="BR399" t="str">
        <f t="shared" ca="1" si="69"/>
        <v/>
      </c>
      <c r="BS399" t="str">
        <f t="shared" ca="1" si="70"/>
        <v/>
      </c>
      <c r="BT399" t="str">
        <f t="shared" ca="1" si="71"/>
        <v/>
      </c>
      <c r="BU399" t="str">
        <f t="shared" ca="1" si="72"/>
        <v/>
      </c>
      <c r="BV399" t="str">
        <f t="shared" ca="1" si="73"/>
        <v/>
      </c>
      <c r="BW399" t="str">
        <f t="shared" ca="1" si="74"/>
        <v/>
      </c>
      <c r="BX399" t="str">
        <f t="shared" ca="1" si="75"/>
        <v/>
      </c>
      <c r="BY399" t="str">
        <f t="shared" ca="1" si="76"/>
        <v/>
      </c>
      <c r="BZ399" t="str">
        <f t="shared" ca="1" si="77"/>
        <v/>
      </c>
      <c r="CA399" t="str">
        <f t="shared" ca="1" si="78"/>
        <v/>
      </c>
      <c r="CB399" t="str">
        <f t="shared" ca="1" si="79"/>
        <v/>
      </c>
      <c r="CC399" t="str">
        <f t="shared" ca="1" si="80"/>
        <v/>
      </c>
      <c r="CD399" t="str">
        <f t="shared" ca="1" si="81"/>
        <v/>
      </c>
      <c r="CE399" t="str">
        <f t="shared" ca="1" si="82"/>
        <v/>
      </c>
      <c r="CF399" t="str">
        <f t="shared" ca="1" si="83"/>
        <v/>
      </c>
      <c r="CG399" t="str">
        <f t="shared" ca="1" si="84"/>
        <v/>
      </c>
      <c r="CH399" t="str">
        <f t="shared" ca="1" si="85"/>
        <v/>
      </c>
      <c r="CI399" t="str">
        <f t="shared" ca="1" si="86"/>
        <v/>
      </c>
      <c r="CJ399" t="str">
        <f t="shared" ca="1" si="87"/>
        <v/>
      </c>
      <c r="CK399" t="str">
        <f t="shared" ca="1" si="88"/>
        <v/>
      </c>
      <c r="CL399" t="str">
        <f t="shared" ca="1" si="89"/>
        <v/>
      </c>
      <c r="CM399" t="str">
        <f t="shared" ca="1" si="90"/>
        <v/>
      </c>
      <c r="CN399" t="str">
        <f t="shared" ca="1" si="91"/>
        <v/>
      </c>
      <c r="CO399" t="str">
        <f t="shared" ca="1" si="92"/>
        <v/>
      </c>
      <c r="CP399" t="str">
        <f t="shared" ca="1" si="93"/>
        <v/>
      </c>
      <c r="CQ399" t="str">
        <f t="shared" ca="1" si="94"/>
        <v/>
      </c>
      <c r="CR399" t="str">
        <f t="shared" ca="1" si="95"/>
        <v/>
      </c>
      <c r="CS399" t="str">
        <f t="shared" ca="1" si="96"/>
        <v/>
      </c>
      <c r="CT399" t="str">
        <f t="shared" ca="1" si="97"/>
        <v/>
      </c>
      <c r="CU399" t="str">
        <f t="shared" ca="1" si="98"/>
        <v/>
      </c>
      <c r="CV399" t="str">
        <f t="shared" ca="1" si="99"/>
        <v/>
      </c>
      <c r="CW399" t="str">
        <f t="shared" ca="1" si="100"/>
        <v/>
      </c>
      <c r="CX399" t="str">
        <f t="shared" ca="1" si="101"/>
        <v/>
      </c>
      <c r="CY399" t="str">
        <f t="shared" ca="1" si="102"/>
        <v/>
      </c>
      <c r="CZ399" t="str">
        <f t="shared" ca="1" si="103"/>
        <v/>
      </c>
      <c r="DA399" t="str">
        <f t="shared" ca="1" si="104"/>
        <v/>
      </c>
      <c r="DB399" t="str">
        <f t="shared" ca="1" si="105"/>
        <v/>
      </c>
      <c r="DC399" t="str">
        <f t="shared" ca="1" si="106"/>
        <v/>
      </c>
      <c r="DD399" t="str">
        <f t="shared" ca="1" si="107"/>
        <v/>
      </c>
      <c r="DE399" t="str">
        <f t="shared" ca="1" si="108"/>
        <v/>
      </c>
      <c r="DF399" t="str">
        <f t="shared" ca="1" si="109"/>
        <v/>
      </c>
      <c r="DG399" t="str">
        <f t="shared" ca="1" si="110"/>
        <v/>
      </c>
      <c r="DH399" t="str">
        <f t="shared" ca="1" si="111"/>
        <v/>
      </c>
      <c r="DI399" t="str">
        <f t="shared" ca="1" si="112"/>
        <v/>
      </c>
      <c r="DJ399" t="str">
        <f t="shared" ca="1" si="113"/>
        <v/>
      </c>
      <c r="DK399" t="str">
        <f t="shared" ca="1" si="114"/>
        <v/>
      </c>
      <c r="DL399" t="str">
        <f t="shared" ca="1" si="115"/>
        <v/>
      </c>
      <c r="DM399" t="str">
        <f t="shared" ca="1" si="116"/>
        <v/>
      </c>
      <c r="DN399" t="str">
        <f t="shared" ca="1" si="117"/>
        <v/>
      </c>
      <c r="DO399" t="str">
        <f t="shared" ca="1" si="118"/>
        <v/>
      </c>
      <c r="DP399" t="str">
        <f t="shared" ca="1" si="119"/>
        <v/>
      </c>
      <c r="DQ399" t="str">
        <f t="shared" ca="1" si="120"/>
        <v/>
      </c>
      <c r="DR399" t="str">
        <f t="shared" ca="1" si="121"/>
        <v/>
      </c>
      <c r="DS399" t="str">
        <f t="shared" ca="1" si="122"/>
        <v/>
      </c>
      <c r="DT399" t="str">
        <f t="shared" ca="1" si="123"/>
        <v/>
      </c>
      <c r="DU399" t="str">
        <f t="shared" ca="1" si="124"/>
        <v/>
      </c>
      <c r="DV399" t="str">
        <f t="shared" ca="1" si="125"/>
        <v/>
      </c>
      <c r="DW399" t="str">
        <f t="shared" ca="1" si="126"/>
        <v/>
      </c>
      <c r="DX399" t="str">
        <f t="shared" ca="1" si="127"/>
        <v/>
      </c>
      <c r="DY399" t="str">
        <f t="shared" ca="1" si="128"/>
        <v/>
      </c>
      <c r="DZ399" t="str">
        <f t="shared" ca="1" si="129"/>
        <v/>
      </c>
      <c r="EA399" t="str">
        <f t="shared" ca="1" si="130"/>
        <v/>
      </c>
      <c r="EB399" t="str">
        <f t="shared" ca="1" si="131"/>
        <v/>
      </c>
      <c r="EC399" t="str">
        <f t="shared" ca="1" si="132"/>
        <v/>
      </c>
      <c r="ED399" t="str">
        <f t="shared" ca="1" si="133"/>
        <v/>
      </c>
      <c r="EE399" t="str">
        <f t="shared" ca="1" si="134"/>
        <v/>
      </c>
      <c r="EF399" t="str">
        <f t="shared" ca="1" si="135"/>
        <v/>
      </c>
      <c r="EG399" t="str">
        <f t="shared" ca="1" si="136"/>
        <v/>
      </c>
      <c r="EH399" t="str">
        <f t="shared" ca="1" si="137"/>
        <v/>
      </c>
      <c r="EI399" t="str">
        <f t="shared" ca="1" si="138"/>
        <v/>
      </c>
      <c r="EJ399" t="str">
        <f t="shared" ca="1" si="139"/>
        <v/>
      </c>
      <c r="EK399" t="str">
        <f t="shared" ca="1" si="140"/>
        <v/>
      </c>
      <c r="EL399" t="str">
        <f t="shared" ca="1" si="141"/>
        <v/>
      </c>
      <c r="EM399" t="str">
        <f t="shared" ca="1" si="142"/>
        <v/>
      </c>
      <c r="EN399" t="str">
        <f t="shared" ca="1" si="143"/>
        <v/>
      </c>
      <c r="EO399" t="str">
        <f t="shared" ca="1" si="144"/>
        <v/>
      </c>
      <c r="EP399" t="str">
        <f t="shared" ca="1" si="145"/>
        <v/>
      </c>
      <c r="EQ399" t="str">
        <f t="shared" ca="1" si="146"/>
        <v/>
      </c>
      <c r="ER399" t="str">
        <f t="shared" ca="1" si="147"/>
        <v/>
      </c>
      <c r="ES399" t="str">
        <f t="shared" ca="1" si="148"/>
        <v/>
      </c>
      <c r="ET399" t="str">
        <f t="shared" ca="1" si="149"/>
        <v/>
      </c>
      <c r="EU399" t="str">
        <f t="shared" ca="1" si="150"/>
        <v/>
      </c>
      <c r="EV399" t="str">
        <f t="shared" ca="1" si="151"/>
        <v/>
      </c>
      <c r="EW399" t="str">
        <f t="shared" ca="1" si="152"/>
        <v/>
      </c>
      <c r="EX399" t="str">
        <f t="shared" ca="1" si="153"/>
        <v/>
      </c>
      <c r="EY399" t="str">
        <f t="shared" ca="1" si="154"/>
        <v/>
      </c>
      <c r="EZ399" t="str">
        <f t="shared" ca="1" si="155"/>
        <v/>
      </c>
      <c r="FA399" t="str">
        <f t="shared" ca="1" si="156"/>
        <v/>
      </c>
      <c r="FB399" t="str">
        <f t="shared" ca="1" si="157"/>
        <v/>
      </c>
      <c r="FC399" t="str">
        <f t="shared" ca="1" si="158"/>
        <v/>
      </c>
      <c r="FD399" t="str">
        <f t="shared" ca="1" si="159"/>
        <v/>
      </c>
      <c r="FE399" t="str">
        <f t="shared" ca="1" si="160"/>
        <v/>
      </c>
      <c r="FF399" t="str">
        <f t="shared" ca="1" si="161"/>
        <v/>
      </c>
      <c r="FG399" t="str">
        <f t="shared" ca="1" si="162"/>
        <v/>
      </c>
      <c r="FH399" t="str">
        <f t="shared" ca="1" si="163"/>
        <v/>
      </c>
      <c r="FI399" t="str">
        <f t="shared" ca="1" si="164"/>
        <v/>
      </c>
      <c r="FJ399" t="str">
        <f t="shared" ca="1" si="165"/>
        <v/>
      </c>
      <c r="FK399" t="str">
        <f t="shared" ca="1" si="166"/>
        <v/>
      </c>
      <c r="FL399" t="str">
        <f t="shared" ca="1" si="167"/>
        <v/>
      </c>
      <c r="FM399" t="str">
        <f t="shared" ca="1" si="168"/>
        <v/>
      </c>
      <c r="FN399" t="str">
        <f t="shared" ca="1" si="169"/>
        <v/>
      </c>
      <c r="FO399" t="str">
        <f t="shared" ca="1" si="170"/>
        <v/>
      </c>
      <c r="FP399" t="str">
        <f t="shared" ca="1" si="171"/>
        <v/>
      </c>
      <c r="FQ399" t="str">
        <f t="shared" ca="1" si="172"/>
        <v/>
      </c>
      <c r="FR399" t="str">
        <f t="shared" ca="1" si="173"/>
        <v/>
      </c>
      <c r="FS399" t="str">
        <f t="shared" ca="1" si="174"/>
        <v/>
      </c>
      <c r="FT399" t="str">
        <f t="shared" ca="1" si="175"/>
        <v/>
      </c>
      <c r="FU399" t="str">
        <f t="shared" ca="1" si="176"/>
        <v/>
      </c>
      <c r="FV399" t="str">
        <f t="shared" ca="1" si="177"/>
        <v/>
      </c>
      <c r="FW399" t="str">
        <f t="shared" ca="1" si="178"/>
        <v/>
      </c>
      <c r="FX399" t="str">
        <f t="shared" ca="1" si="179"/>
        <v/>
      </c>
      <c r="FY399" t="str">
        <f t="shared" ca="1" si="180"/>
        <v/>
      </c>
      <c r="FZ399" t="str">
        <f t="shared" ca="1" si="181"/>
        <v/>
      </c>
      <c r="GA399" t="str">
        <f t="shared" ca="1" si="182"/>
        <v/>
      </c>
      <c r="GB399" t="str">
        <f t="shared" ca="1" si="183"/>
        <v/>
      </c>
      <c r="GC399" t="str">
        <f t="shared" ca="1" si="184"/>
        <v/>
      </c>
      <c r="GD399" t="str">
        <f t="shared" ca="1" si="185"/>
        <v/>
      </c>
      <c r="GE399" t="str">
        <f t="shared" ca="1" si="186"/>
        <v/>
      </c>
      <c r="GF399" t="str">
        <f t="shared" ca="1" si="187"/>
        <v/>
      </c>
      <c r="GG399" t="str">
        <f t="shared" ca="1" si="188"/>
        <v/>
      </c>
      <c r="GH399" t="str">
        <f t="shared" ca="1" si="189"/>
        <v/>
      </c>
      <c r="GI399" t="str">
        <f t="shared" ca="1" si="190"/>
        <v/>
      </c>
      <c r="GJ399" t="str">
        <f t="shared" ca="1" si="191"/>
        <v/>
      </c>
      <c r="GK399" t="str">
        <f t="shared" ca="1" si="192"/>
        <v/>
      </c>
      <c r="GL399" t="str">
        <f t="shared" ca="1" si="193"/>
        <v/>
      </c>
      <c r="GM399" t="str">
        <f t="shared" ca="1" si="194"/>
        <v/>
      </c>
      <c r="GN399" t="str">
        <f t="shared" ca="1" si="195"/>
        <v/>
      </c>
      <c r="GO399" t="str">
        <f t="shared" ca="1" si="196"/>
        <v/>
      </c>
      <c r="GP399" t="str">
        <f t="shared" ca="1" si="197"/>
        <v/>
      </c>
      <c r="GQ399" t="str">
        <f t="shared" ca="1" si="198"/>
        <v/>
      </c>
      <c r="GR399" t="str">
        <f t="shared" ca="1" si="199"/>
        <v/>
      </c>
      <c r="GS399" t="str">
        <f t="shared" ca="1" si="200"/>
        <v/>
      </c>
      <c r="GT399" t="str">
        <f t="shared" ca="1" si="201"/>
        <v/>
      </c>
      <c r="GU399" t="str">
        <f t="shared" ca="1" si="202"/>
        <v/>
      </c>
      <c r="GV399" t="str">
        <f t="shared" ca="1" si="203"/>
        <v/>
      </c>
      <c r="GW399" t="str">
        <f t="shared" ca="1" si="204"/>
        <v/>
      </c>
      <c r="GX399" t="str">
        <f t="shared" ca="1" si="205"/>
        <v/>
      </c>
      <c r="GY399" t="str">
        <f t="shared" ca="1" si="206"/>
        <v/>
      </c>
      <c r="GZ399" t="str">
        <f t="shared" ca="1" si="207"/>
        <v/>
      </c>
      <c r="HA399" t="str">
        <f t="shared" ca="1" si="208"/>
        <v/>
      </c>
      <c r="HB399" t="str">
        <f t="shared" ca="1" si="209"/>
        <v/>
      </c>
      <c r="HC399" t="str">
        <f t="shared" ca="1" si="210"/>
        <v/>
      </c>
      <c r="HD399" t="str">
        <f t="shared" ca="1" si="211"/>
        <v/>
      </c>
      <c r="HE399" t="str">
        <f t="shared" ca="1" si="212"/>
        <v/>
      </c>
      <c r="HF399" t="str">
        <f t="shared" ca="1" si="213"/>
        <v/>
      </c>
      <c r="HG399" t="str">
        <f t="shared" ca="1" si="214"/>
        <v/>
      </c>
      <c r="HH399" t="str">
        <f t="shared" ca="1" si="215"/>
        <v/>
      </c>
      <c r="HI399" t="str">
        <f t="shared" ca="1" si="216"/>
        <v/>
      </c>
      <c r="HJ399" t="str">
        <f t="shared" ca="1" si="217"/>
        <v/>
      </c>
      <c r="HK399" t="str">
        <f t="shared" ca="1" si="218"/>
        <v/>
      </c>
      <c r="HL399" t="str">
        <f t="shared" ca="1" si="219"/>
        <v/>
      </c>
      <c r="HM399" t="str">
        <f t="shared" ca="1" si="220"/>
        <v/>
      </c>
      <c r="HN399" t="str">
        <f t="shared" ca="1" si="221"/>
        <v/>
      </c>
      <c r="HO399" t="str">
        <f t="shared" ca="1" si="222"/>
        <v/>
      </c>
      <c r="HP399" t="str">
        <f t="shared" ca="1" si="223"/>
        <v/>
      </c>
      <c r="HQ399" t="str">
        <f t="shared" ca="1" si="224"/>
        <v/>
      </c>
      <c r="HR399" t="str">
        <f t="shared" ca="1" si="225"/>
        <v/>
      </c>
      <c r="HS399" t="str">
        <f t="shared" ca="1" si="226"/>
        <v/>
      </c>
      <c r="HT399" t="str">
        <f t="shared" ca="1" si="227"/>
        <v/>
      </c>
      <c r="HU399" t="str">
        <f t="shared" ca="1" si="228"/>
        <v/>
      </c>
      <c r="HV399" t="str">
        <f t="shared" ca="1" si="229"/>
        <v/>
      </c>
      <c r="HW399" t="str">
        <f t="shared" ca="1" si="230"/>
        <v/>
      </c>
      <c r="HX399" t="str">
        <f t="shared" ca="1" si="231"/>
        <v/>
      </c>
      <c r="HY399" t="str">
        <f t="shared" ca="1" si="232"/>
        <v/>
      </c>
      <c r="HZ399" t="str">
        <f t="shared" ca="1" si="233"/>
        <v/>
      </c>
      <c r="IA399" t="str">
        <f t="shared" ca="1" si="234"/>
        <v/>
      </c>
      <c r="IB399" t="str">
        <f t="shared" ca="1" si="235"/>
        <v/>
      </c>
      <c r="IC399" t="str">
        <f t="shared" ca="1" si="236"/>
        <v/>
      </c>
      <c r="ID399" t="str">
        <f t="shared" ca="1" si="237"/>
        <v/>
      </c>
      <c r="IE399" t="str">
        <f t="shared" ca="1" si="238"/>
        <v/>
      </c>
      <c r="IF399" t="str">
        <f t="shared" ca="1" si="239"/>
        <v/>
      </c>
      <c r="IG399" t="str">
        <f t="shared" ca="1" si="240"/>
        <v/>
      </c>
      <c r="IH399" t="str">
        <f t="shared" ca="1" si="241"/>
        <v/>
      </c>
      <c r="II399" t="str">
        <f t="shared" ca="1" si="242"/>
        <v/>
      </c>
      <c r="IJ399" t="str">
        <f t="shared" ca="1" si="243"/>
        <v/>
      </c>
      <c r="IK399" t="str">
        <f t="shared" ca="1" si="244"/>
        <v/>
      </c>
      <c r="IL399" t="str">
        <f t="shared" ca="1" si="245"/>
        <v/>
      </c>
      <c r="IM399" t="str">
        <f t="shared" ca="1" si="246"/>
        <v/>
      </c>
      <c r="IN399" t="str">
        <f t="shared" ca="1" si="247"/>
        <v/>
      </c>
      <c r="IO399" t="str">
        <f t="shared" ca="1" si="248"/>
        <v/>
      </c>
      <c r="IP399" t="str">
        <f t="shared" ca="1" si="249"/>
        <v/>
      </c>
      <c r="IQ399" t="str">
        <f t="shared" ca="1" si="250"/>
        <v/>
      </c>
      <c r="IR399" t="str">
        <f t="shared" ca="1" si="251"/>
        <v/>
      </c>
      <c r="IS399" t="str">
        <f t="shared" ca="1" si="252"/>
        <v/>
      </c>
      <c r="IT399" t="str">
        <f t="shared" ca="1" si="253"/>
        <v/>
      </c>
      <c r="IU399" t="str">
        <f t="shared" ca="1" si="254"/>
        <v/>
      </c>
      <c r="IV399" t="str">
        <f t="shared" ca="1" si="255"/>
        <v/>
      </c>
    </row>
    <row r="400" spans="2:256" x14ac:dyDescent="0.25">
      <c r="B400" s="140">
        <v>24</v>
      </c>
      <c r="C400" s="140" t="str">
        <f ca="1">IF(P400&gt;0,MAX($C$375:C399)+1,"")</f>
        <v/>
      </c>
      <c r="D400" s="140" t="str">
        <f ca="1">IF(ISERROR(INDEX(WS,ROWS($B$377:$B400))),"",MID(INDEX(WS,ROWS($B$377:$B400)), FIND("]",INDEX(WS,ROWS($B$377:$B400)))+1,32))&amp;T(NOW())</f>
        <v/>
      </c>
      <c r="E400" s="140" t="str">
        <f t="shared" ca="1" si="5"/>
        <v/>
      </c>
      <c r="F400" s="140" t="str">
        <f t="shared" ca="1" si="6"/>
        <v/>
      </c>
      <c r="G400" s="140" t="str">
        <f t="shared" ca="1" si="7"/>
        <v/>
      </c>
      <c r="H400" s="140" t="str">
        <f t="shared" ca="1" si="8"/>
        <v/>
      </c>
      <c r="I400" s="140" t="str">
        <f t="shared" ca="1" si="9"/>
        <v/>
      </c>
      <c r="J400" s="140" t="str">
        <f t="shared" ca="1" si="10"/>
        <v/>
      </c>
      <c r="K400" s="140" t="str">
        <f t="shared" ca="1" si="11"/>
        <v/>
      </c>
      <c r="L400" s="140" t="str">
        <f t="shared" ca="1" si="12"/>
        <v/>
      </c>
      <c r="M400" s="140" t="str">
        <f t="shared" ca="1" si="13"/>
        <v/>
      </c>
      <c r="N400" s="297" t="str">
        <f t="shared" ca="1" si="14"/>
        <v/>
      </c>
      <c r="O400" s="297" t="str">
        <f t="shared" ca="1" si="15"/>
        <v/>
      </c>
      <c r="P400" s="140">
        <f t="shared" ca="1" si="4"/>
        <v>0</v>
      </c>
      <c r="Q400" t="str">
        <f t="shared" ca="1" si="16"/>
        <v/>
      </c>
      <c r="R400" t="str">
        <f t="shared" ca="1" si="17"/>
        <v/>
      </c>
      <c r="S400" t="str">
        <f t="shared" ca="1" si="18"/>
        <v/>
      </c>
      <c r="T400" t="str">
        <f t="shared" ca="1" si="19"/>
        <v/>
      </c>
      <c r="U400" t="str">
        <f t="shared" ca="1" si="20"/>
        <v/>
      </c>
      <c r="V400" t="str">
        <f t="shared" ca="1" si="21"/>
        <v/>
      </c>
      <c r="W400" t="str">
        <f t="shared" ca="1" si="22"/>
        <v/>
      </c>
      <c r="X400" t="str">
        <f t="shared" ca="1" si="23"/>
        <v/>
      </c>
      <c r="Y400" t="str">
        <f t="shared" ca="1" si="24"/>
        <v/>
      </c>
      <c r="Z400" t="str">
        <f t="shared" ca="1" si="25"/>
        <v/>
      </c>
      <c r="AA400" t="str">
        <f t="shared" ca="1" si="26"/>
        <v/>
      </c>
      <c r="AB400" t="str">
        <f t="shared" ca="1" si="27"/>
        <v/>
      </c>
      <c r="AC400" t="str">
        <f t="shared" ca="1" si="28"/>
        <v/>
      </c>
      <c r="AD400" t="str">
        <f t="shared" ca="1" si="29"/>
        <v/>
      </c>
      <c r="AE400" t="str">
        <f t="shared" ca="1" si="30"/>
        <v/>
      </c>
      <c r="AF400" t="str">
        <f t="shared" ca="1" si="31"/>
        <v/>
      </c>
      <c r="AG400" t="str">
        <f t="shared" ca="1" si="32"/>
        <v/>
      </c>
      <c r="AH400" t="str">
        <f t="shared" ca="1" si="33"/>
        <v/>
      </c>
      <c r="AI400" t="str">
        <f t="shared" ca="1" si="34"/>
        <v/>
      </c>
      <c r="AJ400" t="str">
        <f t="shared" ca="1" si="35"/>
        <v/>
      </c>
      <c r="AK400" t="str">
        <f t="shared" ca="1" si="36"/>
        <v/>
      </c>
      <c r="AL400" t="str">
        <f t="shared" ca="1" si="37"/>
        <v/>
      </c>
      <c r="AM400" t="str">
        <f t="shared" ca="1" si="38"/>
        <v/>
      </c>
      <c r="AN400" t="str">
        <f t="shared" ca="1" si="39"/>
        <v/>
      </c>
      <c r="AO400" t="str">
        <f t="shared" ca="1" si="40"/>
        <v/>
      </c>
      <c r="AP400" t="str">
        <f t="shared" ca="1" si="41"/>
        <v/>
      </c>
      <c r="AQ400" t="str">
        <f t="shared" ca="1" si="42"/>
        <v/>
      </c>
      <c r="AR400" t="str">
        <f t="shared" ca="1" si="43"/>
        <v/>
      </c>
      <c r="AS400" t="str">
        <f t="shared" ca="1" si="44"/>
        <v/>
      </c>
      <c r="AT400" t="str">
        <f t="shared" ca="1" si="45"/>
        <v/>
      </c>
      <c r="AU400" t="str">
        <f t="shared" ca="1" si="46"/>
        <v/>
      </c>
      <c r="AV400" t="str">
        <f t="shared" ca="1" si="47"/>
        <v/>
      </c>
      <c r="AW400" t="str">
        <f t="shared" ca="1" si="48"/>
        <v/>
      </c>
      <c r="AX400" t="str">
        <f t="shared" ca="1" si="49"/>
        <v/>
      </c>
      <c r="AY400" t="str">
        <f t="shared" ca="1" si="50"/>
        <v/>
      </c>
      <c r="AZ400" t="str">
        <f t="shared" ca="1" si="51"/>
        <v/>
      </c>
      <c r="BA400" t="str">
        <f t="shared" ca="1" si="52"/>
        <v/>
      </c>
      <c r="BB400" t="str">
        <f t="shared" ca="1" si="53"/>
        <v/>
      </c>
      <c r="BC400" t="str">
        <f t="shared" ca="1" si="54"/>
        <v/>
      </c>
      <c r="BD400" t="str">
        <f t="shared" ca="1" si="55"/>
        <v/>
      </c>
      <c r="BE400" t="str">
        <f t="shared" ca="1" si="56"/>
        <v/>
      </c>
      <c r="BF400" t="str">
        <f t="shared" ca="1" si="57"/>
        <v/>
      </c>
      <c r="BG400" t="str">
        <f t="shared" ca="1" si="58"/>
        <v/>
      </c>
      <c r="BH400" t="str">
        <f t="shared" ca="1" si="59"/>
        <v/>
      </c>
      <c r="BI400" t="str">
        <f t="shared" ca="1" si="60"/>
        <v/>
      </c>
      <c r="BJ400" t="str">
        <f t="shared" ca="1" si="61"/>
        <v/>
      </c>
      <c r="BK400" t="str">
        <f t="shared" ca="1" si="62"/>
        <v/>
      </c>
      <c r="BL400" t="str">
        <f t="shared" ca="1" si="63"/>
        <v/>
      </c>
      <c r="BM400" t="str">
        <f t="shared" ca="1" si="64"/>
        <v/>
      </c>
      <c r="BN400" t="str">
        <f t="shared" ca="1" si="65"/>
        <v/>
      </c>
      <c r="BO400" t="str">
        <f t="shared" ca="1" si="66"/>
        <v/>
      </c>
      <c r="BP400" t="str">
        <f t="shared" ca="1" si="67"/>
        <v/>
      </c>
      <c r="BQ400" t="str">
        <f t="shared" ca="1" si="68"/>
        <v/>
      </c>
      <c r="BR400" t="str">
        <f t="shared" ca="1" si="69"/>
        <v/>
      </c>
      <c r="BS400" t="str">
        <f t="shared" ca="1" si="70"/>
        <v/>
      </c>
      <c r="BT400" t="str">
        <f t="shared" ca="1" si="71"/>
        <v/>
      </c>
      <c r="BU400" t="str">
        <f t="shared" ca="1" si="72"/>
        <v/>
      </c>
      <c r="BV400" t="str">
        <f t="shared" ca="1" si="73"/>
        <v/>
      </c>
      <c r="BW400" t="str">
        <f t="shared" ca="1" si="74"/>
        <v/>
      </c>
      <c r="BX400" t="str">
        <f t="shared" ca="1" si="75"/>
        <v/>
      </c>
      <c r="BY400" t="str">
        <f t="shared" ca="1" si="76"/>
        <v/>
      </c>
      <c r="BZ400" t="str">
        <f t="shared" ca="1" si="77"/>
        <v/>
      </c>
      <c r="CA400" t="str">
        <f t="shared" ca="1" si="78"/>
        <v/>
      </c>
      <c r="CB400" t="str">
        <f t="shared" ca="1" si="79"/>
        <v/>
      </c>
      <c r="CC400" t="str">
        <f t="shared" ca="1" si="80"/>
        <v/>
      </c>
      <c r="CD400" t="str">
        <f t="shared" ca="1" si="81"/>
        <v/>
      </c>
      <c r="CE400" t="str">
        <f t="shared" ca="1" si="82"/>
        <v/>
      </c>
      <c r="CF400" t="str">
        <f t="shared" ca="1" si="83"/>
        <v/>
      </c>
      <c r="CG400" t="str">
        <f t="shared" ca="1" si="84"/>
        <v/>
      </c>
      <c r="CH400" t="str">
        <f t="shared" ca="1" si="85"/>
        <v/>
      </c>
      <c r="CI400" t="str">
        <f t="shared" ca="1" si="86"/>
        <v/>
      </c>
      <c r="CJ400" t="str">
        <f t="shared" ca="1" si="87"/>
        <v/>
      </c>
      <c r="CK400" t="str">
        <f t="shared" ca="1" si="88"/>
        <v/>
      </c>
      <c r="CL400" t="str">
        <f t="shared" ca="1" si="89"/>
        <v/>
      </c>
      <c r="CM400" t="str">
        <f t="shared" ca="1" si="90"/>
        <v/>
      </c>
      <c r="CN400" t="str">
        <f t="shared" ca="1" si="91"/>
        <v/>
      </c>
      <c r="CO400" t="str">
        <f t="shared" ca="1" si="92"/>
        <v/>
      </c>
      <c r="CP400" t="str">
        <f t="shared" ca="1" si="93"/>
        <v/>
      </c>
      <c r="CQ400" t="str">
        <f t="shared" ca="1" si="94"/>
        <v/>
      </c>
      <c r="CR400" t="str">
        <f t="shared" ca="1" si="95"/>
        <v/>
      </c>
      <c r="CS400" t="str">
        <f t="shared" ca="1" si="96"/>
        <v/>
      </c>
      <c r="CT400" t="str">
        <f t="shared" ca="1" si="97"/>
        <v/>
      </c>
      <c r="CU400" t="str">
        <f t="shared" ca="1" si="98"/>
        <v/>
      </c>
      <c r="CV400" t="str">
        <f t="shared" ca="1" si="99"/>
        <v/>
      </c>
      <c r="CW400" t="str">
        <f t="shared" ca="1" si="100"/>
        <v/>
      </c>
      <c r="CX400" t="str">
        <f t="shared" ca="1" si="101"/>
        <v/>
      </c>
      <c r="CY400" t="str">
        <f t="shared" ca="1" si="102"/>
        <v/>
      </c>
      <c r="CZ400" t="str">
        <f t="shared" ca="1" si="103"/>
        <v/>
      </c>
      <c r="DA400" t="str">
        <f t="shared" ca="1" si="104"/>
        <v/>
      </c>
      <c r="DB400" t="str">
        <f t="shared" ca="1" si="105"/>
        <v/>
      </c>
      <c r="DC400" t="str">
        <f t="shared" ca="1" si="106"/>
        <v/>
      </c>
      <c r="DD400" t="str">
        <f t="shared" ca="1" si="107"/>
        <v/>
      </c>
      <c r="DE400" t="str">
        <f t="shared" ca="1" si="108"/>
        <v/>
      </c>
      <c r="DF400" t="str">
        <f t="shared" ca="1" si="109"/>
        <v/>
      </c>
      <c r="DG400" t="str">
        <f t="shared" ca="1" si="110"/>
        <v/>
      </c>
      <c r="DH400" t="str">
        <f t="shared" ca="1" si="111"/>
        <v/>
      </c>
      <c r="DI400" t="str">
        <f t="shared" ca="1" si="112"/>
        <v/>
      </c>
      <c r="DJ400" t="str">
        <f t="shared" ca="1" si="113"/>
        <v/>
      </c>
      <c r="DK400" t="str">
        <f t="shared" ca="1" si="114"/>
        <v/>
      </c>
      <c r="DL400" t="str">
        <f t="shared" ca="1" si="115"/>
        <v/>
      </c>
      <c r="DM400" t="str">
        <f t="shared" ca="1" si="116"/>
        <v/>
      </c>
      <c r="DN400" t="str">
        <f t="shared" ca="1" si="117"/>
        <v/>
      </c>
      <c r="DO400" t="str">
        <f t="shared" ca="1" si="118"/>
        <v/>
      </c>
      <c r="DP400" t="str">
        <f t="shared" ca="1" si="119"/>
        <v/>
      </c>
      <c r="DQ400" t="str">
        <f t="shared" ca="1" si="120"/>
        <v/>
      </c>
      <c r="DR400" t="str">
        <f t="shared" ca="1" si="121"/>
        <v/>
      </c>
      <c r="DS400" t="str">
        <f t="shared" ca="1" si="122"/>
        <v/>
      </c>
      <c r="DT400" t="str">
        <f t="shared" ca="1" si="123"/>
        <v/>
      </c>
      <c r="DU400" t="str">
        <f t="shared" ca="1" si="124"/>
        <v/>
      </c>
      <c r="DV400" t="str">
        <f t="shared" ca="1" si="125"/>
        <v/>
      </c>
      <c r="DW400" t="str">
        <f t="shared" ca="1" si="126"/>
        <v/>
      </c>
      <c r="DX400" t="str">
        <f t="shared" ca="1" si="127"/>
        <v/>
      </c>
      <c r="DY400" t="str">
        <f t="shared" ca="1" si="128"/>
        <v/>
      </c>
      <c r="DZ400" t="str">
        <f t="shared" ca="1" si="129"/>
        <v/>
      </c>
      <c r="EA400" t="str">
        <f t="shared" ca="1" si="130"/>
        <v/>
      </c>
      <c r="EB400" t="str">
        <f t="shared" ca="1" si="131"/>
        <v/>
      </c>
      <c r="EC400" t="str">
        <f t="shared" ca="1" si="132"/>
        <v/>
      </c>
      <c r="ED400" t="str">
        <f t="shared" ca="1" si="133"/>
        <v/>
      </c>
      <c r="EE400" t="str">
        <f t="shared" ca="1" si="134"/>
        <v/>
      </c>
      <c r="EF400" t="str">
        <f t="shared" ca="1" si="135"/>
        <v/>
      </c>
      <c r="EG400" t="str">
        <f t="shared" ca="1" si="136"/>
        <v/>
      </c>
      <c r="EH400" t="str">
        <f t="shared" ca="1" si="137"/>
        <v/>
      </c>
      <c r="EI400" t="str">
        <f t="shared" ca="1" si="138"/>
        <v/>
      </c>
      <c r="EJ400" t="str">
        <f t="shared" ca="1" si="139"/>
        <v/>
      </c>
      <c r="EK400" t="str">
        <f t="shared" ca="1" si="140"/>
        <v/>
      </c>
      <c r="EL400" t="str">
        <f t="shared" ca="1" si="141"/>
        <v/>
      </c>
      <c r="EM400" t="str">
        <f t="shared" ca="1" si="142"/>
        <v/>
      </c>
      <c r="EN400" t="str">
        <f t="shared" ca="1" si="143"/>
        <v/>
      </c>
      <c r="EO400" t="str">
        <f t="shared" ca="1" si="144"/>
        <v/>
      </c>
      <c r="EP400" t="str">
        <f t="shared" ca="1" si="145"/>
        <v/>
      </c>
      <c r="EQ400" t="str">
        <f t="shared" ca="1" si="146"/>
        <v/>
      </c>
      <c r="ER400" t="str">
        <f t="shared" ca="1" si="147"/>
        <v/>
      </c>
      <c r="ES400" t="str">
        <f t="shared" ca="1" si="148"/>
        <v/>
      </c>
      <c r="ET400" t="str">
        <f t="shared" ca="1" si="149"/>
        <v/>
      </c>
      <c r="EU400" t="str">
        <f t="shared" ca="1" si="150"/>
        <v/>
      </c>
      <c r="EV400" t="str">
        <f t="shared" ca="1" si="151"/>
        <v/>
      </c>
      <c r="EW400" t="str">
        <f t="shared" ca="1" si="152"/>
        <v/>
      </c>
      <c r="EX400" t="str">
        <f t="shared" ca="1" si="153"/>
        <v/>
      </c>
      <c r="EY400" t="str">
        <f t="shared" ca="1" si="154"/>
        <v/>
      </c>
      <c r="EZ400" t="str">
        <f t="shared" ca="1" si="155"/>
        <v/>
      </c>
      <c r="FA400" t="str">
        <f t="shared" ca="1" si="156"/>
        <v/>
      </c>
      <c r="FB400" t="str">
        <f t="shared" ca="1" si="157"/>
        <v/>
      </c>
      <c r="FC400" t="str">
        <f t="shared" ca="1" si="158"/>
        <v/>
      </c>
      <c r="FD400" t="str">
        <f t="shared" ca="1" si="159"/>
        <v/>
      </c>
      <c r="FE400" t="str">
        <f t="shared" ca="1" si="160"/>
        <v/>
      </c>
      <c r="FF400" t="str">
        <f t="shared" ca="1" si="161"/>
        <v/>
      </c>
      <c r="FG400" t="str">
        <f t="shared" ca="1" si="162"/>
        <v/>
      </c>
      <c r="FH400" t="str">
        <f t="shared" ca="1" si="163"/>
        <v/>
      </c>
      <c r="FI400" t="str">
        <f t="shared" ca="1" si="164"/>
        <v/>
      </c>
      <c r="FJ400" t="str">
        <f t="shared" ca="1" si="165"/>
        <v/>
      </c>
      <c r="FK400" t="str">
        <f t="shared" ca="1" si="166"/>
        <v/>
      </c>
      <c r="FL400" t="str">
        <f t="shared" ca="1" si="167"/>
        <v/>
      </c>
      <c r="FM400" t="str">
        <f t="shared" ca="1" si="168"/>
        <v/>
      </c>
      <c r="FN400" t="str">
        <f t="shared" ca="1" si="169"/>
        <v/>
      </c>
      <c r="FO400" t="str">
        <f t="shared" ca="1" si="170"/>
        <v/>
      </c>
      <c r="FP400" t="str">
        <f t="shared" ca="1" si="171"/>
        <v/>
      </c>
      <c r="FQ400" t="str">
        <f t="shared" ca="1" si="172"/>
        <v/>
      </c>
      <c r="FR400" t="str">
        <f t="shared" ca="1" si="173"/>
        <v/>
      </c>
      <c r="FS400" t="str">
        <f t="shared" ca="1" si="174"/>
        <v/>
      </c>
      <c r="FT400" t="str">
        <f t="shared" ca="1" si="175"/>
        <v/>
      </c>
      <c r="FU400" t="str">
        <f t="shared" ca="1" si="176"/>
        <v/>
      </c>
      <c r="FV400" t="str">
        <f t="shared" ca="1" si="177"/>
        <v/>
      </c>
      <c r="FW400" t="str">
        <f t="shared" ca="1" si="178"/>
        <v/>
      </c>
      <c r="FX400" t="str">
        <f t="shared" ca="1" si="179"/>
        <v/>
      </c>
      <c r="FY400" t="str">
        <f t="shared" ca="1" si="180"/>
        <v/>
      </c>
      <c r="FZ400" t="str">
        <f t="shared" ca="1" si="181"/>
        <v/>
      </c>
      <c r="GA400" t="str">
        <f t="shared" ca="1" si="182"/>
        <v/>
      </c>
      <c r="GB400" t="str">
        <f t="shared" ca="1" si="183"/>
        <v/>
      </c>
      <c r="GC400" t="str">
        <f t="shared" ca="1" si="184"/>
        <v/>
      </c>
      <c r="GD400" t="str">
        <f t="shared" ca="1" si="185"/>
        <v/>
      </c>
      <c r="GE400" t="str">
        <f t="shared" ca="1" si="186"/>
        <v/>
      </c>
      <c r="GF400" t="str">
        <f t="shared" ca="1" si="187"/>
        <v/>
      </c>
      <c r="GG400" t="str">
        <f t="shared" ca="1" si="188"/>
        <v/>
      </c>
      <c r="GH400" t="str">
        <f t="shared" ca="1" si="189"/>
        <v/>
      </c>
      <c r="GI400" t="str">
        <f t="shared" ca="1" si="190"/>
        <v/>
      </c>
      <c r="GJ400" t="str">
        <f t="shared" ca="1" si="191"/>
        <v/>
      </c>
      <c r="GK400" t="str">
        <f t="shared" ca="1" si="192"/>
        <v/>
      </c>
      <c r="GL400" t="str">
        <f t="shared" ca="1" si="193"/>
        <v/>
      </c>
      <c r="GM400" t="str">
        <f t="shared" ca="1" si="194"/>
        <v/>
      </c>
      <c r="GN400" t="str">
        <f t="shared" ca="1" si="195"/>
        <v/>
      </c>
      <c r="GO400" t="str">
        <f t="shared" ca="1" si="196"/>
        <v/>
      </c>
      <c r="GP400" t="str">
        <f t="shared" ca="1" si="197"/>
        <v/>
      </c>
      <c r="GQ400" t="str">
        <f t="shared" ca="1" si="198"/>
        <v/>
      </c>
      <c r="GR400" t="str">
        <f t="shared" ca="1" si="199"/>
        <v/>
      </c>
      <c r="GS400" t="str">
        <f t="shared" ca="1" si="200"/>
        <v/>
      </c>
      <c r="GT400" t="str">
        <f t="shared" ca="1" si="201"/>
        <v/>
      </c>
      <c r="GU400" t="str">
        <f t="shared" ca="1" si="202"/>
        <v/>
      </c>
      <c r="GV400" t="str">
        <f t="shared" ca="1" si="203"/>
        <v/>
      </c>
      <c r="GW400" t="str">
        <f t="shared" ca="1" si="204"/>
        <v/>
      </c>
      <c r="GX400" t="str">
        <f t="shared" ca="1" si="205"/>
        <v/>
      </c>
      <c r="GY400" t="str">
        <f t="shared" ca="1" si="206"/>
        <v/>
      </c>
      <c r="GZ400" t="str">
        <f t="shared" ca="1" si="207"/>
        <v/>
      </c>
      <c r="HA400" t="str">
        <f t="shared" ca="1" si="208"/>
        <v/>
      </c>
      <c r="HB400" t="str">
        <f t="shared" ca="1" si="209"/>
        <v/>
      </c>
      <c r="HC400" t="str">
        <f t="shared" ca="1" si="210"/>
        <v/>
      </c>
      <c r="HD400" t="str">
        <f t="shared" ca="1" si="211"/>
        <v/>
      </c>
      <c r="HE400" t="str">
        <f t="shared" ca="1" si="212"/>
        <v/>
      </c>
      <c r="HF400" t="str">
        <f t="shared" ca="1" si="213"/>
        <v/>
      </c>
      <c r="HG400" t="str">
        <f t="shared" ca="1" si="214"/>
        <v/>
      </c>
      <c r="HH400" t="str">
        <f t="shared" ca="1" si="215"/>
        <v/>
      </c>
      <c r="HI400" t="str">
        <f t="shared" ca="1" si="216"/>
        <v/>
      </c>
      <c r="HJ400" t="str">
        <f t="shared" ca="1" si="217"/>
        <v/>
      </c>
      <c r="HK400" t="str">
        <f t="shared" ca="1" si="218"/>
        <v/>
      </c>
      <c r="HL400" t="str">
        <f t="shared" ca="1" si="219"/>
        <v/>
      </c>
      <c r="HM400" t="str">
        <f t="shared" ca="1" si="220"/>
        <v/>
      </c>
      <c r="HN400" t="str">
        <f t="shared" ca="1" si="221"/>
        <v/>
      </c>
      <c r="HO400" t="str">
        <f t="shared" ca="1" si="222"/>
        <v/>
      </c>
      <c r="HP400" t="str">
        <f t="shared" ca="1" si="223"/>
        <v/>
      </c>
      <c r="HQ400" t="str">
        <f t="shared" ca="1" si="224"/>
        <v/>
      </c>
      <c r="HR400" t="str">
        <f t="shared" ca="1" si="225"/>
        <v/>
      </c>
      <c r="HS400" t="str">
        <f t="shared" ca="1" si="226"/>
        <v/>
      </c>
      <c r="HT400" t="str">
        <f t="shared" ca="1" si="227"/>
        <v/>
      </c>
      <c r="HU400" t="str">
        <f t="shared" ca="1" si="228"/>
        <v/>
      </c>
      <c r="HV400" t="str">
        <f t="shared" ca="1" si="229"/>
        <v/>
      </c>
      <c r="HW400" t="str">
        <f t="shared" ca="1" si="230"/>
        <v/>
      </c>
      <c r="HX400" t="str">
        <f t="shared" ca="1" si="231"/>
        <v/>
      </c>
      <c r="HY400" t="str">
        <f t="shared" ca="1" si="232"/>
        <v/>
      </c>
      <c r="HZ400" t="str">
        <f t="shared" ca="1" si="233"/>
        <v/>
      </c>
      <c r="IA400" t="str">
        <f t="shared" ca="1" si="234"/>
        <v/>
      </c>
      <c r="IB400" t="str">
        <f t="shared" ca="1" si="235"/>
        <v/>
      </c>
      <c r="IC400" t="str">
        <f t="shared" ca="1" si="236"/>
        <v/>
      </c>
      <c r="ID400" t="str">
        <f t="shared" ca="1" si="237"/>
        <v/>
      </c>
      <c r="IE400" t="str">
        <f t="shared" ca="1" si="238"/>
        <v/>
      </c>
      <c r="IF400" t="str">
        <f t="shared" ca="1" si="239"/>
        <v/>
      </c>
      <c r="IG400" t="str">
        <f t="shared" ca="1" si="240"/>
        <v/>
      </c>
      <c r="IH400" t="str">
        <f t="shared" ca="1" si="241"/>
        <v/>
      </c>
      <c r="II400" t="str">
        <f t="shared" ca="1" si="242"/>
        <v/>
      </c>
      <c r="IJ400" t="str">
        <f t="shared" ca="1" si="243"/>
        <v/>
      </c>
      <c r="IK400" t="str">
        <f t="shared" ca="1" si="244"/>
        <v/>
      </c>
      <c r="IL400" t="str">
        <f t="shared" ca="1" si="245"/>
        <v/>
      </c>
      <c r="IM400" t="str">
        <f t="shared" ca="1" si="246"/>
        <v/>
      </c>
      <c r="IN400" t="str">
        <f t="shared" ca="1" si="247"/>
        <v/>
      </c>
      <c r="IO400" t="str">
        <f t="shared" ca="1" si="248"/>
        <v/>
      </c>
      <c r="IP400" t="str">
        <f t="shared" ca="1" si="249"/>
        <v/>
      </c>
      <c r="IQ400" t="str">
        <f t="shared" ca="1" si="250"/>
        <v/>
      </c>
      <c r="IR400" t="str">
        <f t="shared" ca="1" si="251"/>
        <v/>
      </c>
      <c r="IS400" t="str">
        <f t="shared" ca="1" si="252"/>
        <v/>
      </c>
      <c r="IT400" t="str">
        <f t="shared" ca="1" si="253"/>
        <v/>
      </c>
      <c r="IU400" t="str">
        <f t="shared" ca="1" si="254"/>
        <v/>
      </c>
      <c r="IV400" t="str">
        <f t="shared" ca="1" si="255"/>
        <v/>
      </c>
    </row>
    <row r="401" spans="2:256" x14ac:dyDescent="0.25">
      <c r="B401" s="140">
        <v>25</v>
      </c>
      <c r="C401" s="140" t="str">
        <f ca="1">IF(P401&gt;0,MAX($C$375:C400)+1,"")</f>
        <v/>
      </c>
      <c r="D401" s="140" t="str">
        <f ca="1">IF(ISERROR(INDEX(WS,ROWS($B$377:$B401))),"",MID(INDEX(WS,ROWS($B$377:$B401)), FIND("]",INDEX(WS,ROWS($B$377:$B401)))+1,32))&amp;T(NOW())</f>
        <v/>
      </c>
      <c r="E401" s="140" t="str">
        <f t="shared" ca="1" si="5"/>
        <v/>
      </c>
      <c r="F401" s="140" t="str">
        <f t="shared" ca="1" si="6"/>
        <v/>
      </c>
      <c r="G401" s="140" t="str">
        <f t="shared" ca="1" si="7"/>
        <v/>
      </c>
      <c r="H401" s="140" t="str">
        <f t="shared" ca="1" si="8"/>
        <v/>
      </c>
      <c r="I401" s="140" t="str">
        <f t="shared" ca="1" si="9"/>
        <v/>
      </c>
      <c r="J401" s="140" t="str">
        <f t="shared" ca="1" si="10"/>
        <v/>
      </c>
      <c r="K401" s="140" t="str">
        <f t="shared" ca="1" si="11"/>
        <v/>
      </c>
      <c r="L401" s="140" t="str">
        <f t="shared" ca="1" si="12"/>
        <v/>
      </c>
      <c r="M401" s="140" t="str">
        <f t="shared" ca="1" si="13"/>
        <v/>
      </c>
      <c r="N401" s="297" t="str">
        <f t="shared" ca="1" si="14"/>
        <v/>
      </c>
      <c r="O401" s="297" t="str">
        <f t="shared" ca="1" si="15"/>
        <v/>
      </c>
      <c r="P401" s="140">
        <f t="shared" ca="1" si="4"/>
        <v>0</v>
      </c>
      <c r="Q401" t="str">
        <f t="shared" ca="1" si="16"/>
        <v/>
      </c>
      <c r="R401" t="str">
        <f t="shared" ca="1" si="17"/>
        <v/>
      </c>
      <c r="S401" t="str">
        <f t="shared" ca="1" si="18"/>
        <v/>
      </c>
      <c r="T401" t="str">
        <f t="shared" ca="1" si="19"/>
        <v/>
      </c>
      <c r="U401" t="str">
        <f t="shared" ca="1" si="20"/>
        <v/>
      </c>
      <c r="V401" t="str">
        <f t="shared" ca="1" si="21"/>
        <v/>
      </c>
      <c r="W401" t="str">
        <f t="shared" ca="1" si="22"/>
        <v/>
      </c>
      <c r="X401" t="str">
        <f t="shared" ca="1" si="23"/>
        <v/>
      </c>
      <c r="Y401" t="str">
        <f t="shared" ca="1" si="24"/>
        <v/>
      </c>
      <c r="Z401" t="str">
        <f t="shared" ca="1" si="25"/>
        <v/>
      </c>
      <c r="AA401" t="str">
        <f t="shared" ca="1" si="26"/>
        <v/>
      </c>
      <c r="AB401" t="str">
        <f t="shared" ca="1" si="27"/>
        <v/>
      </c>
      <c r="AC401" t="str">
        <f t="shared" ca="1" si="28"/>
        <v/>
      </c>
      <c r="AD401" t="str">
        <f t="shared" ca="1" si="29"/>
        <v/>
      </c>
      <c r="AE401" t="str">
        <f t="shared" ca="1" si="30"/>
        <v/>
      </c>
      <c r="AF401" t="str">
        <f t="shared" ca="1" si="31"/>
        <v/>
      </c>
      <c r="AG401" t="str">
        <f t="shared" ca="1" si="32"/>
        <v/>
      </c>
      <c r="AH401" t="str">
        <f t="shared" ca="1" si="33"/>
        <v/>
      </c>
      <c r="AI401" t="str">
        <f t="shared" ca="1" si="34"/>
        <v/>
      </c>
      <c r="AJ401" t="str">
        <f t="shared" ca="1" si="35"/>
        <v/>
      </c>
      <c r="AK401" t="str">
        <f t="shared" ca="1" si="36"/>
        <v/>
      </c>
      <c r="AL401" t="str">
        <f t="shared" ca="1" si="37"/>
        <v/>
      </c>
      <c r="AM401" t="str">
        <f t="shared" ca="1" si="38"/>
        <v/>
      </c>
      <c r="AN401" t="str">
        <f t="shared" ca="1" si="39"/>
        <v/>
      </c>
      <c r="AO401" t="str">
        <f t="shared" ca="1" si="40"/>
        <v/>
      </c>
      <c r="AP401" t="str">
        <f t="shared" ca="1" si="41"/>
        <v/>
      </c>
      <c r="AQ401" t="str">
        <f t="shared" ca="1" si="42"/>
        <v/>
      </c>
      <c r="AR401" t="str">
        <f t="shared" ca="1" si="43"/>
        <v/>
      </c>
      <c r="AS401" t="str">
        <f t="shared" ca="1" si="44"/>
        <v/>
      </c>
      <c r="AT401" t="str">
        <f t="shared" ca="1" si="45"/>
        <v/>
      </c>
      <c r="AU401" t="str">
        <f t="shared" ca="1" si="46"/>
        <v/>
      </c>
      <c r="AV401" t="str">
        <f t="shared" ca="1" si="47"/>
        <v/>
      </c>
      <c r="AW401" t="str">
        <f t="shared" ca="1" si="48"/>
        <v/>
      </c>
      <c r="AX401" t="str">
        <f t="shared" ca="1" si="49"/>
        <v/>
      </c>
      <c r="AY401" t="str">
        <f t="shared" ca="1" si="50"/>
        <v/>
      </c>
      <c r="AZ401" t="str">
        <f t="shared" ca="1" si="51"/>
        <v/>
      </c>
      <c r="BA401" t="str">
        <f t="shared" ca="1" si="52"/>
        <v/>
      </c>
      <c r="BB401" t="str">
        <f t="shared" ca="1" si="53"/>
        <v/>
      </c>
      <c r="BC401" t="str">
        <f t="shared" ca="1" si="54"/>
        <v/>
      </c>
      <c r="BD401" t="str">
        <f t="shared" ca="1" si="55"/>
        <v/>
      </c>
      <c r="BE401" t="str">
        <f t="shared" ca="1" si="56"/>
        <v/>
      </c>
      <c r="BF401" t="str">
        <f t="shared" ca="1" si="57"/>
        <v/>
      </c>
      <c r="BG401" t="str">
        <f t="shared" ca="1" si="58"/>
        <v/>
      </c>
      <c r="BH401" t="str">
        <f t="shared" ca="1" si="59"/>
        <v/>
      </c>
      <c r="BI401" t="str">
        <f t="shared" ca="1" si="60"/>
        <v/>
      </c>
      <c r="BJ401" t="str">
        <f t="shared" ca="1" si="61"/>
        <v/>
      </c>
      <c r="BK401" t="str">
        <f t="shared" ca="1" si="62"/>
        <v/>
      </c>
      <c r="BL401" t="str">
        <f t="shared" ca="1" si="63"/>
        <v/>
      </c>
      <c r="BM401" t="str">
        <f t="shared" ca="1" si="64"/>
        <v/>
      </c>
      <c r="BN401" t="str">
        <f t="shared" ca="1" si="65"/>
        <v/>
      </c>
      <c r="BO401" t="str">
        <f t="shared" ca="1" si="66"/>
        <v/>
      </c>
      <c r="BP401" t="str">
        <f t="shared" ca="1" si="67"/>
        <v/>
      </c>
      <c r="BQ401" t="str">
        <f t="shared" ca="1" si="68"/>
        <v/>
      </c>
      <c r="BR401" t="str">
        <f t="shared" ca="1" si="69"/>
        <v/>
      </c>
      <c r="BS401" t="str">
        <f t="shared" ca="1" si="70"/>
        <v/>
      </c>
      <c r="BT401" t="str">
        <f t="shared" ca="1" si="71"/>
        <v/>
      </c>
      <c r="BU401" t="str">
        <f t="shared" ca="1" si="72"/>
        <v/>
      </c>
      <c r="BV401" t="str">
        <f t="shared" ca="1" si="73"/>
        <v/>
      </c>
      <c r="BW401" t="str">
        <f t="shared" ca="1" si="74"/>
        <v/>
      </c>
      <c r="BX401" t="str">
        <f t="shared" ca="1" si="75"/>
        <v/>
      </c>
      <c r="BY401" t="str">
        <f t="shared" ca="1" si="76"/>
        <v/>
      </c>
      <c r="BZ401" t="str">
        <f t="shared" ca="1" si="77"/>
        <v/>
      </c>
      <c r="CA401" t="str">
        <f t="shared" ca="1" si="78"/>
        <v/>
      </c>
      <c r="CB401" t="str">
        <f t="shared" ca="1" si="79"/>
        <v/>
      </c>
      <c r="CC401" t="str">
        <f t="shared" ca="1" si="80"/>
        <v/>
      </c>
      <c r="CD401" t="str">
        <f t="shared" ca="1" si="81"/>
        <v/>
      </c>
      <c r="CE401" t="str">
        <f t="shared" ca="1" si="82"/>
        <v/>
      </c>
      <c r="CF401" t="str">
        <f t="shared" ca="1" si="83"/>
        <v/>
      </c>
      <c r="CG401" t="str">
        <f t="shared" ca="1" si="84"/>
        <v/>
      </c>
      <c r="CH401" t="str">
        <f t="shared" ca="1" si="85"/>
        <v/>
      </c>
      <c r="CI401" t="str">
        <f t="shared" ca="1" si="86"/>
        <v/>
      </c>
      <c r="CJ401" t="str">
        <f t="shared" ca="1" si="87"/>
        <v/>
      </c>
      <c r="CK401" t="str">
        <f t="shared" ca="1" si="88"/>
        <v/>
      </c>
      <c r="CL401" t="str">
        <f t="shared" ca="1" si="89"/>
        <v/>
      </c>
      <c r="CM401" t="str">
        <f t="shared" ca="1" si="90"/>
        <v/>
      </c>
      <c r="CN401" t="str">
        <f t="shared" ca="1" si="91"/>
        <v/>
      </c>
      <c r="CO401" t="str">
        <f t="shared" ca="1" si="92"/>
        <v/>
      </c>
      <c r="CP401" t="str">
        <f t="shared" ca="1" si="93"/>
        <v/>
      </c>
      <c r="CQ401" t="str">
        <f t="shared" ca="1" si="94"/>
        <v/>
      </c>
      <c r="CR401" t="str">
        <f t="shared" ca="1" si="95"/>
        <v/>
      </c>
      <c r="CS401" t="str">
        <f t="shared" ca="1" si="96"/>
        <v/>
      </c>
      <c r="CT401" t="str">
        <f t="shared" ca="1" si="97"/>
        <v/>
      </c>
      <c r="CU401" t="str">
        <f t="shared" ca="1" si="98"/>
        <v/>
      </c>
      <c r="CV401" t="str">
        <f t="shared" ca="1" si="99"/>
        <v/>
      </c>
      <c r="CW401" t="str">
        <f t="shared" ca="1" si="100"/>
        <v/>
      </c>
      <c r="CX401" t="str">
        <f t="shared" ca="1" si="101"/>
        <v/>
      </c>
      <c r="CY401" t="str">
        <f t="shared" ca="1" si="102"/>
        <v/>
      </c>
      <c r="CZ401" t="str">
        <f t="shared" ca="1" si="103"/>
        <v/>
      </c>
      <c r="DA401" t="str">
        <f t="shared" ca="1" si="104"/>
        <v/>
      </c>
      <c r="DB401" t="str">
        <f t="shared" ca="1" si="105"/>
        <v/>
      </c>
      <c r="DC401" t="str">
        <f t="shared" ca="1" si="106"/>
        <v/>
      </c>
      <c r="DD401" t="str">
        <f t="shared" ca="1" si="107"/>
        <v/>
      </c>
      <c r="DE401" t="str">
        <f t="shared" ca="1" si="108"/>
        <v/>
      </c>
      <c r="DF401" t="str">
        <f t="shared" ca="1" si="109"/>
        <v/>
      </c>
      <c r="DG401" t="str">
        <f t="shared" ca="1" si="110"/>
        <v/>
      </c>
      <c r="DH401" t="str">
        <f t="shared" ca="1" si="111"/>
        <v/>
      </c>
      <c r="DI401" t="str">
        <f t="shared" ca="1" si="112"/>
        <v/>
      </c>
      <c r="DJ401" t="str">
        <f t="shared" ca="1" si="113"/>
        <v/>
      </c>
      <c r="DK401" t="str">
        <f t="shared" ca="1" si="114"/>
        <v/>
      </c>
      <c r="DL401" t="str">
        <f t="shared" ca="1" si="115"/>
        <v/>
      </c>
      <c r="DM401" t="str">
        <f t="shared" ca="1" si="116"/>
        <v/>
      </c>
      <c r="DN401" t="str">
        <f t="shared" ca="1" si="117"/>
        <v/>
      </c>
      <c r="DO401" t="str">
        <f t="shared" ca="1" si="118"/>
        <v/>
      </c>
      <c r="DP401" t="str">
        <f t="shared" ca="1" si="119"/>
        <v/>
      </c>
      <c r="DQ401" t="str">
        <f t="shared" ca="1" si="120"/>
        <v/>
      </c>
      <c r="DR401" t="str">
        <f t="shared" ca="1" si="121"/>
        <v/>
      </c>
      <c r="DS401" t="str">
        <f t="shared" ca="1" si="122"/>
        <v/>
      </c>
      <c r="DT401" t="str">
        <f t="shared" ca="1" si="123"/>
        <v/>
      </c>
      <c r="DU401" t="str">
        <f t="shared" ca="1" si="124"/>
        <v/>
      </c>
      <c r="DV401" t="str">
        <f t="shared" ca="1" si="125"/>
        <v/>
      </c>
      <c r="DW401" t="str">
        <f t="shared" ca="1" si="126"/>
        <v/>
      </c>
      <c r="DX401" t="str">
        <f t="shared" ca="1" si="127"/>
        <v/>
      </c>
      <c r="DY401" t="str">
        <f t="shared" ca="1" si="128"/>
        <v/>
      </c>
      <c r="DZ401" t="str">
        <f t="shared" ca="1" si="129"/>
        <v/>
      </c>
      <c r="EA401" t="str">
        <f t="shared" ca="1" si="130"/>
        <v/>
      </c>
      <c r="EB401" t="str">
        <f t="shared" ca="1" si="131"/>
        <v/>
      </c>
      <c r="EC401" t="str">
        <f t="shared" ca="1" si="132"/>
        <v/>
      </c>
      <c r="ED401" t="str">
        <f t="shared" ca="1" si="133"/>
        <v/>
      </c>
      <c r="EE401" t="str">
        <f t="shared" ca="1" si="134"/>
        <v/>
      </c>
      <c r="EF401" t="str">
        <f t="shared" ca="1" si="135"/>
        <v/>
      </c>
      <c r="EG401" t="str">
        <f t="shared" ca="1" si="136"/>
        <v/>
      </c>
      <c r="EH401" t="str">
        <f t="shared" ca="1" si="137"/>
        <v/>
      </c>
      <c r="EI401" t="str">
        <f t="shared" ca="1" si="138"/>
        <v/>
      </c>
      <c r="EJ401" t="str">
        <f t="shared" ca="1" si="139"/>
        <v/>
      </c>
      <c r="EK401" t="str">
        <f t="shared" ca="1" si="140"/>
        <v/>
      </c>
      <c r="EL401" t="str">
        <f t="shared" ca="1" si="141"/>
        <v/>
      </c>
      <c r="EM401" t="str">
        <f t="shared" ca="1" si="142"/>
        <v/>
      </c>
      <c r="EN401" t="str">
        <f t="shared" ca="1" si="143"/>
        <v/>
      </c>
      <c r="EO401" t="str">
        <f t="shared" ca="1" si="144"/>
        <v/>
      </c>
      <c r="EP401" t="str">
        <f t="shared" ca="1" si="145"/>
        <v/>
      </c>
      <c r="EQ401" t="str">
        <f t="shared" ca="1" si="146"/>
        <v/>
      </c>
      <c r="ER401" t="str">
        <f t="shared" ca="1" si="147"/>
        <v/>
      </c>
      <c r="ES401" t="str">
        <f t="shared" ca="1" si="148"/>
        <v/>
      </c>
      <c r="ET401" t="str">
        <f t="shared" ca="1" si="149"/>
        <v/>
      </c>
      <c r="EU401" t="str">
        <f t="shared" ca="1" si="150"/>
        <v/>
      </c>
      <c r="EV401" t="str">
        <f t="shared" ca="1" si="151"/>
        <v/>
      </c>
      <c r="EW401" t="str">
        <f t="shared" ca="1" si="152"/>
        <v/>
      </c>
      <c r="EX401" t="str">
        <f t="shared" ca="1" si="153"/>
        <v/>
      </c>
      <c r="EY401" t="str">
        <f t="shared" ca="1" si="154"/>
        <v/>
      </c>
      <c r="EZ401" t="str">
        <f t="shared" ca="1" si="155"/>
        <v/>
      </c>
      <c r="FA401" t="str">
        <f t="shared" ca="1" si="156"/>
        <v/>
      </c>
      <c r="FB401" t="str">
        <f t="shared" ca="1" si="157"/>
        <v/>
      </c>
      <c r="FC401" t="str">
        <f t="shared" ca="1" si="158"/>
        <v/>
      </c>
      <c r="FD401" t="str">
        <f t="shared" ca="1" si="159"/>
        <v/>
      </c>
      <c r="FE401" t="str">
        <f t="shared" ca="1" si="160"/>
        <v/>
      </c>
      <c r="FF401" t="str">
        <f t="shared" ca="1" si="161"/>
        <v/>
      </c>
      <c r="FG401" t="str">
        <f t="shared" ca="1" si="162"/>
        <v/>
      </c>
      <c r="FH401" t="str">
        <f t="shared" ca="1" si="163"/>
        <v/>
      </c>
      <c r="FI401" t="str">
        <f t="shared" ca="1" si="164"/>
        <v/>
      </c>
      <c r="FJ401" t="str">
        <f t="shared" ca="1" si="165"/>
        <v/>
      </c>
      <c r="FK401" t="str">
        <f t="shared" ca="1" si="166"/>
        <v/>
      </c>
      <c r="FL401" t="str">
        <f t="shared" ca="1" si="167"/>
        <v/>
      </c>
      <c r="FM401" t="str">
        <f t="shared" ca="1" si="168"/>
        <v/>
      </c>
      <c r="FN401" t="str">
        <f t="shared" ca="1" si="169"/>
        <v/>
      </c>
      <c r="FO401" t="str">
        <f t="shared" ca="1" si="170"/>
        <v/>
      </c>
      <c r="FP401" t="str">
        <f t="shared" ca="1" si="171"/>
        <v/>
      </c>
      <c r="FQ401" t="str">
        <f t="shared" ca="1" si="172"/>
        <v/>
      </c>
      <c r="FR401" t="str">
        <f t="shared" ca="1" si="173"/>
        <v/>
      </c>
      <c r="FS401" t="str">
        <f t="shared" ca="1" si="174"/>
        <v/>
      </c>
      <c r="FT401" t="str">
        <f t="shared" ca="1" si="175"/>
        <v/>
      </c>
      <c r="FU401" t="str">
        <f t="shared" ca="1" si="176"/>
        <v/>
      </c>
      <c r="FV401" t="str">
        <f t="shared" ca="1" si="177"/>
        <v/>
      </c>
      <c r="FW401" t="str">
        <f t="shared" ca="1" si="178"/>
        <v/>
      </c>
      <c r="FX401" t="str">
        <f t="shared" ca="1" si="179"/>
        <v/>
      </c>
      <c r="FY401" t="str">
        <f t="shared" ca="1" si="180"/>
        <v/>
      </c>
      <c r="FZ401" t="str">
        <f t="shared" ca="1" si="181"/>
        <v/>
      </c>
      <c r="GA401" t="str">
        <f t="shared" ca="1" si="182"/>
        <v/>
      </c>
      <c r="GB401" t="str">
        <f t="shared" ca="1" si="183"/>
        <v/>
      </c>
      <c r="GC401" t="str">
        <f t="shared" ca="1" si="184"/>
        <v/>
      </c>
      <c r="GD401" t="str">
        <f t="shared" ca="1" si="185"/>
        <v/>
      </c>
      <c r="GE401" t="str">
        <f t="shared" ca="1" si="186"/>
        <v/>
      </c>
      <c r="GF401" t="str">
        <f t="shared" ca="1" si="187"/>
        <v/>
      </c>
      <c r="GG401" t="str">
        <f t="shared" ca="1" si="188"/>
        <v/>
      </c>
      <c r="GH401" t="str">
        <f t="shared" ca="1" si="189"/>
        <v/>
      </c>
      <c r="GI401" t="str">
        <f t="shared" ca="1" si="190"/>
        <v/>
      </c>
      <c r="GJ401" t="str">
        <f t="shared" ca="1" si="191"/>
        <v/>
      </c>
      <c r="GK401" t="str">
        <f t="shared" ca="1" si="192"/>
        <v/>
      </c>
      <c r="GL401" t="str">
        <f t="shared" ca="1" si="193"/>
        <v/>
      </c>
      <c r="GM401" t="str">
        <f t="shared" ca="1" si="194"/>
        <v/>
      </c>
      <c r="GN401" t="str">
        <f t="shared" ca="1" si="195"/>
        <v/>
      </c>
      <c r="GO401" t="str">
        <f t="shared" ca="1" si="196"/>
        <v/>
      </c>
      <c r="GP401" t="str">
        <f t="shared" ca="1" si="197"/>
        <v/>
      </c>
      <c r="GQ401" t="str">
        <f t="shared" ca="1" si="198"/>
        <v/>
      </c>
      <c r="GR401" t="str">
        <f t="shared" ca="1" si="199"/>
        <v/>
      </c>
      <c r="GS401" t="str">
        <f t="shared" ca="1" si="200"/>
        <v/>
      </c>
      <c r="GT401" t="str">
        <f t="shared" ca="1" si="201"/>
        <v/>
      </c>
      <c r="GU401" t="str">
        <f t="shared" ca="1" si="202"/>
        <v/>
      </c>
      <c r="GV401" t="str">
        <f t="shared" ca="1" si="203"/>
        <v/>
      </c>
      <c r="GW401" t="str">
        <f t="shared" ca="1" si="204"/>
        <v/>
      </c>
      <c r="GX401" t="str">
        <f t="shared" ca="1" si="205"/>
        <v/>
      </c>
      <c r="GY401" t="str">
        <f t="shared" ca="1" si="206"/>
        <v/>
      </c>
      <c r="GZ401" t="str">
        <f t="shared" ca="1" si="207"/>
        <v/>
      </c>
      <c r="HA401" t="str">
        <f t="shared" ca="1" si="208"/>
        <v/>
      </c>
      <c r="HB401" t="str">
        <f t="shared" ca="1" si="209"/>
        <v/>
      </c>
      <c r="HC401" t="str">
        <f t="shared" ca="1" si="210"/>
        <v/>
      </c>
      <c r="HD401" t="str">
        <f t="shared" ca="1" si="211"/>
        <v/>
      </c>
      <c r="HE401" t="str">
        <f t="shared" ca="1" si="212"/>
        <v/>
      </c>
      <c r="HF401" t="str">
        <f t="shared" ca="1" si="213"/>
        <v/>
      </c>
      <c r="HG401" t="str">
        <f t="shared" ca="1" si="214"/>
        <v/>
      </c>
      <c r="HH401" t="str">
        <f t="shared" ca="1" si="215"/>
        <v/>
      </c>
      <c r="HI401" t="str">
        <f t="shared" ca="1" si="216"/>
        <v/>
      </c>
      <c r="HJ401" t="str">
        <f t="shared" ca="1" si="217"/>
        <v/>
      </c>
      <c r="HK401" t="str">
        <f t="shared" ca="1" si="218"/>
        <v/>
      </c>
      <c r="HL401" t="str">
        <f t="shared" ca="1" si="219"/>
        <v/>
      </c>
      <c r="HM401" t="str">
        <f t="shared" ca="1" si="220"/>
        <v/>
      </c>
      <c r="HN401" t="str">
        <f t="shared" ca="1" si="221"/>
        <v/>
      </c>
      <c r="HO401" t="str">
        <f t="shared" ca="1" si="222"/>
        <v/>
      </c>
      <c r="HP401" t="str">
        <f t="shared" ca="1" si="223"/>
        <v/>
      </c>
      <c r="HQ401" t="str">
        <f t="shared" ca="1" si="224"/>
        <v/>
      </c>
      <c r="HR401" t="str">
        <f t="shared" ca="1" si="225"/>
        <v/>
      </c>
      <c r="HS401" t="str">
        <f t="shared" ca="1" si="226"/>
        <v/>
      </c>
      <c r="HT401" t="str">
        <f t="shared" ca="1" si="227"/>
        <v/>
      </c>
      <c r="HU401" t="str">
        <f t="shared" ca="1" si="228"/>
        <v/>
      </c>
      <c r="HV401" t="str">
        <f t="shared" ca="1" si="229"/>
        <v/>
      </c>
      <c r="HW401" t="str">
        <f t="shared" ca="1" si="230"/>
        <v/>
      </c>
      <c r="HX401" t="str">
        <f t="shared" ca="1" si="231"/>
        <v/>
      </c>
      <c r="HY401" t="str">
        <f t="shared" ca="1" si="232"/>
        <v/>
      </c>
      <c r="HZ401" t="str">
        <f t="shared" ca="1" si="233"/>
        <v/>
      </c>
      <c r="IA401" t="str">
        <f t="shared" ca="1" si="234"/>
        <v/>
      </c>
      <c r="IB401" t="str">
        <f t="shared" ca="1" si="235"/>
        <v/>
      </c>
      <c r="IC401" t="str">
        <f t="shared" ca="1" si="236"/>
        <v/>
      </c>
      <c r="ID401" t="str">
        <f t="shared" ca="1" si="237"/>
        <v/>
      </c>
      <c r="IE401" t="str">
        <f t="shared" ca="1" si="238"/>
        <v/>
      </c>
      <c r="IF401" t="str">
        <f t="shared" ca="1" si="239"/>
        <v/>
      </c>
      <c r="IG401" t="str">
        <f t="shared" ca="1" si="240"/>
        <v/>
      </c>
      <c r="IH401" t="str">
        <f t="shared" ca="1" si="241"/>
        <v/>
      </c>
      <c r="II401" t="str">
        <f t="shared" ca="1" si="242"/>
        <v/>
      </c>
      <c r="IJ401" t="str">
        <f t="shared" ca="1" si="243"/>
        <v/>
      </c>
      <c r="IK401" t="str">
        <f t="shared" ca="1" si="244"/>
        <v/>
      </c>
      <c r="IL401" t="str">
        <f t="shared" ca="1" si="245"/>
        <v/>
      </c>
      <c r="IM401" t="str">
        <f t="shared" ca="1" si="246"/>
        <v/>
      </c>
      <c r="IN401" t="str">
        <f t="shared" ca="1" si="247"/>
        <v/>
      </c>
      <c r="IO401" t="str">
        <f t="shared" ca="1" si="248"/>
        <v/>
      </c>
      <c r="IP401" t="str">
        <f t="shared" ca="1" si="249"/>
        <v/>
      </c>
      <c r="IQ401" t="str">
        <f t="shared" ca="1" si="250"/>
        <v/>
      </c>
      <c r="IR401" t="str">
        <f t="shared" ca="1" si="251"/>
        <v/>
      </c>
      <c r="IS401" t="str">
        <f t="shared" ca="1" si="252"/>
        <v/>
      </c>
      <c r="IT401" t="str">
        <f t="shared" ca="1" si="253"/>
        <v/>
      </c>
      <c r="IU401" t="str">
        <f t="shared" ca="1" si="254"/>
        <v/>
      </c>
      <c r="IV401" t="str">
        <f t="shared" ca="1" si="255"/>
        <v/>
      </c>
    </row>
    <row r="402" spans="2:256" x14ac:dyDescent="0.25">
      <c r="B402" s="140">
        <v>26</v>
      </c>
      <c r="C402" s="140" t="str">
        <f ca="1">IF(P402&gt;0,MAX($C$375:C401)+1,"")</f>
        <v/>
      </c>
      <c r="D402" s="140" t="str">
        <f ca="1">IF(ISERROR(INDEX(WS,ROWS($B$377:$B402))),"",MID(INDEX(WS,ROWS($B$377:$B402)), FIND("]",INDEX(WS,ROWS($B$377:$B402)))+1,32))&amp;T(NOW())</f>
        <v/>
      </c>
      <c r="E402" s="140" t="str">
        <f t="shared" ca="1" si="5"/>
        <v/>
      </c>
      <c r="F402" s="140" t="str">
        <f t="shared" ca="1" si="6"/>
        <v/>
      </c>
      <c r="G402" s="140" t="str">
        <f t="shared" ca="1" si="7"/>
        <v/>
      </c>
      <c r="H402" s="140" t="str">
        <f t="shared" ca="1" si="8"/>
        <v/>
      </c>
      <c r="I402" s="140" t="str">
        <f t="shared" ca="1" si="9"/>
        <v/>
      </c>
      <c r="J402" s="140" t="str">
        <f t="shared" ca="1" si="10"/>
        <v/>
      </c>
      <c r="K402" s="140" t="str">
        <f t="shared" ca="1" si="11"/>
        <v/>
      </c>
      <c r="L402" s="140" t="str">
        <f t="shared" ca="1" si="12"/>
        <v/>
      </c>
      <c r="M402" s="140" t="str">
        <f t="shared" ca="1" si="13"/>
        <v/>
      </c>
      <c r="N402" s="297" t="str">
        <f t="shared" ca="1" si="14"/>
        <v/>
      </c>
      <c r="O402" s="297" t="str">
        <f t="shared" ca="1" si="15"/>
        <v/>
      </c>
      <c r="P402" s="140">
        <f t="shared" ca="1" si="4"/>
        <v>0</v>
      </c>
      <c r="Q402" t="str">
        <f t="shared" ca="1" si="16"/>
        <v/>
      </c>
      <c r="R402" t="str">
        <f t="shared" ca="1" si="17"/>
        <v/>
      </c>
      <c r="S402" t="str">
        <f t="shared" ca="1" si="18"/>
        <v/>
      </c>
      <c r="T402" t="str">
        <f t="shared" ca="1" si="19"/>
        <v/>
      </c>
      <c r="U402" t="str">
        <f t="shared" ca="1" si="20"/>
        <v/>
      </c>
      <c r="V402" t="str">
        <f t="shared" ca="1" si="21"/>
        <v/>
      </c>
      <c r="W402" t="str">
        <f t="shared" ca="1" si="22"/>
        <v/>
      </c>
      <c r="X402" t="str">
        <f t="shared" ca="1" si="23"/>
        <v/>
      </c>
      <c r="Y402" t="str">
        <f t="shared" ca="1" si="24"/>
        <v/>
      </c>
      <c r="Z402" t="str">
        <f t="shared" ca="1" si="25"/>
        <v/>
      </c>
      <c r="AA402" t="str">
        <f t="shared" ca="1" si="26"/>
        <v/>
      </c>
      <c r="AB402" t="str">
        <f t="shared" ca="1" si="27"/>
        <v/>
      </c>
      <c r="AC402" t="str">
        <f t="shared" ca="1" si="28"/>
        <v/>
      </c>
      <c r="AD402" t="str">
        <f t="shared" ca="1" si="29"/>
        <v/>
      </c>
      <c r="AE402" t="str">
        <f t="shared" ca="1" si="30"/>
        <v/>
      </c>
      <c r="AF402" t="str">
        <f t="shared" ca="1" si="31"/>
        <v/>
      </c>
      <c r="AG402" t="str">
        <f t="shared" ca="1" si="32"/>
        <v/>
      </c>
      <c r="AH402" t="str">
        <f t="shared" ca="1" si="33"/>
        <v/>
      </c>
      <c r="AI402" t="str">
        <f t="shared" ca="1" si="34"/>
        <v/>
      </c>
      <c r="AJ402" t="str">
        <f t="shared" ca="1" si="35"/>
        <v/>
      </c>
      <c r="AK402" t="str">
        <f t="shared" ca="1" si="36"/>
        <v/>
      </c>
      <c r="AL402" t="str">
        <f t="shared" ca="1" si="37"/>
        <v/>
      </c>
      <c r="AM402" t="str">
        <f t="shared" ca="1" si="38"/>
        <v/>
      </c>
      <c r="AN402" t="str">
        <f t="shared" ca="1" si="39"/>
        <v/>
      </c>
      <c r="AO402" t="str">
        <f t="shared" ca="1" si="40"/>
        <v/>
      </c>
      <c r="AP402" t="str">
        <f t="shared" ca="1" si="41"/>
        <v/>
      </c>
      <c r="AQ402" t="str">
        <f t="shared" ca="1" si="42"/>
        <v/>
      </c>
      <c r="AR402" t="str">
        <f t="shared" ca="1" si="43"/>
        <v/>
      </c>
      <c r="AS402" t="str">
        <f t="shared" ca="1" si="44"/>
        <v/>
      </c>
      <c r="AT402" t="str">
        <f t="shared" ca="1" si="45"/>
        <v/>
      </c>
      <c r="AU402" t="str">
        <f t="shared" ca="1" si="46"/>
        <v/>
      </c>
      <c r="AV402" t="str">
        <f t="shared" ca="1" si="47"/>
        <v/>
      </c>
      <c r="AW402" t="str">
        <f t="shared" ca="1" si="48"/>
        <v/>
      </c>
      <c r="AX402" t="str">
        <f t="shared" ca="1" si="49"/>
        <v/>
      </c>
      <c r="AY402" t="str">
        <f t="shared" ca="1" si="50"/>
        <v/>
      </c>
      <c r="AZ402" t="str">
        <f t="shared" ca="1" si="51"/>
        <v/>
      </c>
      <c r="BA402" t="str">
        <f t="shared" ca="1" si="52"/>
        <v/>
      </c>
      <c r="BB402" t="str">
        <f t="shared" ca="1" si="53"/>
        <v/>
      </c>
      <c r="BC402" t="str">
        <f t="shared" ca="1" si="54"/>
        <v/>
      </c>
      <c r="BD402" t="str">
        <f t="shared" ca="1" si="55"/>
        <v/>
      </c>
      <c r="BE402" t="str">
        <f t="shared" ca="1" si="56"/>
        <v/>
      </c>
      <c r="BF402" t="str">
        <f t="shared" ca="1" si="57"/>
        <v/>
      </c>
      <c r="BG402" t="str">
        <f t="shared" ca="1" si="58"/>
        <v/>
      </c>
      <c r="BH402" t="str">
        <f t="shared" ca="1" si="59"/>
        <v/>
      </c>
      <c r="BI402" t="str">
        <f t="shared" ca="1" si="60"/>
        <v/>
      </c>
      <c r="BJ402" t="str">
        <f t="shared" ca="1" si="61"/>
        <v/>
      </c>
      <c r="BK402" t="str">
        <f t="shared" ca="1" si="62"/>
        <v/>
      </c>
      <c r="BL402" t="str">
        <f t="shared" ca="1" si="63"/>
        <v/>
      </c>
      <c r="BM402" t="str">
        <f t="shared" ca="1" si="64"/>
        <v/>
      </c>
      <c r="BN402" t="str">
        <f t="shared" ca="1" si="65"/>
        <v/>
      </c>
      <c r="BO402" t="str">
        <f t="shared" ca="1" si="66"/>
        <v/>
      </c>
      <c r="BP402" t="str">
        <f t="shared" ca="1" si="67"/>
        <v/>
      </c>
      <c r="BQ402" t="str">
        <f t="shared" ca="1" si="68"/>
        <v/>
      </c>
      <c r="BR402" t="str">
        <f t="shared" ca="1" si="69"/>
        <v/>
      </c>
      <c r="BS402" t="str">
        <f t="shared" ca="1" si="70"/>
        <v/>
      </c>
      <c r="BT402" t="str">
        <f t="shared" ca="1" si="71"/>
        <v/>
      </c>
      <c r="BU402" t="str">
        <f t="shared" ca="1" si="72"/>
        <v/>
      </c>
      <c r="BV402" t="str">
        <f t="shared" ca="1" si="73"/>
        <v/>
      </c>
      <c r="BW402" t="str">
        <f t="shared" ca="1" si="74"/>
        <v/>
      </c>
      <c r="BX402" t="str">
        <f t="shared" ca="1" si="75"/>
        <v/>
      </c>
      <c r="BY402" t="str">
        <f t="shared" ca="1" si="76"/>
        <v/>
      </c>
      <c r="BZ402" t="str">
        <f t="shared" ca="1" si="77"/>
        <v/>
      </c>
      <c r="CA402" t="str">
        <f t="shared" ca="1" si="78"/>
        <v/>
      </c>
      <c r="CB402" t="str">
        <f t="shared" ca="1" si="79"/>
        <v/>
      </c>
      <c r="CC402" t="str">
        <f t="shared" ca="1" si="80"/>
        <v/>
      </c>
      <c r="CD402" t="str">
        <f t="shared" ca="1" si="81"/>
        <v/>
      </c>
      <c r="CE402" t="str">
        <f t="shared" ca="1" si="82"/>
        <v/>
      </c>
      <c r="CF402" t="str">
        <f t="shared" ca="1" si="83"/>
        <v/>
      </c>
      <c r="CG402" t="str">
        <f t="shared" ca="1" si="84"/>
        <v/>
      </c>
      <c r="CH402" t="str">
        <f t="shared" ca="1" si="85"/>
        <v/>
      </c>
      <c r="CI402" t="str">
        <f t="shared" ca="1" si="86"/>
        <v/>
      </c>
      <c r="CJ402" t="str">
        <f t="shared" ca="1" si="87"/>
        <v/>
      </c>
      <c r="CK402" t="str">
        <f t="shared" ca="1" si="88"/>
        <v/>
      </c>
      <c r="CL402" t="str">
        <f t="shared" ca="1" si="89"/>
        <v/>
      </c>
      <c r="CM402" t="str">
        <f t="shared" ca="1" si="90"/>
        <v/>
      </c>
      <c r="CN402" t="str">
        <f t="shared" ca="1" si="91"/>
        <v/>
      </c>
      <c r="CO402" t="str">
        <f t="shared" ca="1" si="92"/>
        <v/>
      </c>
      <c r="CP402" t="str">
        <f t="shared" ca="1" si="93"/>
        <v/>
      </c>
      <c r="CQ402" t="str">
        <f t="shared" ca="1" si="94"/>
        <v/>
      </c>
      <c r="CR402" t="str">
        <f t="shared" ca="1" si="95"/>
        <v/>
      </c>
      <c r="CS402" t="str">
        <f t="shared" ca="1" si="96"/>
        <v/>
      </c>
      <c r="CT402" t="str">
        <f t="shared" ca="1" si="97"/>
        <v/>
      </c>
      <c r="CU402" t="str">
        <f t="shared" ca="1" si="98"/>
        <v/>
      </c>
      <c r="CV402" t="str">
        <f t="shared" ca="1" si="99"/>
        <v/>
      </c>
      <c r="CW402" t="str">
        <f t="shared" ca="1" si="100"/>
        <v/>
      </c>
      <c r="CX402" t="str">
        <f t="shared" ca="1" si="101"/>
        <v/>
      </c>
      <c r="CY402" t="str">
        <f t="shared" ca="1" si="102"/>
        <v/>
      </c>
      <c r="CZ402" t="str">
        <f t="shared" ca="1" si="103"/>
        <v/>
      </c>
      <c r="DA402" t="str">
        <f t="shared" ca="1" si="104"/>
        <v/>
      </c>
      <c r="DB402" t="str">
        <f t="shared" ca="1" si="105"/>
        <v/>
      </c>
      <c r="DC402" t="str">
        <f t="shared" ca="1" si="106"/>
        <v/>
      </c>
      <c r="DD402" t="str">
        <f t="shared" ca="1" si="107"/>
        <v/>
      </c>
      <c r="DE402" t="str">
        <f t="shared" ca="1" si="108"/>
        <v/>
      </c>
      <c r="DF402" t="str">
        <f t="shared" ca="1" si="109"/>
        <v/>
      </c>
      <c r="DG402" t="str">
        <f t="shared" ca="1" si="110"/>
        <v/>
      </c>
      <c r="DH402" t="str">
        <f t="shared" ca="1" si="111"/>
        <v/>
      </c>
      <c r="DI402" t="str">
        <f t="shared" ca="1" si="112"/>
        <v/>
      </c>
      <c r="DJ402" t="str">
        <f t="shared" ca="1" si="113"/>
        <v/>
      </c>
      <c r="DK402" t="str">
        <f t="shared" ca="1" si="114"/>
        <v/>
      </c>
      <c r="DL402" t="str">
        <f t="shared" ca="1" si="115"/>
        <v/>
      </c>
      <c r="DM402" t="str">
        <f t="shared" ca="1" si="116"/>
        <v/>
      </c>
      <c r="DN402" t="str">
        <f t="shared" ca="1" si="117"/>
        <v/>
      </c>
      <c r="DO402" t="str">
        <f t="shared" ca="1" si="118"/>
        <v/>
      </c>
      <c r="DP402" t="str">
        <f t="shared" ca="1" si="119"/>
        <v/>
      </c>
      <c r="DQ402" t="str">
        <f t="shared" ca="1" si="120"/>
        <v/>
      </c>
      <c r="DR402" t="str">
        <f t="shared" ca="1" si="121"/>
        <v/>
      </c>
      <c r="DS402" t="str">
        <f t="shared" ca="1" si="122"/>
        <v/>
      </c>
      <c r="DT402" t="str">
        <f t="shared" ca="1" si="123"/>
        <v/>
      </c>
      <c r="DU402" t="str">
        <f t="shared" ca="1" si="124"/>
        <v/>
      </c>
      <c r="DV402" t="str">
        <f t="shared" ca="1" si="125"/>
        <v/>
      </c>
      <c r="DW402" t="str">
        <f t="shared" ca="1" si="126"/>
        <v/>
      </c>
      <c r="DX402" t="str">
        <f t="shared" ca="1" si="127"/>
        <v/>
      </c>
      <c r="DY402" t="str">
        <f t="shared" ca="1" si="128"/>
        <v/>
      </c>
      <c r="DZ402" t="str">
        <f t="shared" ca="1" si="129"/>
        <v/>
      </c>
      <c r="EA402" t="str">
        <f t="shared" ca="1" si="130"/>
        <v/>
      </c>
      <c r="EB402" t="str">
        <f t="shared" ca="1" si="131"/>
        <v/>
      </c>
      <c r="EC402" t="str">
        <f t="shared" ca="1" si="132"/>
        <v/>
      </c>
      <c r="ED402" t="str">
        <f t="shared" ca="1" si="133"/>
        <v/>
      </c>
      <c r="EE402" t="str">
        <f t="shared" ca="1" si="134"/>
        <v/>
      </c>
      <c r="EF402" t="str">
        <f t="shared" ca="1" si="135"/>
        <v/>
      </c>
      <c r="EG402" t="str">
        <f t="shared" ca="1" si="136"/>
        <v/>
      </c>
      <c r="EH402" t="str">
        <f t="shared" ca="1" si="137"/>
        <v/>
      </c>
      <c r="EI402" t="str">
        <f t="shared" ca="1" si="138"/>
        <v/>
      </c>
      <c r="EJ402" t="str">
        <f t="shared" ca="1" si="139"/>
        <v/>
      </c>
      <c r="EK402" t="str">
        <f t="shared" ca="1" si="140"/>
        <v/>
      </c>
      <c r="EL402" t="str">
        <f t="shared" ca="1" si="141"/>
        <v/>
      </c>
      <c r="EM402" t="str">
        <f t="shared" ca="1" si="142"/>
        <v/>
      </c>
      <c r="EN402" t="str">
        <f t="shared" ca="1" si="143"/>
        <v/>
      </c>
      <c r="EO402" t="str">
        <f t="shared" ca="1" si="144"/>
        <v/>
      </c>
      <c r="EP402" t="str">
        <f t="shared" ca="1" si="145"/>
        <v/>
      </c>
      <c r="EQ402" t="str">
        <f t="shared" ca="1" si="146"/>
        <v/>
      </c>
      <c r="ER402" t="str">
        <f t="shared" ca="1" si="147"/>
        <v/>
      </c>
      <c r="ES402" t="str">
        <f t="shared" ca="1" si="148"/>
        <v/>
      </c>
      <c r="ET402" t="str">
        <f t="shared" ca="1" si="149"/>
        <v/>
      </c>
      <c r="EU402" t="str">
        <f t="shared" ca="1" si="150"/>
        <v/>
      </c>
      <c r="EV402" t="str">
        <f t="shared" ca="1" si="151"/>
        <v/>
      </c>
      <c r="EW402" t="str">
        <f t="shared" ca="1" si="152"/>
        <v/>
      </c>
      <c r="EX402" t="str">
        <f t="shared" ca="1" si="153"/>
        <v/>
      </c>
      <c r="EY402" t="str">
        <f t="shared" ca="1" si="154"/>
        <v/>
      </c>
      <c r="EZ402" t="str">
        <f t="shared" ca="1" si="155"/>
        <v/>
      </c>
      <c r="FA402" t="str">
        <f t="shared" ca="1" si="156"/>
        <v/>
      </c>
      <c r="FB402" t="str">
        <f t="shared" ca="1" si="157"/>
        <v/>
      </c>
      <c r="FC402" t="str">
        <f t="shared" ca="1" si="158"/>
        <v/>
      </c>
      <c r="FD402" t="str">
        <f t="shared" ca="1" si="159"/>
        <v/>
      </c>
      <c r="FE402" t="str">
        <f t="shared" ca="1" si="160"/>
        <v/>
      </c>
      <c r="FF402" t="str">
        <f t="shared" ca="1" si="161"/>
        <v/>
      </c>
      <c r="FG402" t="str">
        <f t="shared" ca="1" si="162"/>
        <v/>
      </c>
      <c r="FH402" t="str">
        <f t="shared" ca="1" si="163"/>
        <v/>
      </c>
      <c r="FI402" t="str">
        <f t="shared" ca="1" si="164"/>
        <v/>
      </c>
      <c r="FJ402" t="str">
        <f t="shared" ca="1" si="165"/>
        <v/>
      </c>
      <c r="FK402" t="str">
        <f t="shared" ca="1" si="166"/>
        <v/>
      </c>
      <c r="FL402" t="str">
        <f t="shared" ca="1" si="167"/>
        <v/>
      </c>
      <c r="FM402" t="str">
        <f t="shared" ca="1" si="168"/>
        <v/>
      </c>
      <c r="FN402" t="str">
        <f t="shared" ca="1" si="169"/>
        <v/>
      </c>
      <c r="FO402" t="str">
        <f t="shared" ca="1" si="170"/>
        <v/>
      </c>
      <c r="FP402" t="str">
        <f t="shared" ca="1" si="171"/>
        <v/>
      </c>
      <c r="FQ402" t="str">
        <f t="shared" ca="1" si="172"/>
        <v/>
      </c>
      <c r="FR402" t="str">
        <f t="shared" ca="1" si="173"/>
        <v/>
      </c>
      <c r="FS402" t="str">
        <f t="shared" ca="1" si="174"/>
        <v/>
      </c>
      <c r="FT402" t="str">
        <f t="shared" ca="1" si="175"/>
        <v/>
      </c>
      <c r="FU402" t="str">
        <f t="shared" ca="1" si="176"/>
        <v/>
      </c>
      <c r="FV402" t="str">
        <f t="shared" ca="1" si="177"/>
        <v/>
      </c>
      <c r="FW402" t="str">
        <f t="shared" ca="1" si="178"/>
        <v/>
      </c>
      <c r="FX402" t="str">
        <f t="shared" ca="1" si="179"/>
        <v/>
      </c>
      <c r="FY402" t="str">
        <f t="shared" ca="1" si="180"/>
        <v/>
      </c>
      <c r="FZ402" t="str">
        <f t="shared" ca="1" si="181"/>
        <v/>
      </c>
      <c r="GA402" t="str">
        <f t="shared" ca="1" si="182"/>
        <v/>
      </c>
      <c r="GB402" t="str">
        <f t="shared" ca="1" si="183"/>
        <v/>
      </c>
      <c r="GC402" t="str">
        <f t="shared" ca="1" si="184"/>
        <v/>
      </c>
      <c r="GD402" t="str">
        <f t="shared" ca="1" si="185"/>
        <v/>
      </c>
      <c r="GE402" t="str">
        <f t="shared" ca="1" si="186"/>
        <v/>
      </c>
      <c r="GF402" t="str">
        <f t="shared" ca="1" si="187"/>
        <v/>
      </c>
      <c r="GG402" t="str">
        <f t="shared" ca="1" si="188"/>
        <v/>
      </c>
      <c r="GH402" t="str">
        <f t="shared" ca="1" si="189"/>
        <v/>
      </c>
      <c r="GI402" t="str">
        <f t="shared" ca="1" si="190"/>
        <v/>
      </c>
      <c r="GJ402" t="str">
        <f t="shared" ca="1" si="191"/>
        <v/>
      </c>
      <c r="GK402" t="str">
        <f t="shared" ca="1" si="192"/>
        <v/>
      </c>
      <c r="GL402" t="str">
        <f t="shared" ca="1" si="193"/>
        <v/>
      </c>
      <c r="GM402" t="str">
        <f t="shared" ca="1" si="194"/>
        <v/>
      </c>
      <c r="GN402" t="str">
        <f t="shared" ca="1" si="195"/>
        <v/>
      </c>
      <c r="GO402" t="str">
        <f t="shared" ca="1" si="196"/>
        <v/>
      </c>
      <c r="GP402" t="str">
        <f t="shared" ca="1" si="197"/>
        <v/>
      </c>
      <c r="GQ402" t="str">
        <f t="shared" ca="1" si="198"/>
        <v/>
      </c>
      <c r="GR402" t="str">
        <f t="shared" ca="1" si="199"/>
        <v/>
      </c>
      <c r="GS402" t="str">
        <f t="shared" ca="1" si="200"/>
        <v/>
      </c>
      <c r="GT402" t="str">
        <f t="shared" ca="1" si="201"/>
        <v/>
      </c>
      <c r="GU402" t="str">
        <f t="shared" ca="1" si="202"/>
        <v/>
      </c>
      <c r="GV402" t="str">
        <f t="shared" ca="1" si="203"/>
        <v/>
      </c>
      <c r="GW402" t="str">
        <f t="shared" ca="1" si="204"/>
        <v/>
      </c>
      <c r="GX402" t="str">
        <f t="shared" ca="1" si="205"/>
        <v/>
      </c>
      <c r="GY402" t="str">
        <f t="shared" ca="1" si="206"/>
        <v/>
      </c>
      <c r="GZ402" t="str">
        <f t="shared" ca="1" si="207"/>
        <v/>
      </c>
      <c r="HA402" t="str">
        <f t="shared" ca="1" si="208"/>
        <v/>
      </c>
      <c r="HB402" t="str">
        <f t="shared" ca="1" si="209"/>
        <v/>
      </c>
      <c r="HC402" t="str">
        <f t="shared" ca="1" si="210"/>
        <v/>
      </c>
      <c r="HD402" t="str">
        <f t="shared" ca="1" si="211"/>
        <v/>
      </c>
      <c r="HE402" t="str">
        <f t="shared" ca="1" si="212"/>
        <v/>
      </c>
      <c r="HF402" t="str">
        <f t="shared" ca="1" si="213"/>
        <v/>
      </c>
      <c r="HG402" t="str">
        <f t="shared" ca="1" si="214"/>
        <v/>
      </c>
      <c r="HH402" t="str">
        <f t="shared" ca="1" si="215"/>
        <v/>
      </c>
      <c r="HI402" t="str">
        <f t="shared" ca="1" si="216"/>
        <v/>
      </c>
      <c r="HJ402" t="str">
        <f t="shared" ca="1" si="217"/>
        <v/>
      </c>
      <c r="HK402" t="str">
        <f t="shared" ca="1" si="218"/>
        <v/>
      </c>
      <c r="HL402" t="str">
        <f t="shared" ca="1" si="219"/>
        <v/>
      </c>
      <c r="HM402" t="str">
        <f t="shared" ca="1" si="220"/>
        <v/>
      </c>
      <c r="HN402" t="str">
        <f t="shared" ca="1" si="221"/>
        <v/>
      </c>
      <c r="HO402" t="str">
        <f t="shared" ca="1" si="222"/>
        <v/>
      </c>
      <c r="HP402" t="str">
        <f t="shared" ca="1" si="223"/>
        <v/>
      </c>
      <c r="HQ402" t="str">
        <f t="shared" ca="1" si="224"/>
        <v/>
      </c>
      <c r="HR402" t="str">
        <f t="shared" ca="1" si="225"/>
        <v/>
      </c>
      <c r="HS402" t="str">
        <f t="shared" ca="1" si="226"/>
        <v/>
      </c>
      <c r="HT402" t="str">
        <f t="shared" ca="1" si="227"/>
        <v/>
      </c>
      <c r="HU402" t="str">
        <f t="shared" ca="1" si="228"/>
        <v/>
      </c>
      <c r="HV402" t="str">
        <f t="shared" ca="1" si="229"/>
        <v/>
      </c>
      <c r="HW402" t="str">
        <f t="shared" ca="1" si="230"/>
        <v/>
      </c>
      <c r="HX402" t="str">
        <f t="shared" ca="1" si="231"/>
        <v/>
      </c>
      <c r="HY402" t="str">
        <f t="shared" ca="1" si="232"/>
        <v/>
      </c>
      <c r="HZ402" t="str">
        <f t="shared" ca="1" si="233"/>
        <v/>
      </c>
      <c r="IA402" t="str">
        <f t="shared" ca="1" si="234"/>
        <v/>
      </c>
      <c r="IB402" t="str">
        <f t="shared" ca="1" si="235"/>
        <v/>
      </c>
      <c r="IC402" t="str">
        <f t="shared" ca="1" si="236"/>
        <v/>
      </c>
      <c r="ID402" t="str">
        <f t="shared" ca="1" si="237"/>
        <v/>
      </c>
      <c r="IE402" t="str">
        <f t="shared" ca="1" si="238"/>
        <v/>
      </c>
      <c r="IF402" t="str">
        <f t="shared" ca="1" si="239"/>
        <v/>
      </c>
      <c r="IG402" t="str">
        <f t="shared" ca="1" si="240"/>
        <v/>
      </c>
      <c r="IH402" t="str">
        <f t="shared" ca="1" si="241"/>
        <v/>
      </c>
      <c r="II402" t="str">
        <f t="shared" ca="1" si="242"/>
        <v/>
      </c>
      <c r="IJ402" t="str">
        <f t="shared" ca="1" si="243"/>
        <v/>
      </c>
      <c r="IK402" t="str">
        <f t="shared" ca="1" si="244"/>
        <v/>
      </c>
      <c r="IL402" t="str">
        <f t="shared" ca="1" si="245"/>
        <v/>
      </c>
      <c r="IM402" t="str">
        <f t="shared" ca="1" si="246"/>
        <v/>
      </c>
      <c r="IN402" t="str">
        <f t="shared" ca="1" si="247"/>
        <v/>
      </c>
      <c r="IO402" t="str">
        <f t="shared" ca="1" si="248"/>
        <v/>
      </c>
      <c r="IP402" t="str">
        <f t="shared" ca="1" si="249"/>
        <v/>
      </c>
      <c r="IQ402" t="str">
        <f t="shared" ca="1" si="250"/>
        <v/>
      </c>
      <c r="IR402" t="str">
        <f t="shared" ca="1" si="251"/>
        <v/>
      </c>
      <c r="IS402" t="str">
        <f t="shared" ca="1" si="252"/>
        <v/>
      </c>
      <c r="IT402" t="str">
        <f t="shared" ca="1" si="253"/>
        <v/>
      </c>
      <c r="IU402" t="str">
        <f t="shared" ca="1" si="254"/>
        <v/>
      </c>
      <c r="IV402" t="str">
        <f t="shared" ca="1" si="255"/>
        <v/>
      </c>
    </row>
    <row r="403" spans="2:256" x14ac:dyDescent="0.25">
      <c r="B403" s="140">
        <v>27</v>
      </c>
      <c r="C403" s="140" t="str">
        <f ca="1">IF(P403&gt;0,MAX($C$375:C402)+1,"")</f>
        <v/>
      </c>
      <c r="D403" s="140" t="str">
        <f ca="1">IF(ISERROR(INDEX(WS,ROWS($B$377:$B403))),"",MID(INDEX(WS,ROWS($B$377:$B403)), FIND("]",INDEX(WS,ROWS($B$377:$B403)))+1,32))&amp;T(NOW())</f>
        <v/>
      </c>
      <c r="E403" s="140" t="str">
        <f t="shared" ca="1" si="5"/>
        <v/>
      </c>
      <c r="F403" s="140" t="str">
        <f t="shared" ca="1" si="6"/>
        <v/>
      </c>
      <c r="G403" s="140" t="str">
        <f t="shared" ca="1" si="7"/>
        <v/>
      </c>
      <c r="H403" s="140" t="str">
        <f t="shared" ca="1" si="8"/>
        <v/>
      </c>
      <c r="I403" s="140" t="str">
        <f t="shared" ca="1" si="9"/>
        <v/>
      </c>
      <c r="J403" s="140" t="str">
        <f t="shared" ca="1" si="10"/>
        <v/>
      </c>
      <c r="K403" s="140" t="str">
        <f t="shared" ca="1" si="11"/>
        <v/>
      </c>
      <c r="L403" s="140" t="str">
        <f t="shared" ca="1" si="12"/>
        <v/>
      </c>
      <c r="M403" s="140" t="str">
        <f t="shared" ca="1" si="13"/>
        <v/>
      </c>
      <c r="N403" s="297" t="str">
        <f t="shared" ca="1" si="14"/>
        <v/>
      </c>
      <c r="O403" s="297" t="str">
        <f t="shared" ca="1" si="15"/>
        <v/>
      </c>
      <c r="P403" s="140">
        <f t="shared" ca="1" si="4"/>
        <v>0</v>
      </c>
      <c r="Q403" t="str">
        <f t="shared" ca="1" si="16"/>
        <v/>
      </c>
      <c r="R403" t="str">
        <f t="shared" ca="1" si="17"/>
        <v/>
      </c>
      <c r="S403" t="str">
        <f t="shared" ca="1" si="18"/>
        <v/>
      </c>
      <c r="T403" t="str">
        <f t="shared" ca="1" si="19"/>
        <v/>
      </c>
      <c r="U403" t="str">
        <f t="shared" ca="1" si="20"/>
        <v/>
      </c>
      <c r="V403" t="str">
        <f t="shared" ca="1" si="21"/>
        <v/>
      </c>
      <c r="W403" t="str">
        <f t="shared" ca="1" si="22"/>
        <v/>
      </c>
      <c r="X403" t="str">
        <f t="shared" ca="1" si="23"/>
        <v/>
      </c>
      <c r="Y403" t="str">
        <f t="shared" ca="1" si="24"/>
        <v/>
      </c>
      <c r="Z403" t="str">
        <f t="shared" ca="1" si="25"/>
        <v/>
      </c>
      <c r="AA403" t="str">
        <f t="shared" ca="1" si="26"/>
        <v/>
      </c>
      <c r="AB403" t="str">
        <f t="shared" ca="1" si="27"/>
        <v/>
      </c>
      <c r="AC403" t="str">
        <f t="shared" ca="1" si="28"/>
        <v/>
      </c>
      <c r="AD403" t="str">
        <f t="shared" ca="1" si="29"/>
        <v/>
      </c>
      <c r="AE403" t="str">
        <f t="shared" ca="1" si="30"/>
        <v/>
      </c>
      <c r="AF403" t="str">
        <f t="shared" ca="1" si="31"/>
        <v/>
      </c>
      <c r="AG403" t="str">
        <f t="shared" ca="1" si="32"/>
        <v/>
      </c>
      <c r="AH403" t="str">
        <f t="shared" ca="1" si="33"/>
        <v/>
      </c>
      <c r="AI403" t="str">
        <f t="shared" ca="1" si="34"/>
        <v/>
      </c>
      <c r="AJ403" t="str">
        <f t="shared" ca="1" si="35"/>
        <v/>
      </c>
      <c r="AK403" t="str">
        <f t="shared" ca="1" si="36"/>
        <v/>
      </c>
      <c r="AL403" t="str">
        <f t="shared" ca="1" si="37"/>
        <v/>
      </c>
      <c r="AM403" t="str">
        <f t="shared" ca="1" si="38"/>
        <v/>
      </c>
      <c r="AN403" t="str">
        <f t="shared" ca="1" si="39"/>
        <v/>
      </c>
      <c r="AO403" t="str">
        <f t="shared" ca="1" si="40"/>
        <v/>
      </c>
      <c r="AP403" t="str">
        <f t="shared" ca="1" si="41"/>
        <v/>
      </c>
      <c r="AQ403" t="str">
        <f t="shared" ca="1" si="42"/>
        <v/>
      </c>
      <c r="AR403" t="str">
        <f t="shared" ca="1" si="43"/>
        <v/>
      </c>
      <c r="AS403" t="str">
        <f t="shared" ca="1" si="44"/>
        <v/>
      </c>
      <c r="AT403" t="str">
        <f t="shared" ca="1" si="45"/>
        <v/>
      </c>
      <c r="AU403" t="str">
        <f t="shared" ca="1" si="46"/>
        <v/>
      </c>
      <c r="AV403" t="str">
        <f t="shared" ca="1" si="47"/>
        <v/>
      </c>
      <c r="AW403" t="str">
        <f t="shared" ca="1" si="48"/>
        <v/>
      </c>
      <c r="AX403" t="str">
        <f t="shared" ca="1" si="49"/>
        <v/>
      </c>
      <c r="AY403" t="str">
        <f t="shared" ca="1" si="50"/>
        <v/>
      </c>
      <c r="AZ403" t="str">
        <f t="shared" ca="1" si="51"/>
        <v/>
      </c>
      <c r="BA403" t="str">
        <f t="shared" ca="1" si="52"/>
        <v/>
      </c>
      <c r="BB403" t="str">
        <f t="shared" ca="1" si="53"/>
        <v/>
      </c>
      <c r="BC403" t="str">
        <f t="shared" ca="1" si="54"/>
        <v/>
      </c>
      <c r="BD403" t="str">
        <f t="shared" ca="1" si="55"/>
        <v/>
      </c>
      <c r="BE403" t="str">
        <f t="shared" ca="1" si="56"/>
        <v/>
      </c>
      <c r="BF403" t="str">
        <f t="shared" ca="1" si="57"/>
        <v/>
      </c>
      <c r="BG403" t="str">
        <f t="shared" ca="1" si="58"/>
        <v/>
      </c>
      <c r="BH403" t="str">
        <f t="shared" ca="1" si="59"/>
        <v/>
      </c>
      <c r="BI403" t="str">
        <f t="shared" ca="1" si="60"/>
        <v/>
      </c>
      <c r="BJ403" t="str">
        <f t="shared" ca="1" si="61"/>
        <v/>
      </c>
      <c r="BK403" t="str">
        <f t="shared" ca="1" si="62"/>
        <v/>
      </c>
      <c r="BL403" t="str">
        <f t="shared" ca="1" si="63"/>
        <v/>
      </c>
      <c r="BM403" t="str">
        <f t="shared" ca="1" si="64"/>
        <v/>
      </c>
      <c r="BN403" t="str">
        <f t="shared" ca="1" si="65"/>
        <v/>
      </c>
      <c r="BO403" t="str">
        <f t="shared" ca="1" si="66"/>
        <v/>
      </c>
      <c r="BP403" t="str">
        <f t="shared" ca="1" si="67"/>
        <v/>
      </c>
      <c r="BQ403" t="str">
        <f t="shared" ca="1" si="68"/>
        <v/>
      </c>
      <c r="BR403" t="str">
        <f t="shared" ca="1" si="69"/>
        <v/>
      </c>
      <c r="BS403" t="str">
        <f t="shared" ca="1" si="70"/>
        <v/>
      </c>
      <c r="BT403" t="str">
        <f t="shared" ca="1" si="71"/>
        <v/>
      </c>
      <c r="BU403" t="str">
        <f t="shared" ca="1" si="72"/>
        <v/>
      </c>
      <c r="BV403" t="str">
        <f t="shared" ca="1" si="73"/>
        <v/>
      </c>
      <c r="BW403" t="str">
        <f t="shared" ca="1" si="74"/>
        <v/>
      </c>
      <c r="BX403" t="str">
        <f t="shared" ca="1" si="75"/>
        <v/>
      </c>
      <c r="BY403" t="str">
        <f t="shared" ca="1" si="76"/>
        <v/>
      </c>
      <c r="BZ403" t="str">
        <f t="shared" ca="1" si="77"/>
        <v/>
      </c>
      <c r="CA403" t="str">
        <f t="shared" ca="1" si="78"/>
        <v/>
      </c>
      <c r="CB403" t="str">
        <f t="shared" ca="1" si="79"/>
        <v/>
      </c>
      <c r="CC403" t="str">
        <f t="shared" ca="1" si="80"/>
        <v/>
      </c>
      <c r="CD403" t="str">
        <f t="shared" ca="1" si="81"/>
        <v/>
      </c>
      <c r="CE403" t="str">
        <f t="shared" ca="1" si="82"/>
        <v/>
      </c>
      <c r="CF403" t="str">
        <f t="shared" ca="1" si="83"/>
        <v/>
      </c>
      <c r="CG403" t="str">
        <f t="shared" ca="1" si="84"/>
        <v/>
      </c>
      <c r="CH403" t="str">
        <f t="shared" ca="1" si="85"/>
        <v/>
      </c>
      <c r="CI403" t="str">
        <f t="shared" ca="1" si="86"/>
        <v/>
      </c>
      <c r="CJ403" t="str">
        <f t="shared" ca="1" si="87"/>
        <v/>
      </c>
      <c r="CK403" t="str">
        <f t="shared" ca="1" si="88"/>
        <v/>
      </c>
      <c r="CL403" t="str">
        <f t="shared" ca="1" si="89"/>
        <v/>
      </c>
      <c r="CM403" t="str">
        <f t="shared" ca="1" si="90"/>
        <v/>
      </c>
      <c r="CN403" t="str">
        <f t="shared" ca="1" si="91"/>
        <v/>
      </c>
      <c r="CO403" t="str">
        <f t="shared" ca="1" si="92"/>
        <v/>
      </c>
      <c r="CP403" t="str">
        <f t="shared" ca="1" si="93"/>
        <v/>
      </c>
      <c r="CQ403" t="str">
        <f t="shared" ca="1" si="94"/>
        <v/>
      </c>
      <c r="CR403" t="str">
        <f t="shared" ca="1" si="95"/>
        <v/>
      </c>
      <c r="CS403" t="str">
        <f t="shared" ca="1" si="96"/>
        <v/>
      </c>
      <c r="CT403" t="str">
        <f t="shared" ca="1" si="97"/>
        <v/>
      </c>
      <c r="CU403" t="str">
        <f t="shared" ca="1" si="98"/>
        <v/>
      </c>
      <c r="CV403" t="str">
        <f t="shared" ca="1" si="99"/>
        <v/>
      </c>
      <c r="CW403" t="str">
        <f t="shared" ca="1" si="100"/>
        <v/>
      </c>
      <c r="CX403" t="str">
        <f t="shared" ca="1" si="101"/>
        <v/>
      </c>
      <c r="CY403" t="str">
        <f t="shared" ca="1" si="102"/>
        <v/>
      </c>
      <c r="CZ403" t="str">
        <f t="shared" ca="1" si="103"/>
        <v/>
      </c>
      <c r="DA403" t="str">
        <f t="shared" ca="1" si="104"/>
        <v/>
      </c>
      <c r="DB403" t="str">
        <f t="shared" ca="1" si="105"/>
        <v/>
      </c>
      <c r="DC403" t="str">
        <f t="shared" ca="1" si="106"/>
        <v/>
      </c>
      <c r="DD403" t="str">
        <f t="shared" ca="1" si="107"/>
        <v/>
      </c>
      <c r="DE403" t="str">
        <f t="shared" ca="1" si="108"/>
        <v/>
      </c>
      <c r="DF403" t="str">
        <f t="shared" ca="1" si="109"/>
        <v/>
      </c>
      <c r="DG403" t="str">
        <f t="shared" ca="1" si="110"/>
        <v/>
      </c>
      <c r="DH403" t="str">
        <f t="shared" ca="1" si="111"/>
        <v/>
      </c>
      <c r="DI403" t="str">
        <f t="shared" ca="1" si="112"/>
        <v/>
      </c>
      <c r="DJ403" t="str">
        <f t="shared" ca="1" si="113"/>
        <v/>
      </c>
      <c r="DK403" t="str">
        <f t="shared" ca="1" si="114"/>
        <v/>
      </c>
      <c r="DL403" t="str">
        <f t="shared" ca="1" si="115"/>
        <v/>
      </c>
      <c r="DM403" t="str">
        <f t="shared" ca="1" si="116"/>
        <v/>
      </c>
      <c r="DN403" t="str">
        <f t="shared" ca="1" si="117"/>
        <v/>
      </c>
      <c r="DO403" t="str">
        <f t="shared" ca="1" si="118"/>
        <v/>
      </c>
      <c r="DP403" t="str">
        <f t="shared" ca="1" si="119"/>
        <v/>
      </c>
      <c r="DQ403" t="str">
        <f t="shared" ca="1" si="120"/>
        <v/>
      </c>
      <c r="DR403" t="str">
        <f t="shared" ca="1" si="121"/>
        <v/>
      </c>
      <c r="DS403" t="str">
        <f t="shared" ca="1" si="122"/>
        <v/>
      </c>
      <c r="DT403" t="str">
        <f t="shared" ca="1" si="123"/>
        <v/>
      </c>
      <c r="DU403" t="str">
        <f t="shared" ca="1" si="124"/>
        <v/>
      </c>
      <c r="DV403" t="str">
        <f t="shared" ca="1" si="125"/>
        <v/>
      </c>
      <c r="DW403" t="str">
        <f t="shared" ca="1" si="126"/>
        <v/>
      </c>
      <c r="DX403" t="str">
        <f t="shared" ca="1" si="127"/>
        <v/>
      </c>
      <c r="DY403" t="str">
        <f t="shared" ca="1" si="128"/>
        <v/>
      </c>
      <c r="DZ403" t="str">
        <f t="shared" ca="1" si="129"/>
        <v/>
      </c>
      <c r="EA403" t="str">
        <f t="shared" ca="1" si="130"/>
        <v/>
      </c>
      <c r="EB403" t="str">
        <f t="shared" ca="1" si="131"/>
        <v/>
      </c>
      <c r="EC403" t="str">
        <f t="shared" ca="1" si="132"/>
        <v/>
      </c>
      <c r="ED403" t="str">
        <f t="shared" ca="1" si="133"/>
        <v/>
      </c>
      <c r="EE403" t="str">
        <f t="shared" ca="1" si="134"/>
        <v/>
      </c>
      <c r="EF403" t="str">
        <f t="shared" ca="1" si="135"/>
        <v/>
      </c>
      <c r="EG403" t="str">
        <f t="shared" ca="1" si="136"/>
        <v/>
      </c>
      <c r="EH403" t="str">
        <f t="shared" ca="1" si="137"/>
        <v/>
      </c>
      <c r="EI403" t="str">
        <f t="shared" ca="1" si="138"/>
        <v/>
      </c>
      <c r="EJ403" t="str">
        <f t="shared" ca="1" si="139"/>
        <v/>
      </c>
      <c r="EK403" t="str">
        <f t="shared" ca="1" si="140"/>
        <v/>
      </c>
      <c r="EL403" t="str">
        <f t="shared" ca="1" si="141"/>
        <v/>
      </c>
      <c r="EM403" t="str">
        <f t="shared" ca="1" si="142"/>
        <v/>
      </c>
      <c r="EN403" t="str">
        <f t="shared" ca="1" si="143"/>
        <v/>
      </c>
      <c r="EO403" t="str">
        <f t="shared" ca="1" si="144"/>
        <v/>
      </c>
      <c r="EP403" t="str">
        <f t="shared" ca="1" si="145"/>
        <v/>
      </c>
      <c r="EQ403" t="str">
        <f t="shared" ca="1" si="146"/>
        <v/>
      </c>
      <c r="ER403" t="str">
        <f t="shared" ca="1" si="147"/>
        <v/>
      </c>
      <c r="ES403" t="str">
        <f t="shared" ca="1" si="148"/>
        <v/>
      </c>
      <c r="ET403" t="str">
        <f t="shared" ca="1" si="149"/>
        <v/>
      </c>
      <c r="EU403" t="str">
        <f t="shared" ca="1" si="150"/>
        <v/>
      </c>
      <c r="EV403" t="str">
        <f t="shared" ca="1" si="151"/>
        <v/>
      </c>
      <c r="EW403" t="str">
        <f t="shared" ca="1" si="152"/>
        <v/>
      </c>
      <c r="EX403" t="str">
        <f t="shared" ca="1" si="153"/>
        <v/>
      </c>
      <c r="EY403" t="str">
        <f t="shared" ca="1" si="154"/>
        <v/>
      </c>
      <c r="EZ403" t="str">
        <f t="shared" ca="1" si="155"/>
        <v/>
      </c>
      <c r="FA403" t="str">
        <f t="shared" ca="1" si="156"/>
        <v/>
      </c>
      <c r="FB403" t="str">
        <f t="shared" ca="1" si="157"/>
        <v/>
      </c>
      <c r="FC403" t="str">
        <f t="shared" ca="1" si="158"/>
        <v/>
      </c>
      <c r="FD403" t="str">
        <f t="shared" ca="1" si="159"/>
        <v/>
      </c>
      <c r="FE403" t="str">
        <f t="shared" ca="1" si="160"/>
        <v/>
      </c>
      <c r="FF403" t="str">
        <f t="shared" ca="1" si="161"/>
        <v/>
      </c>
      <c r="FG403" t="str">
        <f t="shared" ca="1" si="162"/>
        <v/>
      </c>
      <c r="FH403" t="str">
        <f t="shared" ca="1" si="163"/>
        <v/>
      </c>
      <c r="FI403" t="str">
        <f t="shared" ca="1" si="164"/>
        <v/>
      </c>
      <c r="FJ403" t="str">
        <f t="shared" ca="1" si="165"/>
        <v/>
      </c>
      <c r="FK403" t="str">
        <f t="shared" ca="1" si="166"/>
        <v/>
      </c>
      <c r="FL403" t="str">
        <f t="shared" ca="1" si="167"/>
        <v/>
      </c>
      <c r="FM403" t="str">
        <f t="shared" ca="1" si="168"/>
        <v/>
      </c>
      <c r="FN403" t="str">
        <f t="shared" ca="1" si="169"/>
        <v/>
      </c>
      <c r="FO403" t="str">
        <f t="shared" ca="1" si="170"/>
        <v/>
      </c>
      <c r="FP403" t="str">
        <f t="shared" ca="1" si="171"/>
        <v/>
      </c>
      <c r="FQ403" t="str">
        <f t="shared" ca="1" si="172"/>
        <v/>
      </c>
      <c r="FR403" t="str">
        <f t="shared" ca="1" si="173"/>
        <v/>
      </c>
      <c r="FS403" t="str">
        <f t="shared" ca="1" si="174"/>
        <v/>
      </c>
      <c r="FT403" t="str">
        <f t="shared" ca="1" si="175"/>
        <v/>
      </c>
      <c r="FU403" t="str">
        <f t="shared" ca="1" si="176"/>
        <v/>
      </c>
      <c r="FV403" t="str">
        <f t="shared" ca="1" si="177"/>
        <v/>
      </c>
      <c r="FW403" t="str">
        <f t="shared" ca="1" si="178"/>
        <v/>
      </c>
      <c r="FX403" t="str">
        <f t="shared" ca="1" si="179"/>
        <v/>
      </c>
      <c r="FY403" t="str">
        <f t="shared" ca="1" si="180"/>
        <v/>
      </c>
      <c r="FZ403" t="str">
        <f t="shared" ca="1" si="181"/>
        <v/>
      </c>
      <c r="GA403" t="str">
        <f t="shared" ca="1" si="182"/>
        <v/>
      </c>
      <c r="GB403" t="str">
        <f t="shared" ca="1" si="183"/>
        <v/>
      </c>
      <c r="GC403" t="str">
        <f t="shared" ca="1" si="184"/>
        <v/>
      </c>
      <c r="GD403" t="str">
        <f t="shared" ca="1" si="185"/>
        <v/>
      </c>
      <c r="GE403" t="str">
        <f t="shared" ca="1" si="186"/>
        <v/>
      </c>
      <c r="GF403" t="str">
        <f t="shared" ca="1" si="187"/>
        <v/>
      </c>
      <c r="GG403" t="str">
        <f t="shared" ca="1" si="188"/>
        <v/>
      </c>
      <c r="GH403" t="str">
        <f t="shared" ca="1" si="189"/>
        <v/>
      </c>
      <c r="GI403" t="str">
        <f t="shared" ca="1" si="190"/>
        <v/>
      </c>
      <c r="GJ403" t="str">
        <f t="shared" ca="1" si="191"/>
        <v/>
      </c>
      <c r="GK403" t="str">
        <f t="shared" ca="1" si="192"/>
        <v/>
      </c>
      <c r="GL403" t="str">
        <f t="shared" ca="1" si="193"/>
        <v/>
      </c>
      <c r="GM403" t="str">
        <f t="shared" ca="1" si="194"/>
        <v/>
      </c>
      <c r="GN403" t="str">
        <f t="shared" ca="1" si="195"/>
        <v/>
      </c>
      <c r="GO403" t="str">
        <f t="shared" ca="1" si="196"/>
        <v/>
      </c>
      <c r="GP403" t="str">
        <f t="shared" ca="1" si="197"/>
        <v/>
      </c>
      <c r="GQ403" t="str">
        <f t="shared" ca="1" si="198"/>
        <v/>
      </c>
      <c r="GR403" t="str">
        <f t="shared" ca="1" si="199"/>
        <v/>
      </c>
      <c r="GS403" t="str">
        <f t="shared" ca="1" si="200"/>
        <v/>
      </c>
      <c r="GT403" t="str">
        <f t="shared" ca="1" si="201"/>
        <v/>
      </c>
      <c r="GU403" t="str">
        <f t="shared" ca="1" si="202"/>
        <v/>
      </c>
      <c r="GV403" t="str">
        <f t="shared" ca="1" si="203"/>
        <v/>
      </c>
      <c r="GW403" t="str">
        <f t="shared" ca="1" si="204"/>
        <v/>
      </c>
      <c r="GX403" t="str">
        <f t="shared" ca="1" si="205"/>
        <v/>
      </c>
      <c r="GY403" t="str">
        <f t="shared" ca="1" si="206"/>
        <v/>
      </c>
      <c r="GZ403" t="str">
        <f t="shared" ca="1" si="207"/>
        <v/>
      </c>
      <c r="HA403" t="str">
        <f t="shared" ca="1" si="208"/>
        <v/>
      </c>
      <c r="HB403" t="str">
        <f t="shared" ca="1" si="209"/>
        <v/>
      </c>
      <c r="HC403" t="str">
        <f t="shared" ca="1" si="210"/>
        <v/>
      </c>
      <c r="HD403" t="str">
        <f t="shared" ca="1" si="211"/>
        <v/>
      </c>
      <c r="HE403" t="str">
        <f t="shared" ca="1" si="212"/>
        <v/>
      </c>
      <c r="HF403" t="str">
        <f t="shared" ca="1" si="213"/>
        <v/>
      </c>
      <c r="HG403" t="str">
        <f t="shared" ca="1" si="214"/>
        <v/>
      </c>
      <c r="HH403" t="str">
        <f t="shared" ca="1" si="215"/>
        <v/>
      </c>
      <c r="HI403" t="str">
        <f t="shared" ca="1" si="216"/>
        <v/>
      </c>
      <c r="HJ403" t="str">
        <f t="shared" ca="1" si="217"/>
        <v/>
      </c>
      <c r="HK403" t="str">
        <f t="shared" ca="1" si="218"/>
        <v/>
      </c>
      <c r="HL403" t="str">
        <f t="shared" ca="1" si="219"/>
        <v/>
      </c>
      <c r="HM403" t="str">
        <f t="shared" ca="1" si="220"/>
        <v/>
      </c>
      <c r="HN403" t="str">
        <f t="shared" ca="1" si="221"/>
        <v/>
      </c>
      <c r="HO403" t="str">
        <f t="shared" ca="1" si="222"/>
        <v/>
      </c>
      <c r="HP403" t="str">
        <f t="shared" ca="1" si="223"/>
        <v/>
      </c>
      <c r="HQ403" t="str">
        <f t="shared" ca="1" si="224"/>
        <v/>
      </c>
      <c r="HR403" t="str">
        <f t="shared" ca="1" si="225"/>
        <v/>
      </c>
      <c r="HS403" t="str">
        <f t="shared" ca="1" si="226"/>
        <v/>
      </c>
      <c r="HT403" t="str">
        <f t="shared" ca="1" si="227"/>
        <v/>
      </c>
      <c r="HU403" t="str">
        <f t="shared" ca="1" si="228"/>
        <v/>
      </c>
      <c r="HV403" t="str">
        <f t="shared" ca="1" si="229"/>
        <v/>
      </c>
      <c r="HW403" t="str">
        <f t="shared" ca="1" si="230"/>
        <v/>
      </c>
      <c r="HX403" t="str">
        <f t="shared" ca="1" si="231"/>
        <v/>
      </c>
      <c r="HY403" t="str">
        <f t="shared" ca="1" si="232"/>
        <v/>
      </c>
      <c r="HZ403" t="str">
        <f t="shared" ca="1" si="233"/>
        <v/>
      </c>
      <c r="IA403" t="str">
        <f t="shared" ca="1" si="234"/>
        <v/>
      </c>
      <c r="IB403" t="str">
        <f t="shared" ca="1" si="235"/>
        <v/>
      </c>
      <c r="IC403" t="str">
        <f t="shared" ca="1" si="236"/>
        <v/>
      </c>
      <c r="ID403" t="str">
        <f t="shared" ca="1" si="237"/>
        <v/>
      </c>
      <c r="IE403" t="str">
        <f t="shared" ca="1" si="238"/>
        <v/>
      </c>
      <c r="IF403" t="str">
        <f t="shared" ca="1" si="239"/>
        <v/>
      </c>
      <c r="IG403" t="str">
        <f t="shared" ca="1" si="240"/>
        <v/>
      </c>
      <c r="IH403" t="str">
        <f t="shared" ca="1" si="241"/>
        <v/>
      </c>
      <c r="II403" t="str">
        <f t="shared" ca="1" si="242"/>
        <v/>
      </c>
      <c r="IJ403" t="str">
        <f t="shared" ca="1" si="243"/>
        <v/>
      </c>
      <c r="IK403" t="str">
        <f t="shared" ca="1" si="244"/>
        <v/>
      </c>
      <c r="IL403" t="str">
        <f t="shared" ca="1" si="245"/>
        <v/>
      </c>
      <c r="IM403" t="str">
        <f t="shared" ca="1" si="246"/>
        <v/>
      </c>
      <c r="IN403" t="str">
        <f t="shared" ca="1" si="247"/>
        <v/>
      </c>
      <c r="IO403" t="str">
        <f t="shared" ca="1" si="248"/>
        <v/>
      </c>
      <c r="IP403" t="str">
        <f t="shared" ca="1" si="249"/>
        <v/>
      </c>
      <c r="IQ403" t="str">
        <f t="shared" ca="1" si="250"/>
        <v/>
      </c>
      <c r="IR403" t="str">
        <f t="shared" ca="1" si="251"/>
        <v/>
      </c>
      <c r="IS403" t="str">
        <f t="shared" ca="1" si="252"/>
        <v/>
      </c>
      <c r="IT403" t="str">
        <f t="shared" ca="1" si="253"/>
        <v/>
      </c>
      <c r="IU403" t="str">
        <f t="shared" ca="1" si="254"/>
        <v/>
      </c>
      <c r="IV403" t="str">
        <f t="shared" ca="1" si="255"/>
        <v/>
      </c>
    </row>
    <row r="404" spans="2:256" x14ac:dyDescent="0.25">
      <c r="B404" s="140">
        <v>28</v>
      </c>
      <c r="C404" s="140" t="str">
        <f ca="1">IF(P404&gt;0,MAX($C$375:C403)+1,"")</f>
        <v/>
      </c>
      <c r="D404" s="140" t="str">
        <f ca="1">IF(ISERROR(INDEX(WS,ROWS($B$377:$B404))),"",MID(INDEX(WS,ROWS($B$377:$B404)), FIND("]",INDEX(WS,ROWS($B$377:$B404)))+1,32))&amp;T(NOW())</f>
        <v/>
      </c>
      <c r="E404" s="140" t="str">
        <f t="shared" ca="1" si="5"/>
        <v/>
      </c>
      <c r="F404" s="140" t="str">
        <f t="shared" ca="1" si="6"/>
        <v/>
      </c>
      <c r="G404" s="140" t="str">
        <f t="shared" ca="1" si="7"/>
        <v/>
      </c>
      <c r="H404" s="140" t="str">
        <f t="shared" ca="1" si="8"/>
        <v/>
      </c>
      <c r="I404" s="140" t="str">
        <f t="shared" ca="1" si="9"/>
        <v/>
      </c>
      <c r="J404" s="140" t="str">
        <f t="shared" ca="1" si="10"/>
        <v/>
      </c>
      <c r="K404" s="140" t="str">
        <f t="shared" ca="1" si="11"/>
        <v/>
      </c>
      <c r="L404" s="140" t="str">
        <f t="shared" ca="1" si="12"/>
        <v/>
      </c>
      <c r="M404" s="140" t="str">
        <f t="shared" ca="1" si="13"/>
        <v/>
      </c>
      <c r="N404" s="297" t="str">
        <f t="shared" ca="1" si="14"/>
        <v/>
      </c>
      <c r="O404" s="297" t="str">
        <f t="shared" ca="1" si="15"/>
        <v/>
      </c>
      <c r="P404" s="140">
        <f t="shared" ca="1" si="4"/>
        <v>0</v>
      </c>
      <c r="Q404" t="str">
        <f t="shared" ca="1" si="16"/>
        <v/>
      </c>
      <c r="R404" t="str">
        <f t="shared" ca="1" si="17"/>
        <v/>
      </c>
      <c r="S404" t="str">
        <f t="shared" ca="1" si="18"/>
        <v/>
      </c>
      <c r="T404" t="str">
        <f t="shared" ca="1" si="19"/>
        <v/>
      </c>
      <c r="U404" t="str">
        <f t="shared" ca="1" si="20"/>
        <v/>
      </c>
      <c r="V404" t="str">
        <f t="shared" ca="1" si="21"/>
        <v/>
      </c>
      <c r="W404" t="str">
        <f t="shared" ca="1" si="22"/>
        <v/>
      </c>
      <c r="X404" t="str">
        <f t="shared" ca="1" si="23"/>
        <v/>
      </c>
      <c r="Y404" t="str">
        <f t="shared" ca="1" si="24"/>
        <v/>
      </c>
      <c r="Z404" t="str">
        <f t="shared" ca="1" si="25"/>
        <v/>
      </c>
      <c r="AA404" t="str">
        <f t="shared" ca="1" si="26"/>
        <v/>
      </c>
      <c r="AB404" t="str">
        <f t="shared" ca="1" si="27"/>
        <v/>
      </c>
      <c r="AC404" t="str">
        <f t="shared" ca="1" si="28"/>
        <v/>
      </c>
      <c r="AD404" t="str">
        <f t="shared" ca="1" si="29"/>
        <v/>
      </c>
      <c r="AE404" t="str">
        <f t="shared" ca="1" si="30"/>
        <v/>
      </c>
      <c r="AF404" t="str">
        <f t="shared" ca="1" si="31"/>
        <v/>
      </c>
      <c r="AG404" t="str">
        <f t="shared" ca="1" si="32"/>
        <v/>
      </c>
      <c r="AH404" t="str">
        <f t="shared" ca="1" si="33"/>
        <v/>
      </c>
      <c r="AI404" t="str">
        <f t="shared" ca="1" si="34"/>
        <v/>
      </c>
      <c r="AJ404" t="str">
        <f t="shared" ca="1" si="35"/>
        <v/>
      </c>
      <c r="AK404" t="str">
        <f t="shared" ca="1" si="36"/>
        <v/>
      </c>
      <c r="AL404" t="str">
        <f t="shared" ca="1" si="37"/>
        <v/>
      </c>
      <c r="AM404" t="str">
        <f t="shared" ca="1" si="38"/>
        <v/>
      </c>
      <c r="AN404" t="str">
        <f t="shared" ca="1" si="39"/>
        <v/>
      </c>
      <c r="AO404" t="str">
        <f t="shared" ca="1" si="40"/>
        <v/>
      </c>
      <c r="AP404" t="str">
        <f t="shared" ca="1" si="41"/>
        <v/>
      </c>
      <c r="AQ404" t="str">
        <f t="shared" ca="1" si="42"/>
        <v/>
      </c>
      <c r="AR404" t="str">
        <f t="shared" ca="1" si="43"/>
        <v/>
      </c>
      <c r="AS404" t="str">
        <f t="shared" ca="1" si="44"/>
        <v/>
      </c>
      <c r="AT404" t="str">
        <f t="shared" ca="1" si="45"/>
        <v/>
      </c>
      <c r="AU404" t="str">
        <f t="shared" ca="1" si="46"/>
        <v/>
      </c>
      <c r="AV404" t="str">
        <f t="shared" ca="1" si="47"/>
        <v/>
      </c>
      <c r="AW404" t="str">
        <f t="shared" ca="1" si="48"/>
        <v/>
      </c>
      <c r="AX404" t="str">
        <f t="shared" ca="1" si="49"/>
        <v/>
      </c>
      <c r="AY404" t="str">
        <f t="shared" ca="1" si="50"/>
        <v/>
      </c>
      <c r="AZ404" t="str">
        <f t="shared" ca="1" si="51"/>
        <v/>
      </c>
      <c r="BA404" t="str">
        <f t="shared" ca="1" si="52"/>
        <v/>
      </c>
      <c r="BB404" t="str">
        <f t="shared" ca="1" si="53"/>
        <v/>
      </c>
      <c r="BC404" t="str">
        <f t="shared" ca="1" si="54"/>
        <v/>
      </c>
      <c r="BD404" t="str">
        <f t="shared" ca="1" si="55"/>
        <v/>
      </c>
      <c r="BE404" t="str">
        <f t="shared" ca="1" si="56"/>
        <v/>
      </c>
      <c r="BF404" t="str">
        <f t="shared" ca="1" si="57"/>
        <v/>
      </c>
      <c r="BG404" t="str">
        <f t="shared" ca="1" si="58"/>
        <v/>
      </c>
      <c r="BH404" t="str">
        <f t="shared" ca="1" si="59"/>
        <v/>
      </c>
      <c r="BI404" t="str">
        <f t="shared" ca="1" si="60"/>
        <v/>
      </c>
      <c r="BJ404" t="str">
        <f t="shared" ca="1" si="61"/>
        <v/>
      </c>
      <c r="BK404" t="str">
        <f t="shared" ca="1" si="62"/>
        <v/>
      </c>
      <c r="BL404" t="str">
        <f t="shared" ca="1" si="63"/>
        <v/>
      </c>
      <c r="BM404" t="str">
        <f t="shared" ca="1" si="64"/>
        <v/>
      </c>
      <c r="BN404" t="str">
        <f t="shared" ca="1" si="65"/>
        <v/>
      </c>
      <c r="BO404" t="str">
        <f t="shared" ca="1" si="66"/>
        <v/>
      </c>
      <c r="BP404" t="str">
        <f t="shared" ca="1" si="67"/>
        <v/>
      </c>
      <c r="BQ404" t="str">
        <f t="shared" ca="1" si="68"/>
        <v/>
      </c>
      <c r="BR404" t="str">
        <f t="shared" ca="1" si="69"/>
        <v/>
      </c>
      <c r="BS404" t="str">
        <f t="shared" ca="1" si="70"/>
        <v/>
      </c>
      <c r="BT404" t="str">
        <f t="shared" ca="1" si="71"/>
        <v/>
      </c>
      <c r="BU404" t="str">
        <f t="shared" ca="1" si="72"/>
        <v/>
      </c>
      <c r="BV404" t="str">
        <f t="shared" ca="1" si="73"/>
        <v/>
      </c>
      <c r="BW404" t="str">
        <f t="shared" ca="1" si="74"/>
        <v/>
      </c>
      <c r="BX404" t="str">
        <f t="shared" ca="1" si="75"/>
        <v/>
      </c>
      <c r="BY404" t="str">
        <f t="shared" ca="1" si="76"/>
        <v/>
      </c>
      <c r="BZ404" t="str">
        <f t="shared" ca="1" si="77"/>
        <v/>
      </c>
      <c r="CA404" t="str">
        <f t="shared" ca="1" si="78"/>
        <v/>
      </c>
      <c r="CB404" t="str">
        <f t="shared" ca="1" si="79"/>
        <v/>
      </c>
      <c r="CC404" t="str">
        <f t="shared" ca="1" si="80"/>
        <v/>
      </c>
      <c r="CD404" t="str">
        <f t="shared" ca="1" si="81"/>
        <v/>
      </c>
      <c r="CE404" t="str">
        <f t="shared" ca="1" si="82"/>
        <v/>
      </c>
      <c r="CF404" t="str">
        <f t="shared" ca="1" si="83"/>
        <v/>
      </c>
      <c r="CG404" t="str">
        <f t="shared" ca="1" si="84"/>
        <v/>
      </c>
      <c r="CH404" t="str">
        <f t="shared" ca="1" si="85"/>
        <v/>
      </c>
      <c r="CI404" t="str">
        <f t="shared" ca="1" si="86"/>
        <v/>
      </c>
      <c r="CJ404" t="str">
        <f t="shared" ca="1" si="87"/>
        <v/>
      </c>
      <c r="CK404" t="str">
        <f t="shared" ca="1" si="88"/>
        <v/>
      </c>
      <c r="CL404" t="str">
        <f t="shared" ca="1" si="89"/>
        <v/>
      </c>
      <c r="CM404" t="str">
        <f t="shared" ca="1" si="90"/>
        <v/>
      </c>
      <c r="CN404" t="str">
        <f t="shared" ca="1" si="91"/>
        <v/>
      </c>
      <c r="CO404" t="str">
        <f t="shared" ca="1" si="92"/>
        <v/>
      </c>
      <c r="CP404" t="str">
        <f t="shared" ca="1" si="93"/>
        <v/>
      </c>
      <c r="CQ404" t="str">
        <f t="shared" ca="1" si="94"/>
        <v/>
      </c>
      <c r="CR404" t="str">
        <f t="shared" ca="1" si="95"/>
        <v/>
      </c>
      <c r="CS404" t="str">
        <f t="shared" ca="1" si="96"/>
        <v/>
      </c>
      <c r="CT404" t="str">
        <f t="shared" ca="1" si="97"/>
        <v/>
      </c>
      <c r="CU404" t="str">
        <f t="shared" ca="1" si="98"/>
        <v/>
      </c>
      <c r="CV404" t="str">
        <f t="shared" ca="1" si="99"/>
        <v/>
      </c>
      <c r="CW404" t="str">
        <f t="shared" ca="1" si="100"/>
        <v/>
      </c>
      <c r="CX404" t="str">
        <f t="shared" ca="1" si="101"/>
        <v/>
      </c>
      <c r="CY404" t="str">
        <f t="shared" ca="1" si="102"/>
        <v/>
      </c>
      <c r="CZ404" t="str">
        <f t="shared" ca="1" si="103"/>
        <v/>
      </c>
      <c r="DA404" t="str">
        <f t="shared" ca="1" si="104"/>
        <v/>
      </c>
      <c r="DB404" t="str">
        <f t="shared" ca="1" si="105"/>
        <v/>
      </c>
      <c r="DC404" t="str">
        <f t="shared" ca="1" si="106"/>
        <v/>
      </c>
      <c r="DD404" t="str">
        <f t="shared" ca="1" si="107"/>
        <v/>
      </c>
      <c r="DE404" t="str">
        <f t="shared" ca="1" si="108"/>
        <v/>
      </c>
      <c r="DF404" t="str">
        <f t="shared" ca="1" si="109"/>
        <v/>
      </c>
      <c r="DG404" t="str">
        <f t="shared" ca="1" si="110"/>
        <v/>
      </c>
      <c r="DH404" t="str">
        <f t="shared" ca="1" si="111"/>
        <v/>
      </c>
      <c r="DI404" t="str">
        <f t="shared" ca="1" si="112"/>
        <v/>
      </c>
      <c r="DJ404" t="str">
        <f t="shared" ca="1" si="113"/>
        <v/>
      </c>
      <c r="DK404" t="str">
        <f t="shared" ca="1" si="114"/>
        <v/>
      </c>
      <c r="DL404" t="str">
        <f t="shared" ca="1" si="115"/>
        <v/>
      </c>
      <c r="DM404" t="str">
        <f t="shared" ca="1" si="116"/>
        <v/>
      </c>
      <c r="DN404" t="str">
        <f t="shared" ca="1" si="117"/>
        <v/>
      </c>
      <c r="DO404" t="str">
        <f t="shared" ca="1" si="118"/>
        <v/>
      </c>
      <c r="DP404" t="str">
        <f t="shared" ca="1" si="119"/>
        <v/>
      </c>
      <c r="DQ404" t="str">
        <f t="shared" ca="1" si="120"/>
        <v/>
      </c>
      <c r="DR404" t="str">
        <f t="shared" ca="1" si="121"/>
        <v/>
      </c>
      <c r="DS404" t="str">
        <f t="shared" ca="1" si="122"/>
        <v/>
      </c>
      <c r="DT404" t="str">
        <f t="shared" ca="1" si="123"/>
        <v/>
      </c>
      <c r="DU404" t="str">
        <f t="shared" ca="1" si="124"/>
        <v/>
      </c>
      <c r="DV404" t="str">
        <f t="shared" ca="1" si="125"/>
        <v/>
      </c>
      <c r="DW404" t="str">
        <f t="shared" ca="1" si="126"/>
        <v/>
      </c>
      <c r="DX404" t="str">
        <f t="shared" ca="1" si="127"/>
        <v/>
      </c>
      <c r="DY404" t="str">
        <f t="shared" ca="1" si="128"/>
        <v/>
      </c>
      <c r="DZ404" t="str">
        <f t="shared" ca="1" si="129"/>
        <v/>
      </c>
      <c r="EA404" t="str">
        <f t="shared" ca="1" si="130"/>
        <v/>
      </c>
      <c r="EB404" t="str">
        <f t="shared" ca="1" si="131"/>
        <v/>
      </c>
      <c r="EC404" t="str">
        <f t="shared" ca="1" si="132"/>
        <v/>
      </c>
      <c r="ED404" t="str">
        <f t="shared" ca="1" si="133"/>
        <v/>
      </c>
      <c r="EE404" t="str">
        <f t="shared" ca="1" si="134"/>
        <v/>
      </c>
      <c r="EF404" t="str">
        <f t="shared" ca="1" si="135"/>
        <v/>
      </c>
      <c r="EG404" t="str">
        <f t="shared" ca="1" si="136"/>
        <v/>
      </c>
      <c r="EH404" t="str">
        <f t="shared" ca="1" si="137"/>
        <v/>
      </c>
      <c r="EI404" t="str">
        <f t="shared" ca="1" si="138"/>
        <v/>
      </c>
      <c r="EJ404" t="str">
        <f t="shared" ca="1" si="139"/>
        <v/>
      </c>
      <c r="EK404" t="str">
        <f t="shared" ca="1" si="140"/>
        <v/>
      </c>
      <c r="EL404" t="str">
        <f t="shared" ca="1" si="141"/>
        <v/>
      </c>
      <c r="EM404" t="str">
        <f t="shared" ca="1" si="142"/>
        <v/>
      </c>
      <c r="EN404" t="str">
        <f t="shared" ca="1" si="143"/>
        <v/>
      </c>
      <c r="EO404" t="str">
        <f t="shared" ca="1" si="144"/>
        <v/>
      </c>
      <c r="EP404" t="str">
        <f t="shared" ca="1" si="145"/>
        <v/>
      </c>
      <c r="EQ404" t="str">
        <f t="shared" ca="1" si="146"/>
        <v/>
      </c>
      <c r="ER404" t="str">
        <f t="shared" ca="1" si="147"/>
        <v/>
      </c>
      <c r="ES404" t="str">
        <f t="shared" ca="1" si="148"/>
        <v/>
      </c>
      <c r="ET404" t="str">
        <f t="shared" ca="1" si="149"/>
        <v/>
      </c>
      <c r="EU404" t="str">
        <f t="shared" ca="1" si="150"/>
        <v/>
      </c>
      <c r="EV404" t="str">
        <f t="shared" ca="1" si="151"/>
        <v/>
      </c>
      <c r="EW404" t="str">
        <f t="shared" ca="1" si="152"/>
        <v/>
      </c>
      <c r="EX404" t="str">
        <f t="shared" ca="1" si="153"/>
        <v/>
      </c>
      <c r="EY404" t="str">
        <f t="shared" ca="1" si="154"/>
        <v/>
      </c>
      <c r="EZ404" t="str">
        <f t="shared" ca="1" si="155"/>
        <v/>
      </c>
      <c r="FA404" t="str">
        <f t="shared" ca="1" si="156"/>
        <v/>
      </c>
      <c r="FB404" t="str">
        <f t="shared" ca="1" si="157"/>
        <v/>
      </c>
      <c r="FC404" t="str">
        <f t="shared" ca="1" si="158"/>
        <v/>
      </c>
      <c r="FD404" t="str">
        <f t="shared" ca="1" si="159"/>
        <v/>
      </c>
      <c r="FE404" t="str">
        <f t="shared" ca="1" si="160"/>
        <v/>
      </c>
      <c r="FF404" t="str">
        <f t="shared" ca="1" si="161"/>
        <v/>
      </c>
      <c r="FG404" t="str">
        <f t="shared" ca="1" si="162"/>
        <v/>
      </c>
      <c r="FH404" t="str">
        <f t="shared" ca="1" si="163"/>
        <v/>
      </c>
      <c r="FI404" t="str">
        <f t="shared" ca="1" si="164"/>
        <v/>
      </c>
      <c r="FJ404" t="str">
        <f t="shared" ca="1" si="165"/>
        <v/>
      </c>
      <c r="FK404" t="str">
        <f t="shared" ca="1" si="166"/>
        <v/>
      </c>
      <c r="FL404" t="str">
        <f t="shared" ca="1" si="167"/>
        <v/>
      </c>
      <c r="FM404" t="str">
        <f t="shared" ca="1" si="168"/>
        <v/>
      </c>
      <c r="FN404" t="str">
        <f t="shared" ca="1" si="169"/>
        <v/>
      </c>
      <c r="FO404" t="str">
        <f t="shared" ca="1" si="170"/>
        <v/>
      </c>
      <c r="FP404" t="str">
        <f t="shared" ca="1" si="171"/>
        <v/>
      </c>
      <c r="FQ404" t="str">
        <f t="shared" ca="1" si="172"/>
        <v/>
      </c>
      <c r="FR404" t="str">
        <f t="shared" ca="1" si="173"/>
        <v/>
      </c>
      <c r="FS404" t="str">
        <f t="shared" ca="1" si="174"/>
        <v/>
      </c>
      <c r="FT404" t="str">
        <f t="shared" ca="1" si="175"/>
        <v/>
      </c>
      <c r="FU404" t="str">
        <f t="shared" ca="1" si="176"/>
        <v/>
      </c>
      <c r="FV404" t="str">
        <f t="shared" ca="1" si="177"/>
        <v/>
      </c>
      <c r="FW404" t="str">
        <f t="shared" ca="1" si="178"/>
        <v/>
      </c>
      <c r="FX404" t="str">
        <f t="shared" ca="1" si="179"/>
        <v/>
      </c>
      <c r="FY404" t="str">
        <f t="shared" ca="1" si="180"/>
        <v/>
      </c>
      <c r="FZ404" t="str">
        <f t="shared" ca="1" si="181"/>
        <v/>
      </c>
      <c r="GA404" t="str">
        <f t="shared" ca="1" si="182"/>
        <v/>
      </c>
      <c r="GB404" t="str">
        <f t="shared" ca="1" si="183"/>
        <v/>
      </c>
      <c r="GC404" t="str">
        <f t="shared" ca="1" si="184"/>
        <v/>
      </c>
      <c r="GD404" t="str">
        <f t="shared" ca="1" si="185"/>
        <v/>
      </c>
      <c r="GE404" t="str">
        <f t="shared" ca="1" si="186"/>
        <v/>
      </c>
      <c r="GF404" t="str">
        <f t="shared" ca="1" si="187"/>
        <v/>
      </c>
      <c r="GG404" t="str">
        <f t="shared" ca="1" si="188"/>
        <v/>
      </c>
      <c r="GH404" t="str">
        <f t="shared" ca="1" si="189"/>
        <v/>
      </c>
      <c r="GI404" t="str">
        <f t="shared" ca="1" si="190"/>
        <v/>
      </c>
      <c r="GJ404" t="str">
        <f t="shared" ca="1" si="191"/>
        <v/>
      </c>
      <c r="GK404" t="str">
        <f t="shared" ca="1" si="192"/>
        <v/>
      </c>
      <c r="GL404" t="str">
        <f t="shared" ca="1" si="193"/>
        <v/>
      </c>
      <c r="GM404" t="str">
        <f t="shared" ca="1" si="194"/>
        <v/>
      </c>
      <c r="GN404" t="str">
        <f t="shared" ca="1" si="195"/>
        <v/>
      </c>
      <c r="GO404" t="str">
        <f t="shared" ca="1" si="196"/>
        <v/>
      </c>
      <c r="GP404" t="str">
        <f t="shared" ca="1" si="197"/>
        <v/>
      </c>
      <c r="GQ404" t="str">
        <f t="shared" ca="1" si="198"/>
        <v/>
      </c>
      <c r="GR404" t="str">
        <f t="shared" ca="1" si="199"/>
        <v/>
      </c>
      <c r="GS404" t="str">
        <f t="shared" ca="1" si="200"/>
        <v/>
      </c>
      <c r="GT404" t="str">
        <f t="shared" ca="1" si="201"/>
        <v/>
      </c>
      <c r="GU404" t="str">
        <f t="shared" ca="1" si="202"/>
        <v/>
      </c>
      <c r="GV404" t="str">
        <f t="shared" ca="1" si="203"/>
        <v/>
      </c>
      <c r="GW404" t="str">
        <f t="shared" ca="1" si="204"/>
        <v/>
      </c>
      <c r="GX404" t="str">
        <f t="shared" ca="1" si="205"/>
        <v/>
      </c>
      <c r="GY404" t="str">
        <f t="shared" ca="1" si="206"/>
        <v/>
      </c>
      <c r="GZ404" t="str">
        <f t="shared" ca="1" si="207"/>
        <v/>
      </c>
      <c r="HA404" t="str">
        <f t="shared" ca="1" si="208"/>
        <v/>
      </c>
      <c r="HB404" t="str">
        <f t="shared" ca="1" si="209"/>
        <v/>
      </c>
      <c r="HC404" t="str">
        <f t="shared" ca="1" si="210"/>
        <v/>
      </c>
      <c r="HD404" t="str">
        <f t="shared" ca="1" si="211"/>
        <v/>
      </c>
      <c r="HE404" t="str">
        <f t="shared" ca="1" si="212"/>
        <v/>
      </c>
      <c r="HF404" t="str">
        <f t="shared" ca="1" si="213"/>
        <v/>
      </c>
      <c r="HG404" t="str">
        <f t="shared" ca="1" si="214"/>
        <v/>
      </c>
      <c r="HH404" t="str">
        <f t="shared" ca="1" si="215"/>
        <v/>
      </c>
      <c r="HI404" t="str">
        <f t="shared" ca="1" si="216"/>
        <v/>
      </c>
      <c r="HJ404" t="str">
        <f t="shared" ca="1" si="217"/>
        <v/>
      </c>
      <c r="HK404" t="str">
        <f t="shared" ca="1" si="218"/>
        <v/>
      </c>
      <c r="HL404" t="str">
        <f t="shared" ca="1" si="219"/>
        <v/>
      </c>
      <c r="HM404" t="str">
        <f t="shared" ca="1" si="220"/>
        <v/>
      </c>
      <c r="HN404" t="str">
        <f t="shared" ca="1" si="221"/>
        <v/>
      </c>
      <c r="HO404" t="str">
        <f t="shared" ca="1" si="222"/>
        <v/>
      </c>
      <c r="HP404" t="str">
        <f t="shared" ca="1" si="223"/>
        <v/>
      </c>
      <c r="HQ404" t="str">
        <f t="shared" ca="1" si="224"/>
        <v/>
      </c>
      <c r="HR404" t="str">
        <f t="shared" ca="1" si="225"/>
        <v/>
      </c>
      <c r="HS404" t="str">
        <f t="shared" ca="1" si="226"/>
        <v/>
      </c>
      <c r="HT404" t="str">
        <f t="shared" ca="1" si="227"/>
        <v/>
      </c>
      <c r="HU404" t="str">
        <f t="shared" ca="1" si="228"/>
        <v/>
      </c>
      <c r="HV404" t="str">
        <f t="shared" ca="1" si="229"/>
        <v/>
      </c>
      <c r="HW404" t="str">
        <f t="shared" ca="1" si="230"/>
        <v/>
      </c>
      <c r="HX404" t="str">
        <f t="shared" ca="1" si="231"/>
        <v/>
      </c>
      <c r="HY404" t="str">
        <f t="shared" ca="1" si="232"/>
        <v/>
      </c>
      <c r="HZ404" t="str">
        <f t="shared" ca="1" si="233"/>
        <v/>
      </c>
      <c r="IA404" t="str">
        <f t="shared" ca="1" si="234"/>
        <v/>
      </c>
      <c r="IB404" t="str">
        <f t="shared" ca="1" si="235"/>
        <v/>
      </c>
      <c r="IC404" t="str">
        <f t="shared" ca="1" si="236"/>
        <v/>
      </c>
      <c r="ID404" t="str">
        <f t="shared" ca="1" si="237"/>
        <v/>
      </c>
      <c r="IE404" t="str">
        <f t="shared" ca="1" si="238"/>
        <v/>
      </c>
      <c r="IF404" t="str">
        <f t="shared" ca="1" si="239"/>
        <v/>
      </c>
      <c r="IG404" t="str">
        <f t="shared" ca="1" si="240"/>
        <v/>
      </c>
      <c r="IH404" t="str">
        <f t="shared" ca="1" si="241"/>
        <v/>
      </c>
      <c r="II404" t="str">
        <f t="shared" ca="1" si="242"/>
        <v/>
      </c>
      <c r="IJ404" t="str">
        <f t="shared" ca="1" si="243"/>
        <v/>
      </c>
      <c r="IK404" t="str">
        <f t="shared" ca="1" si="244"/>
        <v/>
      </c>
      <c r="IL404" t="str">
        <f t="shared" ca="1" si="245"/>
        <v/>
      </c>
      <c r="IM404" t="str">
        <f t="shared" ca="1" si="246"/>
        <v/>
      </c>
      <c r="IN404" t="str">
        <f t="shared" ca="1" si="247"/>
        <v/>
      </c>
      <c r="IO404" t="str">
        <f t="shared" ca="1" si="248"/>
        <v/>
      </c>
      <c r="IP404" t="str">
        <f t="shared" ca="1" si="249"/>
        <v/>
      </c>
      <c r="IQ404" t="str">
        <f t="shared" ca="1" si="250"/>
        <v/>
      </c>
      <c r="IR404" t="str">
        <f t="shared" ca="1" si="251"/>
        <v/>
      </c>
      <c r="IS404" t="str">
        <f t="shared" ca="1" si="252"/>
        <v/>
      </c>
      <c r="IT404" t="str">
        <f t="shared" ca="1" si="253"/>
        <v/>
      </c>
      <c r="IU404" t="str">
        <f t="shared" ca="1" si="254"/>
        <v/>
      </c>
      <c r="IV404" t="str">
        <f t="shared" ca="1" si="255"/>
        <v/>
      </c>
    </row>
    <row r="405" spans="2:256" x14ac:dyDescent="0.25">
      <c r="B405" s="140">
        <v>29</v>
      </c>
      <c r="C405" s="140" t="str">
        <f ca="1">IF(P405&gt;0,MAX($C$375:C404)+1,"")</f>
        <v/>
      </c>
      <c r="D405" s="140" t="str">
        <f ca="1">IF(ISERROR(INDEX(WS,ROWS($B$377:$B405))),"",MID(INDEX(WS,ROWS($B$377:$B405)), FIND("]",INDEX(WS,ROWS($B$377:$B405)))+1,32))&amp;T(NOW())</f>
        <v/>
      </c>
      <c r="E405" s="140" t="str">
        <f t="shared" ca="1" si="5"/>
        <v/>
      </c>
      <c r="F405" s="140" t="str">
        <f t="shared" ca="1" si="6"/>
        <v/>
      </c>
      <c r="G405" s="140" t="str">
        <f t="shared" ca="1" si="7"/>
        <v/>
      </c>
      <c r="H405" s="140" t="str">
        <f t="shared" ca="1" si="8"/>
        <v/>
      </c>
      <c r="I405" s="140" t="str">
        <f t="shared" ca="1" si="9"/>
        <v/>
      </c>
      <c r="J405" s="140" t="str">
        <f t="shared" ca="1" si="10"/>
        <v/>
      </c>
      <c r="K405" s="140" t="str">
        <f t="shared" ca="1" si="11"/>
        <v/>
      </c>
      <c r="L405" s="140" t="str">
        <f t="shared" ca="1" si="12"/>
        <v/>
      </c>
      <c r="M405" s="140" t="str">
        <f t="shared" ca="1" si="13"/>
        <v/>
      </c>
      <c r="N405" s="297" t="str">
        <f t="shared" ca="1" si="14"/>
        <v/>
      </c>
      <c r="O405" s="297" t="str">
        <f t="shared" ca="1" si="15"/>
        <v/>
      </c>
      <c r="P405" s="140">
        <f t="shared" ca="1" si="4"/>
        <v>0</v>
      </c>
      <c r="Q405" t="str">
        <f t="shared" ca="1" si="16"/>
        <v/>
      </c>
      <c r="R405" t="str">
        <f t="shared" ca="1" si="17"/>
        <v/>
      </c>
      <c r="S405" t="str">
        <f t="shared" ca="1" si="18"/>
        <v/>
      </c>
      <c r="T405" t="str">
        <f t="shared" ca="1" si="19"/>
        <v/>
      </c>
      <c r="U405" t="str">
        <f t="shared" ca="1" si="20"/>
        <v/>
      </c>
      <c r="V405" t="str">
        <f t="shared" ca="1" si="21"/>
        <v/>
      </c>
      <c r="W405" t="str">
        <f t="shared" ca="1" si="22"/>
        <v/>
      </c>
      <c r="X405" t="str">
        <f t="shared" ca="1" si="23"/>
        <v/>
      </c>
      <c r="Y405" t="str">
        <f t="shared" ca="1" si="24"/>
        <v/>
      </c>
      <c r="Z405" t="str">
        <f t="shared" ca="1" si="25"/>
        <v/>
      </c>
      <c r="AA405" t="str">
        <f t="shared" ca="1" si="26"/>
        <v/>
      </c>
      <c r="AB405" t="str">
        <f t="shared" ca="1" si="27"/>
        <v/>
      </c>
      <c r="AC405" t="str">
        <f t="shared" ca="1" si="28"/>
        <v/>
      </c>
      <c r="AD405" t="str">
        <f t="shared" ca="1" si="29"/>
        <v/>
      </c>
      <c r="AE405" t="str">
        <f t="shared" ca="1" si="30"/>
        <v/>
      </c>
      <c r="AF405" t="str">
        <f t="shared" ca="1" si="31"/>
        <v/>
      </c>
      <c r="AG405" t="str">
        <f t="shared" ca="1" si="32"/>
        <v/>
      </c>
      <c r="AH405" t="str">
        <f t="shared" ca="1" si="33"/>
        <v/>
      </c>
      <c r="AI405" t="str">
        <f t="shared" ca="1" si="34"/>
        <v/>
      </c>
      <c r="AJ405" t="str">
        <f t="shared" ca="1" si="35"/>
        <v/>
      </c>
      <c r="AK405" t="str">
        <f t="shared" ca="1" si="36"/>
        <v/>
      </c>
      <c r="AL405" t="str">
        <f t="shared" ca="1" si="37"/>
        <v/>
      </c>
      <c r="AM405" t="str">
        <f t="shared" ca="1" si="38"/>
        <v/>
      </c>
      <c r="AN405" t="str">
        <f t="shared" ca="1" si="39"/>
        <v/>
      </c>
      <c r="AO405" t="str">
        <f t="shared" ca="1" si="40"/>
        <v/>
      </c>
      <c r="AP405" t="str">
        <f t="shared" ca="1" si="41"/>
        <v/>
      </c>
      <c r="AQ405" t="str">
        <f t="shared" ca="1" si="42"/>
        <v/>
      </c>
      <c r="AR405" t="str">
        <f t="shared" ca="1" si="43"/>
        <v/>
      </c>
      <c r="AS405" t="str">
        <f t="shared" ca="1" si="44"/>
        <v/>
      </c>
      <c r="AT405" t="str">
        <f t="shared" ca="1" si="45"/>
        <v/>
      </c>
      <c r="AU405" t="str">
        <f t="shared" ca="1" si="46"/>
        <v/>
      </c>
      <c r="AV405" t="str">
        <f t="shared" ca="1" si="47"/>
        <v/>
      </c>
      <c r="AW405" t="str">
        <f t="shared" ca="1" si="48"/>
        <v/>
      </c>
      <c r="AX405" t="str">
        <f t="shared" ca="1" si="49"/>
        <v/>
      </c>
      <c r="AY405" t="str">
        <f t="shared" ca="1" si="50"/>
        <v/>
      </c>
      <c r="AZ405" t="str">
        <f t="shared" ca="1" si="51"/>
        <v/>
      </c>
      <c r="BA405" t="str">
        <f t="shared" ca="1" si="52"/>
        <v/>
      </c>
      <c r="BB405" t="str">
        <f t="shared" ca="1" si="53"/>
        <v/>
      </c>
      <c r="BC405" t="str">
        <f t="shared" ca="1" si="54"/>
        <v/>
      </c>
      <c r="BD405" t="str">
        <f t="shared" ca="1" si="55"/>
        <v/>
      </c>
      <c r="BE405" t="str">
        <f t="shared" ca="1" si="56"/>
        <v/>
      </c>
      <c r="BF405" t="str">
        <f t="shared" ca="1" si="57"/>
        <v/>
      </c>
      <c r="BG405" t="str">
        <f t="shared" ca="1" si="58"/>
        <v/>
      </c>
      <c r="BH405" t="str">
        <f t="shared" ca="1" si="59"/>
        <v/>
      </c>
      <c r="BI405" t="str">
        <f t="shared" ca="1" si="60"/>
        <v/>
      </c>
      <c r="BJ405" t="str">
        <f t="shared" ca="1" si="61"/>
        <v/>
      </c>
      <c r="BK405" t="str">
        <f t="shared" ca="1" si="62"/>
        <v/>
      </c>
      <c r="BL405" t="str">
        <f t="shared" ca="1" si="63"/>
        <v/>
      </c>
      <c r="BM405" t="str">
        <f t="shared" ca="1" si="64"/>
        <v/>
      </c>
      <c r="BN405" t="str">
        <f t="shared" ca="1" si="65"/>
        <v/>
      </c>
      <c r="BO405" t="str">
        <f t="shared" ca="1" si="66"/>
        <v/>
      </c>
      <c r="BP405" t="str">
        <f t="shared" ca="1" si="67"/>
        <v/>
      </c>
      <c r="BQ405" t="str">
        <f t="shared" ca="1" si="68"/>
        <v/>
      </c>
      <c r="BR405" t="str">
        <f t="shared" ca="1" si="69"/>
        <v/>
      </c>
      <c r="BS405" t="str">
        <f t="shared" ca="1" si="70"/>
        <v/>
      </c>
      <c r="BT405" t="str">
        <f t="shared" ca="1" si="71"/>
        <v/>
      </c>
      <c r="BU405" t="str">
        <f t="shared" ca="1" si="72"/>
        <v/>
      </c>
      <c r="BV405" t="str">
        <f t="shared" ca="1" si="73"/>
        <v/>
      </c>
      <c r="BW405" t="str">
        <f t="shared" ca="1" si="74"/>
        <v/>
      </c>
      <c r="BX405" t="str">
        <f t="shared" ca="1" si="75"/>
        <v/>
      </c>
      <c r="BY405" t="str">
        <f t="shared" ca="1" si="76"/>
        <v/>
      </c>
      <c r="BZ405" t="str">
        <f t="shared" ca="1" si="77"/>
        <v/>
      </c>
      <c r="CA405" t="str">
        <f t="shared" ca="1" si="78"/>
        <v/>
      </c>
      <c r="CB405" t="str">
        <f t="shared" ca="1" si="79"/>
        <v/>
      </c>
      <c r="CC405" t="str">
        <f t="shared" ca="1" si="80"/>
        <v/>
      </c>
      <c r="CD405" t="str">
        <f t="shared" ca="1" si="81"/>
        <v/>
      </c>
      <c r="CE405" t="str">
        <f t="shared" ca="1" si="82"/>
        <v/>
      </c>
      <c r="CF405" t="str">
        <f t="shared" ca="1" si="83"/>
        <v/>
      </c>
      <c r="CG405" t="str">
        <f t="shared" ca="1" si="84"/>
        <v/>
      </c>
      <c r="CH405" t="str">
        <f t="shared" ca="1" si="85"/>
        <v/>
      </c>
      <c r="CI405" t="str">
        <f t="shared" ca="1" si="86"/>
        <v/>
      </c>
      <c r="CJ405" t="str">
        <f t="shared" ca="1" si="87"/>
        <v/>
      </c>
      <c r="CK405" t="str">
        <f t="shared" ca="1" si="88"/>
        <v/>
      </c>
      <c r="CL405" t="str">
        <f t="shared" ca="1" si="89"/>
        <v/>
      </c>
      <c r="CM405" t="str">
        <f t="shared" ca="1" si="90"/>
        <v/>
      </c>
      <c r="CN405" t="str">
        <f t="shared" ca="1" si="91"/>
        <v/>
      </c>
      <c r="CO405" t="str">
        <f t="shared" ca="1" si="92"/>
        <v/>
      </c>
      <c r="CP405" t="str">
        <f t="shared" ca="1" si="93"/>
        <v/>
      </c>
      <c r="CQ405" t="str">
        <f t="shared" ca="1" si="94"/>
        <v/>
      </c>
      <c r="CR405" t="str">
        <f t="shared" ca="1" si="95"/>
        <v/>
      </c>
      <c r="CS405" t="str">
        <f t="shared" ca="1" si="96"/>
        <v/>
      </c>
      <c r="CT405" t="str">
        <f t="shared" ca="1" si="97"/>
        <v/>
      </c>
      <c r="CU405" t="str">
        <f t="shared" ca="1" si="98"/>
        <v/>
      </c>
      <c r="CV405" t="str">
        <f t="shared" ca="1" si="99"/>
        <v/>
      </c>
      <c r="CW405" t="str">
        <f t="shared" ca="1" si="100"/>
        <v/>
      </c>
      <c r="CX405" t="str">
        <f t="shared" ca="1" si="101"/>
        <v/>
      </c>
      <c r="CY405" t="str">
        <f t="shared" ca="1" si="102"/>
        <v/>
      </c>
      <c r="CZ405" t="str">
        <f t="shared" ca="1" si="103"/>
        <v/>
      </c>
      <c r="DA405" t="str">
        <f t="shared" ca="1" si="104"/>
        <v/>
      </c>
      <c r="DB405" t="str">
        <f t="shared" ca="1" si="105"/>
        <v/>
      </c>
      <c r="DC405" t="str">
        <f t="shared" ca="1" si="106"/>
        <v/>
      </c>
      <c r="DD405" t="str">
        <f t="shared" ca="1" si="107"/>
        <v/>
      </c>
      <c r="DE405" t="str">
        <f t="shared" ca="1" si="108"/>
        <v/>
      </c>
      <c r="DF405" t="str">
        <f t="shared" ca="1" si="109"/>
        <v/>
      </c>
      <c r="DG405" t="str">
        <f t="shared" ca="1" si="110"/>
        <v/>
      </c>
      <c r="DH405" t="str">
        <f t="shared" ca="1" si="111"/>
        <v/>
      </c>
      <c r="DI405" t="str">
        <f t="shared" ca="1" si="112"/>
        <v/>
      </c>
      <c r="DJ405" t="str">
        <f t="shared" ca="1" si="113"/>
        <v/>
      </c>
      <c r="DK405" t="str">
        <f t="shared" ca="1" si="114"/>
        <v/>
      </c>
      <c r="DL405" t="str">
        <f t="shared" ca="1" si="115"/>
        <v/>
      </c>
      <c r="DM405" t="str">
        <f t="shared" ca="1" si="116"/>
        <v/>
      </c>
      <c r="DN405" t="str">
        <f t="shared" ca="1" si="117"/>
        <v/>
      </c>
      <c r="DO405" t="str">
        <f t="shared" ca="1" si="118"/>
        <v/>
      </c>
      <c r="DP405" t="str">
        <f t="shared" ca="1" si="119"/>
        <v/>
      </c>
      <c r="DQ405" t="str">
        <f t="shared" ca="1" si="120"/>
        <v/>
      </c>
      <c r="DR405" t="str">
        <f t="shared" ca="1" si="121"/>
        <v/>
      </c>
      <c r="DS405" t="str">
        <f t="shared" ca="1" si="122"/>
        <v/>
      </c>
      <c r="DT405" t="str">
        <f t="shared" ca="1" si="123"/>
        <v/>
      </c>
      <c r="DU405" t="str">
        <f t="shared" ca="1" si="124"/>
        <v/>
      </c>
      <c r="DV405" t="str">
        <f t="shared" ca="1" si="125"/>
        <v/>
      </c>
      <c r="DW405" t="str">
        <f t="shared" ca="1" si="126"/>
        <v/>
      </c>
      <c r="DX405" t="str">
        <f t="shared" ca="1" si="127"/>
        <v/>
      </c>
      <c r="DY405" t="str">
        <f t="shared" ca="1" si="128"/>
        <v/>
      </c>
      <c r="DZ405" t="str">
        <f t="shared" ca="1" si="129"/>
        <v/>
      </c>
      <c r="EA405" t="str">
        <f t="shared" ca="1" si="130"/>
        <v/>
      </c>
      <c r="EB405" t="str">
        <f t="shared" ca="1" si="131"/>
        <v/>
      </c>
      <c r="EC405" t="str">
        <f t="shared" ca="1" si="132"/>
        <v/>
      </c>
      <c r="ED405" t="str">
        <f t="shared" ca="1" si="133"/>
        <v/>
      </c>
      <c r="EE405" t="str">
        <f t="shared" ca="1" si="134"/>
        <v/>
      </c>
      <c r="EF405" t="str">
        <f t="shared" ca="1" si="135"/>
        <v/>
      </c>
      <c r="EG405" t="str">
        <f t="shared" ca="1" si="136"/>
        <v/>
      </c>
      <c r="EH405" t="str">
        <f t="shared" ca="1" si="137"/>
        <v/>
      </c>
      <c r="EI405" t="str">
        <f t="shared" ca="1" si="138"/>
        <v/>
      </c>
      <c r="EJ405" t="str">
        <f t="shared" ca="1" si="139"/>
        <v/>
      </c>
      <c r="EK405" t="str">
        <f t="shared" ca="1" si="140"/>
        <v/>
      </c>
      <c r="EL405" t="str">
        <f t="shared" ca="1" si="141"/>
        <v/>
      </c>
      <c r="EM405" t="str">
        <f t="shared" ca="1" si="142"/>
        <v/>
      </c>
      <c r="EN405" t="str">
        <f t="shared" ca="1" si="143"/>
        <v/>
      </c>
      <c r="EO405" t="str">
        <f t="shared" ca="1" si="144"/>
        <v/>
      </c>
      <c r="EP405" t="str">
        <f t="shared" ca="1" si="145"/>
        <v/>
      </c>
      <c r="EQ405" t="str">
        <f t="shared" ca="1" si="146"/>
        <v/>
      </c>
      <c r="ER405" t="str">
        <f t="shared" ca="1" si="147"/>
        <v/>
      </c>
      <c r="ES405" t="str">
        <f t="shared" ca="1" si="148"/>
        <v/>
      </c>
      <c r="ET405" t="str">
        <f t="shared" ca="1" si="149"/>
        <v/>
      </c>
      <c r="EU405" t="str">
        <f t="shared" ca="1" si="150"/>
        <v/>
      </c>
      <c r="EV405" t="str">
        <f t="shared" ca="1" si="151"/>
        <v/>
      </c>
      <c r="EW405" t="str">
        <f t="shared" ca="1" si="152"/>
        <v/>
      </c>
      <c r="EX405" t="str">
        <f t="shared" ca="1" si="153"/>
        <v/>
      </c>
      <c r="EY405" t="str">
        <f t="shared" ca="1" si="154"/>
        <v/>
      </c>
      <c r="EZ405" t="str">
        <f t="shared" ca="1" si="155"/>
        <v/>
      </c>
      <c r="FA405" t="str">
        <f t="shared" ca="1" si="156"/>
        <v/>
      </c>
      <c r="FB405" t="str">
        <f t="shared" ca="1" si="157"/>
        <v/>
      </c>
      <c r="FC405" t="str">
        <f t="shared" ca="1" si="158"/>
        <v/>
      </c>
      <c r="FD405" t="str">
        <f t="shared" ca="1" si="159"/>
        <v/>
      </c>
      <c r="FE405" t="str">
        <f t="shared" ca="1" si="160"/>
        <v/>
      </c>
      <c r="FF405" t="str">
        <f t="shared" ca="1" si="161"/>
        <v/>
      </c>
      <c r="FG405" t="str">
        <f t="shared" ca="1" si="162"/>
        <v/>
      </c>
      <c r="FH405" t="str">
        <f t="shared" ca="1" si="163"/>
        <v/>
      </c>
      <c r="FI405" t="str">
        <f t="shared" ca="1" si="164"/>
        <v/>
      </c>
      <c r="FJ405" t="str">
        <f t="shared" ca="1" si="165"/>
        <v/>
      </c>
      <c r="FK405" t="str">
        <f t="shared" ca="1" si="166"/>
        <v/>
      </c>
      <c r="FL405" t="str">
        <f t="shared" ca="1" si="167"/>
        <v/>
      </c>
      <c r="FM405" t="str">
        <f t="shared" ca="1" si="168"/>
        <v/>
      </c>
      <c r="FN405" t="str">
        <f t="shared" ca="1" si="169"/>
        <v/>
      </c>
      <c r="FO405" t="str">
        <f t="shared" ca="1" si="170"/>
        <v/>
      </c>
      <c r="FP405" t="str">
        <f t="shared" ca="1" si="171"/>
        <v/>
      </c>
      <c r="FQ405" t="str">
        <f t="shared" ca="1" si="172"/>
        <v/>
      </c>
      <c r="FR405" t="str">
        <f t="shared" ca="1" si="173"/>
        <v/>
      </c>
      <c r="FS405" t="str">
        <f t="shared" ca="1" si="174"/>
        <v/>
      </c>
      <c r="FT405" t="str">
        <f t="shared" ca="1" si="175"/>
        <v/>
      </c>
      <c r="FU405" t="str">
        <f t="shared" ca="1" si="176"/>
        <v/>
      </c>
      <c r="FV405" t="str">
        <f t="shared" ca="1" si="177"/>
        <v/>
      </c>
      <c r="FW405" t="str">
        <f t="shared" ca="1" si="178"/>
        <v/>
      </c>
      <c r="FX405" t="str">
        <f t="shared" ca="1" si="179"/>
        <v/>
      </c>
      <c r="FY405" t="str">
        <f t="shared" ca="1" si="180"/>
        <v/>
      </c>
      <c r="FZ405" t="str">
        <f t="shared" ca="1" si="181"/>
        <v/>
      </c>
      <c r="GA405" t="str">
        <f t="shared" ca="1" si="182"/>
        <v/>
      </c>
      <c r="GB405" t="str">
        <f t="shared" ca="1" si="183"/>
        <v/>
      </c>
      <c r="GC405" t="str">
        <f t="shared" ca="1" si="184"/>
        <v/>
      </c>
      <c r="GD405" t="str">
        <f t="shared" ca="1" si="185"/>
        <v/>
      </c>
      <c r="GE405" t="str">
        <f t="shared" ca="1" si="186"/>
        <v/>
      </c>
      <c r="GF405" t="str">
        <f t="shared" ca="1" si="187"/>
        <v/>
      </c>
      <c r="GG405" t="str">
        <f t="shared" ca="1" si="188"/>
        <v/>
      </c>
      <c r="GH405" t="str">
        <f t="shared" ca="1" si="189"/>
        <v/>
      </c>
      <c r="GI405" t="str">
        <f t="shared" ca="1" si="190"/>
        <v/>
      </c>
      <c r="GJ405" t="str">
        <f t="shared" ca="1" si="191"/>
        <v/>
      </c>
      <c r="GK405" t="str">
        <f t="shared" ca="1" si="192"/>
        <v/>
      </c>
      <c r="GL405" t="str">
        <f t="shared" ca="1" si="193"/>
        <v/>
      </c>
      <c r="GM405" t="str">
        <f t="shared" ca="1" si="194"/>
        <v/>
      </c>
      <c r="GN405" t="str">
        <f t="shared" ca="1" si="195"/>
        <v/>
      </c>
      <c r="GO405" t="str">
        <f t="shared" ca="1" si="196"/>
        <v/>
      </c>
      <c r="GP405" t="str">
        <f t="shared" ca="1" si="197"/>
        <v/>
      </c>
      <c r="GQ405" t="str">
        <f t="shared" ca="1" si="198"/>
        <v/>
      </c>
      <c r="GR405" t="str">
        <f t="shared" ca="1" si="199"/>
        <v/>
      </c>
      <c r="GS405" t="str">
        <f t="shared" ca="1" si="200"/>
        <v/>
      </c>
      <c r="GT405" t="str">
        <f t="shared" ca="1" si="201"/>
        <v/>
      </c>
      <c r="GU405" t="str">
        <f t="shared" ca="1" si="202"/>
        <v/>
      </c>
      <c r="GV405" t="str">
        <f t="shared" ca="1" si="203"/>
        <v/>
      </c>
      <c r="GW405" t="str">
        <f t="shared" ca="1" si="204"/>
        <v/>
      </c>
      <c r="GX405" t="str">
        <f t="shared" ca="1" si="205"/>
        <v/>
      </c>
      <c r="GY405" t="str">
        <f t="shared" ca="1" si="206"/>
        <v/>
      </c>
      <c r="GZ405" t="str">
        <f t="shared" ca="1" si="207"/>
        <v/>
      </c>
      <c r="HA405" t="str">
        <f t="shared" ca="1" si="208"/>
        <v/>
      </c>
      <c r="HB405" t="str">
        <f t="shared" ca="1" si="209"/>
        <v/>
      </c>
      <c r="HC405" t="str">
        <f t="shared" ca="1" si="210"/>
        <v/>
      </c>
      <c r="HD405" t="str">
        <f t="shared" ca="1" si="211"/>
        <v/>
      </c>
      <c r="HE405" t="str">
        <f t="shared" ca="1" si="212"/>
        <v/>
      </c>
      <c r="HF405" t="str">
        <f t="shared" ca="1" si="213"/>
        <v/>
      </c>
      <c r="HG405" t="str">
        <f t="shared" ca="1" si="214"/>
        <v/>
      </c>
      <c r="HH405" t="str">
        <f t="shared" ca="1" si="215"/>
        <v/>
      </c>
      <c r="HI405" t="str">
        <f t="shared" ca="1" si="216"/>
        <v/>
      </c>
      <c r="HJ405" t="str">
        <f t="shared" ca="1" si="217"/>
        <v/>
      </c>
      <c r="HK405" t="str">
        <f t="shared" ca="1" si="218"/>
        <v/>
      </c>
      <c r="HL405" t="str">
        <f t="shared" ca="1" si="219"/>
        <v/>
      </c>
      <c r="HM405" t="str">
        <f t="shared" ca="1" si="220"/>
        <v/>
      </c>
      <c r="HN405" t="str">
        <f t="shared" ca="1" si="221"/>
        <v/>
      </c>
      <c r="HO405" t="str">
        <f t="shared" ca="1" si="222"/>
        <v/>
      </c>
      <c r="HP405" t="str">
        <f t="shared" ca="1" si="223"/>
        <v/>
      </c>
      <c r="HQ405" t="str">
        <f t="shared" ca="1" si="224"/>
        <v/>
      </c>
      <c r="HR405" t="str">
        <f t="shared" ca="1" si="225"/>
        <v/>
      </c>
      <c r="HS405" t="str">
        <f t="shared" ca="1" si="226"/>
        <v/>
      </c>
      <c r="HT405" t="str">
        <f t="shared" ca="1" si="227"/>
        <v/>
      </c>
      <c r="HU405" t="str">
        <f t="shared" ca="1" si="228"/>
        <v/>
      </c>
      <c r="HV405" t="str">
        <f t="shared" ca="1" si="229"/>
        <v/>
      </c>
      <c r="HW405" t="str">
        <f t="shared" ca="1" si="230"/>
        <v/>
      </c>
      <c r="HX405" t="str">
        <f t="shared" ca="1" si="231"/>
        <v/>
      </c>
      <c r="HY405" t="str">
        <f t="shared" ca="1" si="232"/>
        <v/>
      </c>
      <c r="HZ405" t="str">
        <f t="shared" ca="1" si="233"/>
        <v/>
      </c>
      <c r="IA405" t="str">
        <f t="shared" ca="1" si="234"/>
        <v/>
      </c>
      <c r="IB405" t="str">
        <f t="shared" ca="1" si="235"/>
        <v/>
      </c>
      <c r="IC405" t="str">
        <f t="shared" ca="1" si="236"/>
        <v/>
      </c>
      <c r="ID405" t="str">
        <f t="shared" ca="1" si="237"/>
        <v/>
      </c>
      <c r="IE405" t="str">
        <f t="shared" ca="1" si="238"/>
        <v/>
      </c>
      <c r="IF405" t="str">
        <f t="shared" ca="1" si="239"/>
        <v/>
      </c>
      <c r="IG405" t="str">
        <f t="shared" ca="1" si="240"/>
        <v/>
      </c>
      <c r="IH405" t="str">
        <f t="shared" ca="1" si="241"/>
        <v/>
      </c>
      <c r="II405" t="str">
        <f t="shared" ca="1" si="242"/>
        <v/>
      </c>
      <c r="IJ405" t="str">
        <f t="shared" ca="1" si="243"/>
        <v/>
      </c>
      <c r="IK405" t="str">
        <f t="shared" ca="1" si="244"/>
        <v/>
      </c>
      <c r="IL405" t="str">
        <f t="shared" ca="1" si="245"/>
        <v/>
      </c>
      <c r="IM405" t="str">
        <f t="shared" ca="1" si="246"/>
        <v/>
      </c>
      <c r="IN405" t="str">
        <f t="shared" ca="1" si="247"/>
        <v/>
      </c>
      <c r="IO405" t="str">
        <f t="shared" ca="1" si="248"/>
        <v/>
      </c>
      <c r="IP405" t="str">
        <f t="shared" ca="1" si="249"/>
        <v/>
      </c>
      <c r="IQ405" t="str">
        <f t="shared" ca="1" si="250"/>
        <v/>
      </c>
      <c r="IR405" t="str">
        <f t="shared" ca="1" si="251"/>
        <v/>
      </c>
      <c r="IS405" t="str">
        <f t="shared" ca="1" si="252"/>
        <v/>
      </c>
      <c r="IT405" t="str">
        <f t="shared" ca="1" si="253"/>
        <v/>
      </c>
      <c r="IU405" t="str">
        <f t="shared" ca="1" si="254"/>
        <v/>
      </c>
      <c r="IV405" t="str">
        <f t="shared" ca="1" si="255"/>
        <v/>
      </c>
    </row>
    <row r="406" spans="2:256" x14ac:dyDescent="0.25">
      <c r="B406" s="140">
        <v>30</v>
      </c>
      <c r="C406" s="140" t="str">
        <f ca="1">IF(P406&gt;0,MAX($C$375:C405)+1,"")</f>
        <v/>
      </c>
      <c r="D406" s="140" t="str">
        <f ca="1">IF(ISERROR(INDEX(WS,ROWS($B$377:$B406))),"",MID(INDEX(WS,ROWS($B$377:$B406)), FIND("]",INDEX(WS,ROWS($B$377:$B406)))+1,32))&amp;T(NOW())</f>
        <v/>
      </c>
      <c r="E406" s="140" t="str">
        <f t="shared" ca="1" si="5"/>
        <v/>
      </c>
      <c r="F406" s="140" t="str">
        <f t="shared" ca="1" si="6"/>
        <v/>
      </c>
      <c r="G406" s="140" t="str">
        <f t="shared" ca="1" si="7"/>
        <v/>
      </c>
      <c r="H406" s="140" t="str">
        <f t="shared" ca="1" si="8"/>
        <v/>
      </c>
      <c r="I406" s="140" t="str">
        <f t="shared" ca="1" si="9"/>
        <v/>
      </c>
      <c r="J406" s="140" t="str">
        <f t="shared" ca="1" si="10"/>
        <v/>
      </c>
      <c r="K406" s="140" t="str">
        <f t="shared" ca="1" si="11"/>
        <v/>
      </c>
      <c r="L406" s="140" t="str">
        <f t="shared" ca="1" si="12"/>
        <v/>
      </c>
      <c r="M406" s="140" t="str">
        <f t="shared" ca="1" si="13"/>
        <v/>
      </c>
      <c r="N406" s="297" t="str">
        <f t="shared" ca="1" si="14"/>
        <v/>
      </c>
      <c r="O406" s="297" t="str">
        <f t="shared" ca="1" si="15"/>
        <v/>
      </c>
      <c r="P406" s="140">
        <f t="shared" ca="1" si="4"/>
        <v>0</v>
      </c>
      <c r="Q406" t="str">
        <f t="shared" ca="1" si="16"/>
        <v/>
      </c>
      <c r="R406" t="str">
        <f t="shared" ca="1" si="17"/>
        <v/>
      </c>
      <c r="S406" t="str">
        <f t="shared" ca="1" si="18"/>
        <v/>
      </c>
      <c r="T406" t="str">
        <f t="shared" ca="1" si="19"/>
        <v/>
      </c>
      <c r="U406" t="str">
        <f t="shared" ca="1" si="20"/>
        <v/>
      </c>
      <c r="V406" t="str">
        <f t="shared" ca="1" si="21"/>
        <v/>
      </c>
      <c r="W406" t="str">
        <f t="shared" ca="1" si="22"/>
        <v/>
      </c>
      <c r="X406" t="str">
        <f t="shared" ca="1" si="23"/>
        <v/>
      </c>
      <c r="Y406" t="str">
        <f t="shared" ca="1" si="24"/>
        <v/>
      </c>
      <c r="Z406" t="str">
        <f t="shared" ca="1" si="25"/>
        <v/>
      </c>
      <c r="AA406" t="str">
        <f t="shared" ca="1" si="26"/>
        <v/>
      </c>
      <c r="AB406" t="str">
        <f t="shared" ca="1" si="27"/>
        <v/>
      </c>
      <c r="AC406" t="str">
        <f t="shared" ca="1" si="28"/>
        <v/>
      </c>
      <c r="AD406" t="str">
        <f t="shared" ca="1" si="29"/>
        <v/>
      </c>
      <c r="AE406" t="str">
        <f t="shared" ca="1" si="30"/>
        <v/>
      </c>
      <c r="AF406" t="str">
        <f t="shared" ca="1" si="31"/>
        <v/>
      </c>
      <c r="AG406" t="str">
        <f t="shared" ca="1" si="32"/>
        <v/>
      </c>
      <c r="AH406" t="str">
        <f t="shared" ca="1" si="33"/>
        <v/>
      </c>
      <c r="AI406" t="str">
        <f t="shared" ca="1" si="34"/>
        <v/>
      </c>
      <c r="AJ406" t="str">
        <f t="shared" ca="1" si="35"/>
        <v/>
      </c>
      <c r="AK406" t="str">
        <f t="shared" ca="1" si="36"/>
        <v/>
      </c>
      <c r="AL406" t="str">
        <f t="shared" ca="1" si="37"/>
        <v/>
      </c>
      <c r="AM406" t="str">
        <f t="shared" ca="1" si="38"/>
        <v/>
      </c>
      <c r="AN406" t="str">
        <f t="shared" ca="1" si="39"/>
        <v/>
      </c>
      <c r="AO406" t="str">
        <f t="shared" ca="1" si="40"/>
        <v/>
      </c>
      <c r="AP406" t="str">
        <f t="shared" ca="1" si="41"/>
        <v/>
      </c>
      <c r="AQ406" t="str">
        <f t="shared" ca="1" si="42"/>
        <v/>
      </c>
      <c r="AR406" t="str">
        <f t="shared" ca="1" si="43"/>
        <v/>
      </c>
      <c r="AS406" t="str">
        <f t="shared" ca="1" si="44"/>
        <v/>
      </c>
      <c r="AT406" t="str">
        <f t="shared" ca="1" si="45"/>
        <v/>
      </c>
      <c r="AU406" t="str">
        <f t="shared" ca="1" si="46"/>
        <v/>
      </c>
      <c r="AV406" t="str">
        <f t="shared" ca="1" si="47"/>
        <v/>
      </c>
      <c r="AW406" t="str">
        <f t="shared" ca="1" si="48"/>
        <v/>
      </c>
      <c r="AX406" t="str">
        <f t="shared" ca="1" si="49"/>
        <v/>
      </c>
      <c r="AY406" t="str">
        <f t="shared" ca="1" si="50"/>
        <v/>
      </c>
      <c r="AZ406" t="str">
        <f t="shared" ca="1" si="51"/>
        <v/>
      </c>
      <c r="BA406" t="str">
        <f t="shared" ca="1" si="52"/>
        <v/>
      </c>
      <c r="BB406" t="str">
        <f t="shared" ca="1" si="53"/>
        <v/>
      </c>
      <c r="BC406" t="str">
        <f t="shared" ca="1" si="54"/>
        <v/>
      </c>
      <c r="BD406" t="str">
        <f t="shared" ca="1" si="55"/>
        <v/>
      </c>
      <c r="BE406" t="str">
        <f t="shared" ca="1" si="56"/>
        <v/>
      </c>
      <c r="BF406" t="str">
        <f t="shared" ca="1" si="57"/>
        <v/>
      </c>
      <c r="BG406" t="str">
        <f t="shared" ca="1" si="58"/>
        <v/>
      </c>
      <c r="BH406" t="str">
        <f t="shared" ca="1" si="59"/>
        <v/>
      </c>
      <c r="BI406" t="str">
        <f t="shared" ca="1" si="60"/>
        <v/>
      </c>
      <c r="BJ406" t="str">
        <f t="shared" ca="1" si="61"/>
        <v/>
      </c>
      <c r="BK406" t="str">
        <f t="shared" ca="1" si="62"/>
        <v/>
      </c>
      <c r="BL406" t="str">
        <f t="shared" ca="1" si="63"/>
        <v/>
      </c>
      <c r="BM406" t="str">
        <f t="shared" ca="1" si="64"/>
        <v/>
      </c>
      <c r="BN406" t="str">
        <f t="shared" ca="1" si="65"/>
        <v/>
      </c>
      <c r="BO406" t="str">
        <f t="shared" ca="1" si="66"/>
        <v/>
      </c>
      <c r="BP406" t="str">
        <f t="shared" ca="1" si="67"/>
        <v/>
      </c>
      <c r="BQ406" t="str">
        <f t="shared" ca="1" si="68"/>
        <v/>
      </c>
      <c r="BR406" t="str">
        <f t="shared" ca="1" si="69"/>
        <v/>
      </c>
      <c r="BS406" t="str">
        <f t="shared" ca="1" si="70"/>
        <v/>
      </c>
      <c r="BT406" t="str">
        <f t="shared" ca="1" si="71"/>
        <v/>
      </c>
      <c r="BU406" t="str">
        <f t="shared" ca="1" si="72"/>
        <v/>
      </c>
      <c r="BV406" t="str">
        <f t="shared" ca="1" si="73"/>
        <v/>
      </c>
      <c r="BW406" t="str">
        <f t="shared" ca="1" si="74"/>
        <v/>
      </c>
      <c r="BX406" t="str">
        <f t="shared" ca="1" si="75"/>
        <v/>
      </c>
      <c r="BY406" t="str">
        <f t="shared" ca="1" si="76"/>
        <v/>
      </c>
      <c r="BZ406" t="str">
        <f t="shared" ca="1" si="77"/>
        <v/>
      </c>
      <c r="CA406" t="str">
        <f t="shared" ca="1" si="78"/>
        <v/>
      </c>
      <c r="CB406" t="str">
        <f t="shared" ca="1" si="79"/>
        <v/>
      </c>
      <c r="CC406" t="str">
        <f t="shared" ca="1" si="80"/>
        <v/>
      </c>
      <c r="CD406" t="str">
        <f t="shared" ca="1" si="81"/>
        <v/>
      </c>
      <c r="CE406" t="str">
        <f t="shared" ca="1" si="82"/>
        <v/>
      </c>
      <c r="CF406" t="str">
        <f t="shared" ca="1" si="83"/>
        <v/>
      </c>
      <c r="CG406" t="str">
        <f t="shared" ca="1" si="84"/>
        <v/>
      </c>
      <c r="CH406" t="str">
        <f t="shared" ca="1" si="85"/>
        <v/>
      </c>
      <c r="CI406" t="str">
        <f t="shared" ca="1" si="86"/>
        <v/>
      </c>
      <c r="CJ406" t="str">
        <f t="shared" ca="1" si="87"/>
        <v/>
      </c>
      <c r="CK406" t="str">
        <f t="shared" ca="1" si="88"/>
        <v/>
      </c>
      <c r="CL406" t="str">
        <f t="shared" ca="1" si="89"/>
        <v/>
      </c>
      <c r="CM406" t="str">
        <f t="shared" ca="1" si="90"/>
        <v/>
      </c>
      <c r="CN406" t="str">
        <f t="shared" ca="1" si="91"/>
        <v/>
      </c>
      <c r="CO406" t="str">
        <f t="shared" ca="1" si="92"/>
        <v/>
      </c>
      <c r="CP406" t="str">
        <f t="shared" ca="1" si="93"/>
        <v/>
      </c>
      <c r="CQ406" t="str">
        <f t="shared" ca="1" si="94"/>
        <v/>
      </c>
      <c r="CR406" t="str">
        <f t="shared" ca="1" si="95"/>
        <v/>
      </c>
      <c r="CS406" t="str">
        <f t="shared" ca="1" si="96"/>
        <v/>
      </c>
      <c r="CT406" t="str">
        <f t="shared" ca="1" si="97"/>
        <v/>
      </c>
      <c r="CU406" t="str">
        <f t="shared" ca="1" si="98"/>
        <v/>
      </c>
      <c r="CV406" t="str">
        <f t="shared" ca="1" si="99"/>
        <v/>
      </c>
      <c r="CW406" t="str">
        <f t="shared" ca="1" si="100"/>
        <v/>
      </c>
      <c r="CX406" t="str">
        <f t="shared" ca="1" si="101"/>
        <v/>
      </c>
      <c r="CY406" t="str">
        <f t="shared" ca="1" si="102"/>
        <v/>
      </c>
      <c r="CZ406" t="str">
        <f t="shared" ca="1" si="103"/>
        <v/>
      </c>
      <c r="DA406" t="str">
        <f t="shared" ca="1" si="104"/>
        <v/>
      </c>
      <c r="DB406" t="str">
        <f t="shared" ca="1" si="105"/>
        <v/>
      </c>
      <c r="DC406" t="str">
        <f t="shared" ca="1" si="106"/>
        <v/>
      </c>
      <c r="DD406" t="str">
        <f t="shared" ca="1" si="107"/>
        <v/>
      </c>
      <c r="DE406" t="str">
        <f t="shared" ca="1" si="108"/>
        <v/>
      </c>
      <c r="DF406" t="str">
        <f t="shared" ca="1" si="109"/>
        <v/>
      </c>
      <c r="DG406" t="str">
        <f t="shared" ca="1" si="110"/>
        <v/>
      </c>
      <c r="DH406" t="str">
        <f t="shared" ca="1" si="111"/>
        <v/>
      </c>
      <c r="DI406" t="str">
        <f t="shared" ca="1" si="112"/>
        <v/>
      </c>
      <c r="DJ406" t="str">
        <f t="shared" ca="1" si="113"/>
        <v/>
      </c>
      <c r="DK406" t="str">
        <f t="shared" ca="1" si="114"/>
        <v/>
      </c>
      <c r="DL406" t="str">
        <f t="shared" ca="1" si="115"/>
        <v/>
      </c>
      <c r="DM406" t="str">
        <f t="shared" ca="1" si="116"/>
        <v/>
      </c>
      <c r="DN406" t="str">
        <f t="shared" ca="1" si="117"/>
        <v/>
      </c>
      <c r="DO406" t="str">
        <f t="shared" ca="1" si="118"/>
        <v/>
      </c>
      <c r="DP406" t="str">
        <f t="shared" ca="1" si="119"/>
        <v/>
      </c>
      <c r="DQ406" t="str">
        <f t="shared" ca="1" si="120"/>
        <v/>
      </c>
      <c r="DR406" t="str">
        <f t="shared" ca="1" si="121"/>
        <v/>
      </c>
      <c r="DS406" t="str">
        <f t="shared" ca="1" si="122"/>
        <v/>
      </c>
      <c r="DT406" t="str">
        <f t="shared" ca="1" si="123"/>
        <v/>
      </c>
      <c r="DU406" t="str">
        <f t="shared" ca="1" si="124"/>
        <v/>
      </c>
      <c r="DV406" t="str">
        <f t="shared" ca="1" si="125"/>
        <v/>
      </c>
      <c r="DW406" t="str">
        <f t="shared" ca="1" si="126"/>
        <v/>
      </c>
      <c r="DX406" t="str">
        <f t="shared" ca="1" si="127"/>
        <v/>
      </c>
      <c r="DY406" t="str">
        <f t="shared" ca="1" si="128"/>
        <v/>
      </c>
      <c r="DZ406" t="str">
        <f t="shared" ca="1" si="129"/>
        <v/>
      </c>
      <c r="EA406" t="str">
        <f t="shared" ca="1" si="130"/>
        <v/>
      </c>
      <c r="EB406" t="str">
        <f t="shared" ca="1" si="131"/>
        <v/>
      </c>
      <c r="EC406" t="str">
        <f t="shared" ca="1" si="132"/>
        <v/>
      </c>
      <c r="ED406" t="str">
        <f t="shared" ca="1" si="133"/>
        <v/>
      </c>
      <c r="EE406" t="str">
        <f t="shared" ca="1" si="134"/>
        <v/>
      </c>
      <c r="EF406" t="str">
        <f t="shared" ca="1" si="135"/>
        <v/>
      </c>
      <c r="EG406" t="str">
        <f t="shared" ca="1" si="136"/>
        <v/>
      </c>
      <c r="EH406" t="str">
        <f t="shared" ca="1" si="137"/>
        <v/>
      </c>
      <c r="EI406" t="str">
        <f t="shared" ca="1" si="138"/>
        <v/>
      </c>
      <c r="EJ406" t="str">
        <f t="shared" ca="1" si="139"/>
        <v/>
      </c>
      <c r="EK406" t="str">
        <f t="shared" ca="1" si="140"/>
        <v/>
      </c>
      <c r="EL406" t="str">
        <f t="shared" ca="1" si="141"/>
        <v/>
      </c>
      <c r="EM406" t="str">
        <f t="shared" ca="1" si="142"/>
        <v/>
      </c>
      <c r="EN406" t="str">
        <f t="shared" ca="1" si="143"/>
        <v/>
      </c>
      <c r="EO406" t="str">
        <f t="shared" ca="1" si="144"/>
        <v/>
      </c>
      <c r="EP406" t="str">
        <f t="shared" ca="1" si="145"/>
        <v/>
      </c>
      <c r="EQ406" t="str">
        <f t="shared" ca="1" si="146"/>
        <v/>
      </c>
      <c r="ER406" t="str">
        <f t="shared" ca="1" si="147"/>
        <v/>
      </c>
      <c r="ES406" t="str">
        <f t="shared" ca="1" si="148"/>
        <v/>
      </c>
      <c r="ET406" t="str">
        <f t="shared" ca="1" si="149"/>
        <v/>
      </c>
      <c r="EU406" t="str">
        <f t="shared" ca="1" si="150"/>
        <v/>
      </c>
      <c r="EV406" t="str">
        <f t="shared" ca="1" si="151"/>
        <v/>
      </c>
      <c r="EW406" t="str">
        <f t="shared" ca="1" si="152"/>
        <v/>
      </c>
      <c r="EX406" t="str">
        <f t="shared" ca="1" si="153"/>
        <v/>
      </c>
      <c r="EY406" t="str">
        <f t="shared" ca="1" si="154"/>
        <v/>
      </c>
      <c r="EZ406" t="str">
        <f t="shared" ca="1" si="155"/>
        <v/>
      </c>
      <c r="FA406" t="str">
        <f t="shared" ca="1" si="156"/>
        <v/>
      </c>
      <c r="FB406" t="str">
        <f t="shared" ca="1" si="157"/>
        <v/>
      </c>
      <c r="FC406" t="str">
        <f t="shared" ca="1" si="158"/>
        <v/>
      </c>
      <c r="FD406" t="str">
        <f t="shared" ca="1" si="159"/>
        <v/>
      </c>
      <c r="FE406" t="str">
        <f t="shared" ca="1" si="160"/>
        <v/>
      </c>
      <c r="FF406" t="str">
        <f t="shared" ca="1" si="161"/>
        <v/>
      </c>
      <c r="FG406" t="str">
        <f t="shared" ca="1" si="162"/>
        <v/>
      </c>
      <c r="FH406" t="str">
        <f t="shared" ca="1" si="163"/>
        <v/>
      </c>
      <c r="FI406" t="str">
        <f t="shared" ca="1" si="164"/>
        <v/>
      </c>
      <c r="FJ406" t="str">
        <f t="shared" ca="1" si="165"/>
        <v/>
      </c>
      <c r="FK406" t="str">
        <f t="shared" ca="1" si="166"/>
        <v/>
      </c>
      <c r="FL406" t="str">
        <f t="shared" ca="1" si="167"/>
        <v/>
      </c>
      <c r="FM406" t="str">
        <f t="shared" ca="1" si="168"/>
        <v/>
      </c>
      <c r="FN406" t="str">
        <f t="shared" ca="1" si="169"/>
        <v/>
      </c>
      <c r="FO406" t="str">
        <f t="shared" ca="1" si="170"/>
        <v/>
      </c>
      <c r="FP406" t="str">
        <f t="shared" ca="1" si="171"/>
        <v/>
      </c>
      <c r="FQ406" t="str">
        <f t="shared" ca="1" si="172"/>
        <v/>
      </c>
      <c r="FR406" t="str">
        <f t="shared" ca="1" si="173"/>
        <v/>
      </c>
      <c r="FS406" t="str">
        <f t="shared" ca="1" si="174"/>
        <v/>
      </c>
      <c r="FT406" t="str">
        <f t="shared" ca="1" si="175"/>
        <v/>
      </c>
      <c r="FU406" t="str">
        <f t="shared" ca="1" si="176"/>
        <v/>
      </c>
      <c r="FV406" t="str">
        <f t="shared" ca="1" si="177"/>
        <v/>
      </c>
      <c r="FW406" t="str">
        <f t="shared" ca="1" si="178"/>
        <v/>
      </c>
      <c r="FX406" t="str">
        <f t="shared" ca="1" si="179"/>
        <v/>
      </c>
      <c r="FY406" t="str">
        <f t="shared" ca="1" si="180"/>
        <v/>
      </c>
      <c r="FZ406" t="str">
        <f t="shared" ca="1" si="181"/>
        <v/>
      </c>
      <c r="GA406" t="str">
        <f t="shared" ca="1" si="182"/>
        <v/>
      </c>
      <c r="GB406" t="str">
        <f t="shared" ca="1" si="183"/>
        <v/>
      </c>
      <c r="GC406" t="str">
        <f t="shared" ca="1" si="184"/>
        <v/>
      </c>
      <c r="GD406" t="str">
        <f t="shared" ca="1" si="185"/>
        <v/>
      </c>
      <c r="GE406" t="str">
        <f t="shared" ca="1" si="186"/>
        <v/>
      </c>
      <c r="GF406" t="str">
        <f t="shared" ca="1" si="187"/>
        <v/>
      </c>
      <c r="GG406" t="str">
        <f t="shared" ca="1" si="188"/>
        <v/>
      </c>
      <c r="GH406" t="str">
        <f t="shared" ca="1" si="189"/>
        <v/>
      </c>
      <c r="GI406" t="str">
        <f t="shared" ca="1" si="190"/>
        <v/>
      </c>
      <c r="GJ406" t="str">
        <f t="shared" ca="1" si="191"/>
        <v/>
      </c>
      <c r="GK406" t="str">
        <f t="shared" ca="1" si="192"/>
        <v/>
      </c>
      <c r="GL406" t="str">
        <f t="shared" ca="1" si="193"/>
        <v/>
      </c>
      <c r="GM406" t="str">
        <f t="shared" ca="1" si="194"/>
        <v/>
      </c>
      <c r="GN406" t="str">
        <f t="shared" ca="1" si="195"/>
        <v/>
      </c>
      <c r="GO406" t="str">
        <f t="shared" ca="1" si="196"/>
        <v/>
      </c>
      <c r="GP406" t="str">
        <f t="shared" ca="1" si="197"/>
        <v/>
      </c>
      <c r="GQ406" t="str">
        <f t="shared" ca="1" si="198"/>
        <v/>
      </c>
      <c r="GR406" t="str">
        <f t="shared" ca="1" si="199"/>
        <v/>
      </c>
      <c r="GS406" t="str">
        <f t="shared" ca="1" si="200"/>
        <v/>
      </c>
      <c r="GT406" t="str">
        <f t="shared" ca="1" si="201"/>
        <v/>
      </c>
      <c r="GU406" t="str">
        <f t="shared" ca="1" si="202"/>
        <v/>
      </c>
      <c r="GV406" t="str">
        <f t="shared" ca="1" si="203"/>
        <v/>
      </c>
      <c r="GW406" t="str">
        <f t="shared" ca="1" si="204"/>
        <v/>
      </c>
      <c r="GX406" t="str">
        <f t="shared" ca="1" si="205"/>
        <v/>
      </c>
      <c r="GY406" t="str">
        <f t="shared" ca="1" si="206"/>
        <v/>
      </c>
      <c r="GZ406" t="str">
        <f t="shared" ca="1" si="207"/>
        <v/>
      </c>
      <c r="HA406" t="str">
        <f t="shared" ca="1" si="208"/>
        <v/>
      </c>
      <c r="HB406" t="str">
        <f t="shared" ca="1" si="209"/>
        <v/>
      </c>
      <c r="HC406" t="str">
        <f t="shared" ca="1" si="210"/>
        <v/>
      </c>
      <c r="HD406" t="str">
        <f t="shared" ca="1" si="211"/>
        <v/>
      </c>
      <c r="HE406" t="str">
        <f t="shared" ca="1" si="212"/>
        <v/>
      </c>
      <c r="HF406" t="str">
        <f t="shared" ca="1" si="213"/>
        <v/>
      </c>
      <c r="HG406" t="str">
        <f t="shared" ca="1" si="214"/>
        <v/>
      </c>
      <c r="HH406" t="str">
        <f t="shared" ca="1" si="215"/>
        <v/>
      </c>
      <c r="HI406" t="str">
        <f t="shared" ca="1" si="216"/>
        <v/>
      </c>
      <c r="HJ406" t="str">
        <f t="shared" ca="1" si="217"/>
        <v/>
      </c>
      <c r="HK406" t="str">
        <f t="shared" ca="1" si="218"/>
        <v/>
      </c>
      <c r="HL406" t="str">
        <f t="shared" ca="1" si="219"/>
        <v/>
      </c>
      <c r="HM406" t="str">
        <f t="shared" ca="1" si="220"/>
        <v/>
      </c>
      <c r="HN406" t="str">
        <f t="shared" ca="1" si="221"/>
        <v/>
      </c>
      <c r="HO406" t="str">
        <f t="shared" ca="1" si="222"/>
        <v/>
      </c>
      <c r="HP406" t="str">
        <f t="shared" ca="1" si="223"/>
        <v/>
      </c>
      <c r="HQ406" t="str">
        <f t="shared" ca="1" si="224"/>
        <v/>
      </c>
      <c r="HR406" t="str">
        <f t="shared" ca="1" si="225"/>
        <v/>
      </c>
      <c r="HS406" t="str">
        <f t="shared" ca="1" si="226"/>
        <v/>
      </c>
      <c r="HT406" t="str">
        <f t="shared" ca="1" si="227"/>
        <v/>
      </c>
      <c r="HU406" t="str">
        <f t="shared" ca="1" si="228"/>
        <v/>
      </c>
      <c r="HV406" t="str">
        <f t="shared" ca="1" si="229"/>
        <v/>
      </c>
      <c r="HW406" t="str">
        <f t="shared" ca="1" si="230"/>
        <v/>
      </c>
      <c r="HX406" t="str">
        <f t="shared" ca="1" si="231"/>
        <v/>
      </c>
      <c r="HY406" t="str">
        <f t="shared" ca="1" si="232"/>
        <v/>
      </c>
      <c r="HZ406" t="str">
        <f t="shared" ca="1" si="233"/>
        <v/>
      </c>
      <c r="IA406" t="str">
        <f t="shared" ca="1" si="234"/>
        <v/>
      </c>
      <c r="IB406" t="str">
        <f t="shared" ca="1" si="235"/>
        <v/>
      </c>
      <c r="IC406" t="str">
        <f t="shared" ca="1" si="236"/>
        <v/>
      </c>
      <c r="ID406" t="str">
        <f t="shared" ca="1" si="237"/>
        <v/>
      </c>
      <c r="IE406" t="str">
        <f t="shared" ca="1" si="238"/>
        <v/>
      </c>
      <c r="IF406" t="str">
        <f t="shared" ca="1" si="239"/>
        <v/>
      </c>
      <c r="IG406" t="str">
        <f t="shared" ca="1" si="240"/>
        <v/>
      </c>
      <c r="IH406" t="str">
        <f t="shared" ca="1" si="241"/>
        <v/>
      </c>
      <c r="II406" t="str">
        <f t="shared" ca="1" si="242"/>
        <v/>
      </c>
      <c r="IJ406" t="str">
        <f t="shared" ca="1" si="243"/>
        <v/>
      </c>
      <c r="IK406" t="str">
        <f t="shared" ca="1" si="244"/>
        <v/>
      </c>
      <c r="IL406" t="str">
        <f t="shared" ca="1" si="245"/>
        <v/>
      </c>
      <c r="IM406" t="str">
        <f t="shared" ca="1" si="246"/>
        <v/>
      </c>
      <c r="IN406" t="str">
        <f t="shared" ca="1" si="247"/>
        <v/>
      </c>
      <c r="IO406" t="str">
        <f t="shared" ca="1" si="248"/>
        <v/>
      </c>
      <c r="IP406" t="str">
        <f t="shared" ca="1" si="249"/>
        <v/>
      </c>
      <c r="IQ406" t="str">
        <f t="shared" ca="1" si="250"/>
        <v/>
      </c>
      <c r="IR406" t="str">
        <f t="shared" ca="1" si="251"/>
        <v/>
      </c>
      <c r="IS406" t="str">
        <f t="shared" ca="1" si="252"/>
        <v/>
      </c>
      <c r="IT406" t="str">
        <f t="shared" ca="1" si="253"/>
        <v/>
      </c>
      <c r="IU406" t="str">
        <f t="shared" ca="1" si="254"/>
        <v/>
      </c>
      <c r="IV406" t="str">
        <f t="shared" ca="1" si="255"/>
        <v/>
      </c>
    </row>
    <row r="407" spans="2:256" x14ac:dyDescent="0.25">
      <c r="B407" s="140">
        <v>31</v>
      </c>
      <c r="C407" s="140" t="str">
        <f ca="1">IF(P407&gt;0,MAX($C$375:C406)+1,"")</f>
        <v/>
      </c>
      <c r="D407" s="140" t="str">
        <f ca="1">IF(ISERROR(INDEX(WS,ROWS($B$377:$B407))),"",MID(INDEX(WS,ROWS($B$377:$B407)), FIND("]",INDEX(WS,ROWS($B$377:$B407)))+1,32))&amp;T(NOW())</f>
        <v/>
      </c>
      <c r="E407" s="140" t="str">
        <f t="shared" ca="1" si="5"/>
        <v/>
      </c>
      <c r="F407" s="140" t="str">
        <f t="shared" ca="1" si="6"/>
        <v/>
      </c>
      <c r="G407" s="140" t="str">
        <f t="shared" ca="1" si="7"/>
        <v/>
      </c>
      <c r="H407" s="140" t="str">
        <f t="shared" ca="1" si="8"/>
        <v/>
      </c>
      <c r="I407" s="140" t="str">
        <f t="shared" ca="1" si="9"/>
        <v/>
      </c>
      <c r="J407" s="140" t="str">
        <f t="shared" ca="1" si="10"/>
        <v/>
      </c>
      <c r="K407" s="140" t="str">
        <f t="shared" ca="1" si="11"/>
        <v/>
      </c>
      <c r="L407" s="140" t="str">
        <f t="shared" ca="1" si="12"/>
        <v/>
      </c>
      <c r="M407" s="140" t="str">
        <f t="shared" ca="1" si="13"/>
        <v/>
      </c>
      <c r="N407" s="297" t="str">
        <f t="shared" ca="1" si="14"/>
        <v/>
      </c>
      <c r="O407" s="297" t="str">
        <f t="shared" ca="1" si="15"/>
        <v/>
      </c>
      <c r="P407" s="140">
        <f t="shared" ca="1" si="4"/>
        <v>0</v>
      </c>
      <c r="Q407" t="str">
        <f t="shared" ca="1" si="16"/>
        <v/>
      </c>
      <c r="R407" t="str">
        <f t="shared" ca="1" si="17"/>
        <v/>
      </c>
      <c r="S407" t="str">
        <f t="shared" ca="1" si="18"/>
        <v/>
      </c>
      <c r="T407" t="str">
        <f t="shared" ca="1" si="19"/>
        <v/>
      </c>
      <c r="U407" t="str">
        <f t="shared" ca="1" si="20"/>
        <v/>
      </c>
      <c r="V407" t="str">
        <f t="shared" ca="1" si="21"/>
        <v/>
      </c>
      <c r="W407" t="str">
        <f t="shared" ca="1" si="22"/>
        <v/>
      </c>
      <c r="X407" t="str">
        <f t="shared" ca="1" si="23"/>
        <v/>
      </c>
      <c r="Y407" t="str">
        <f t="shared" ca="1" si="24"/>
        <v/>
      </c>
      <c r="Z407" t="str">
        <f t="shared" ca="1" si="25"/>
        <v/>
      </c>
      <c r="AA407" t="str">
        <f t="shared" ca="1" si="26"/>
        <v/>
      </c>
      <c r="AB407" t="str">
        <f t="shared" ca="1" si="27"/>
        <v/>
      </c>
      <c r="AC407" t="str">
        <f t="shared" ca="1" si="28"/>
        <v/>
      </c>
      <c r="AD407" t="str">
        <f t="shared" ca="1" si="29"/>
        <v/>
      </c>
      <c r="AE407" t="str">
        <f t="shared" ca="1" si="30"/>
        <v/>
      </c>
      <c r="AF407" t="str">
        <f t="shared" ca="1" si="31"/>
        <v/>
      </c>
      <c r="AG407" t="str">
        <f t="shared" ca="1" si="32"/>
        <v/>
      </c>
      <c r="AH407" t="str">
        <f t="shared" ca="1" si="33"/>
        <v/>
      </c>
      <c r="AI407" t="str">
        <f t="shared" ca="1" si="34"/>
        <v/>
      </c>
      <c r="AJ407" t="str">
        <f t="shared" ca="1" si="35"/>
        <v/>
      </c>
      <c r="AK407" t="str">
        <f t="shared" ca="1" si="36"/>
        <v/>
      </c>
      <c r="AL407" t="str">
        <f t="shared" ca="1" si="37"/>
        <v/>
      </c>
      <c r="AM407" t="str">
        <f t="shared" ca="1" si="38"/>
        <v/>
      </c>
      <c r="AN407" t="str">
        <f t="shared" ca="1" si="39"/>
        <v/>
      </c>
      <c r="AO407" t="str">
        <f t="shared" ca="1" si="40"/>
        <v/>
      </c>
      <c r="AP407" t="str">
        <f t="shared" ca="1" si="41"/>
        <v/>
      </c>
      <c r="AQ407" t="str">
        <f t="shared" ca="1" si="42"/>
        <v/>
      </c>
      <c r="AR407" t="str">
        <f t="shared" ca="1" si="43"/>
        <v/>
      </c>
      <c r="AS407" t="str">
        <f t="shared" ca="1" si="44"/>
        <v/>
      </c>
      <c r="AT407" t="str">
        <f t="shared" ca="1" si="45"/>
        <v/>
      </c>
      <c r="AU407" t="str">
        <f t="shared" ca="1" si="46"/>
        <v/>
      </c>
      <c r="AV407" t="str">
        <f t="shared" ca="1" si="47"/>
        <v/>
      </c>
      <c r="AW407" t="str">
        <f t="shared" ca="1" si="48"/>
        <v/>
      </c>
      <c r="AX407" t="str">
        <f t="shared" ca="1" si="49"/>
        <v/>
      </c>
      <c r="AY407" t="str">
        <f t="shared" ca="1" si="50"/>
        <v/>
      </c>
      <c r="AZ407" t="str">
        <f t="shared" ca="1" si="51"/>
        <v/>
      </c>
      <c r="BA407" t="str">
        <f t="shared" ca="1" si="52"/>
        <v/>
      </c>
      <c r="BB407" t="str">
        <f t="shared" ca="1" si="53"/>
        <v/>
      </c>
      <c r="BC407" t="str">
        <f t="shared" ca="1" si="54"/>
        <v/>
      </c>
      <c r="BD407" t="str">
        <f t="shared" ca="1" si="55"/>
        <v/>
      </c>
      <c r="BE407" t="str">
        <f t="shared" ca="1" si="56"/>
        <v/>
      </c>
      <c r="BF407" t="str">
        <f t="shared" ca="1" si="57"/>
        <v/>
      </c>
      <c r="BG407" t="str">
        <f t="shared" ca="1" si="58"/>
        <v/>
      </c>
      <c r="BH407" t="str">
        <f t="shared" ca="1" si="59"/>
        <v/>
      </c>
      <c r="BI407" t="str">
        <f t="shared" ca="1" si="60"/>
        <v/>
      </c>
      <c r="BJ407" t="str">
        <f t="shared" ca="1" si="61"/>
        <v/>
      </c>
      <c r="BK407" t="str">
        <f t="shared" ca="1" si="62"/>
        <v/>
      </c>
      <c r="BL407" t="str">
        <f t="shared" ca="1" si="63"/>
        <v/>
      </c>
      <c r="BM407" t="str">
        <f t="shared" ca="1" si="64"/>
        <v/>
      </c>
      <c r="BN407" t="str">
        <f t="shared" ca="1" si="65"/>
        <v/>
      </c>
      <c r="BO407" t="str">
        <f t="shared" ca="1" si="66"/>
        <v/>
      </c>
      <c r="BP407" t="str">
        <f t="shared" ca="1" si="67"/>
        <v/>
      </c>
      <c r="BQ407" t="str">
        <f t="shared" ca="1" si="68"/>
        <v/>
      </c>
      <c r="BR407" t="str">
        <f t="shared" ca="1" si="69"/>
        <v/>
      </c>
      <c r="BS407" t="str">
        <f t="shared" ca="1" si="70"/>
        <v/>
      </c>
      <c r="BT407" t="str">
        <f t="shared" ca="1" si="71"/>
        <v/>
      </c>
      <c r="BU407" t="str">
        <f t="shared" ca="1" si="72"/>
        <v/>
      </c>
      <c r="BV407" t="str">
        <f t="shared" ca="1" si="73"/>
        <v/>
      </c>
      <c r="BW407" t="str">
        <f t="shared" ca="1" si="74"/>
        <v/>
      </c>
      <c r="BX407" t="str">
        <f t="shared" ca="1" si="75"/>
        <v/>
      </c>
      <c r="BY407" t="str">
        <f t="shared" ca="1" si="76"/>
        <v/>
      </c>
      <c r="BZ407" t="str">
        <f t="shared" ca="1" si="77"/>
        <v/>
      </c>
      <c r="CA407" t="str">
        <f t="shared" ca="1" si="78"/>
        <v/>
      </c>
      <c r="CB407" t="str">
        <f t="shared" ca="1" si="79"/>
        <v/>
      </c>
      <c r="CC407" t="str">
        <f t="shared" ca="1" si="80"/>
        <v/>
      </c>
      <c r="CD407" t="str">
        <f t="shared" ca="1" si="81"/>
        <v/>
      </c>
      <c r="CE407" t="str">
        <f t="shared" ca="1" si="82"/>
        <v/>
      </c>
      <c r="CF407" t="str">
        <f t="shared" ca="1" si="83"/>
        <v/>
      </c>
      <c r="CG407" t="str">
        <f t="shared" ca="1" si="84"/>
        <v/>
      </c>
      <c r="CH407" t="str">
        <f t="shared" ca="1" si="85"/>
        <v/>
      </c>
      <c r="CI407" t="str">
        <f t="shared" ca="1" si="86"/>
        <v/>
      </c>
      <c r="CJ407" t="str">
        <f t="shared" ca="1" si="87"/>
        <v/>
      </c>
      <c r="CK407" t="str">
        <f t="shared" ca="1" si="88"/>
        <v/>
      </c>
      <c r="CL407" t="str">
        <f t="shared" ca="1" si="89"/>
        <v/>
      </c>
      <c r="CM407" t="str">
        <f t="shared" ca="1" si="90"/>
        <v/>
      </c>
      <c r="CN407" t="str">
        <f t="shared" ca="1" si="91"/>
        <v/>
      </c>
      <c r="CO407" t="str">
        <f t="shared" ca="1" si="92"/>
        <v/>
      </c>
      <c r="CP407" t="str">
        <f t="shared" ca="1" si="93"/>
        <v/>
      </c>
      <c r="CQ407" t="str">
        <f t="shared" ca="1" si="94"/>
        <v/>
      </c>
      <c r="CR407" t="str">
        <f t="shared" ca="1" si="95"/>
        <v/>
      </c>
      <c r="CS407" t="str">
        <f t="shared" ca="1" si="96"/>
        <v/>
      </c>
      <c r="CT407" t="str">
        <f t="shared" ca="1" si="97"/>
        <v/>
      </c>
      <c r="CU407" t="str">
        <f t="shared" ca="1" si="98"/>
        <v/>
      </c>
      <c r="CV407" t="str">
        <f t="shared" ca="1" si="99"/>
        <v/>
      </c>
      <c r="CW407" t="str">
        <f t="shared" ca="1" si="100"/>
        <v/>
      </c>
      <c r="CX407" t="str">
        <f t="shared" ca="1" si="101"/>
        <v/>
      </c>
      <c r="CY407" t="str">
        <f t="shared" ca="1" si="102"/>
        <v/>
      </c>
      <c r="CZ407" t="str">
        <f t="shared" ca="1" si="103"/>
        <v/>
      </c>
      <c r="DA407" t="str">
        <f t="shared" ca="1" si="104"/>
        <v/>
      </c>
      <c r="DB407" t="str">
        <f t="shared" ca="1" si="105"/>
        <v/>
      </c>
      <c r="DC407" t="str">
        <f t="shared" ca="1" si="106"/>
        <v/>
      </c>
      <c r="DD407" t="str">
        <f t="shared" ca="1" si="107"/>
        <v/>
      </c>
      <c r="DE407" t="str">
        <f t="shared" ca="1" si="108"/>
        <v/>
      </c>
      <c r="DF407" t="str">
        <f t="shared" ca="1" si="109"/>
        <v/>
      </c>
      <c r="DG407" t="str">
        <f t="shared" ca="1" si="110"/>
        <v/>
      </c>
      <c r="DH407" t="str">
        <f t="shared" ca="1" si="111"/>
        <v/>
      </c>
      <c r="DI407" t="str">
        <f t="shared" ca="1" si="112"/>
        <v/>
      </c>
      <c r="DJ407" t="str">
        <f t="shared" ca="1" si="113"/>
        <v/>
      </c>
      <c r="DK407" t="str">
        <f t="shared" ca="1" si="114"/>
        <v/>
      </c>
      <c r="DL407" t="str">
        <f t="shared" ca="1" si="115"/>
        <v/>
      </c>
      <c r="DM407" t="str">
        <f t="shared" ca="1" si="116"/>
        <v/>
      </c>
      <c r="DN407" t="str">
        <f t="shared" ca="1" si="117"/>
        <v/>
      </c>
      <c r="DO407" t="str">
        <f t="shared" ca="1" si="118"/>
        <v/>
      </c>
      <c r="DP407" t="str">
        <f t="shared" ca="1" si="119"/>
        <v/>
      </c>
      <c r="DQ407" t="str">
        <f t="shared" ca="1" si="120"/>
        <v/>
      </c>
      <c r="DR407" t="str">
        <f t="shared" ca="1" si="121"/>
        <v/>
      </c>
      <c r="DS407" t="str">
        <f t="shared" ca="1" si="122"/>
        <v/>
      </c>
      <c r="DT407" t="str">
        <f t="shared" ca="1" si="123"/>
        <v/>
      </c>
      <c r="DU407" t="str">
        <f t="shared" ca="1" si="124"/>
        <v/>
      </c>
      <c r="DV407" t="str">
        <f t="shared" ca="1" si="125"/>
        <v/>
      </c>
      <c r="DW407" t="str">
        <f t="shared" ca="1" si="126"/>
        <v/>
      </c>
      <c r="DX407" t="str">
        <f t="shared" ca="1" si="127"/>
        <v/>
      </c>
      <c r="DY407" t="str">
        <f t="shared" ca="1" si="128"/>
        <v/>
      </c>
      <c r="DZ407" t="str">
        <f t="shared" ca="1" si="129"/>
        <v/>
      </c>
      <c r="EA407" t="str">
        <f t="shared" ca="1" si="130"/>
        <v/>
      </c>
      <c r="EB407" t="str">
        <f t="shared" ca="1" si="131"/>
        <v/>
      </c>
      <c r="EC407" t="str">
        <f t="shared" ca="1" si="132"/>
        <v/>
      </c>
      <c r="ED407" t="str">
        <f t="shared" ca="1" si="133"/>
        <v/>
      </c>
      <c r="EE407" t="str">
        <f t="shared" ca="1" si="134"/>
        <v/>
      </c>
      <c r="EF407" t="str">
        <f t="shared" ca="1" si="135"/>
        <v/>
      </c>
      <c r="EG407" t="str">
        <f t="shared" ca="1" si="136"/>
        <v/>
      </c>
      <c r="EH407" t="str">
        <f t="shared" ca="1" si="137"/>
        <v/>
      </c>
      <c r="EI407" t="str">
        <f t="shared" ca="1" si="138"/>
        <v/>
      </c>
      <c r="EJ407" t="str">
        <f t="shared" ca="1" si="139"/>
        <v/>
      </c>
      <c r="EK407" t="str">
        <f t="shared" ca="1" si="140"/>
        <v/>
      </c>
      <c r="EL407" t="str">
        <f t="shared" ca="1" si="141"/>
        <v/>
      </c>
      <c r="EM407" t="str">
        <f t="shared" ca="1" si="142"/>
        <v/>
      </c>
      <c r="EN407" t="str">
        <f t="shared" ca="1" si="143"/>
        <v/>
      </c>
      <c r="EO407" t="str">
        <f t="shared" ca="1" si="144"/>
        <v/>
      </c>
      <c r="EP407" t="str">
        <f t="shared" ca="1" si="145"/>
        <v/>
      </c>
      <c r="EQ407" t="str">
        <f t="shared" ca="1" si="146"/>
        <v/>
      </c>
      <c r="ER407" t="str">
        <f t="shared" ca="1" si="147"/>
        <v/>
      </c>
      <c r="ES407" t="str">
        <f t="shared" ca="1" si="148"/>
        <v/>
      </c>
      <c r="ET407" t="str">
        <f t="shared" ca="1" si="149"/>
        <v/>
      </c>
      <c r="EU407" t="str">
        <f t="shared" ca="1" si="150"/>
        <v/>
      </c>
      <c r="EV407" t="str">
        <f t="shared" ca="1" si="151"/>
        <v/>
      </c>
      <c r="EW407" t="str">
        <f t="shared" ca="1" si="152"/>
        <v/>
      </c>
      <c r="EX407" t="str">
        <f t="shared" ca="1" si="153"/>
        <v/>
      </c>
      <c r="EY407" t="str">
        <f t="shared" ca="1" si="154"/>
        <v/>
      </c>
      <c r="EZ407" t="str">
        <f t="shared" ca="1" si="155"/>
        <v/>
      </c>
      <c r="FA407" t="str">
        <f t="shared" ca="1" si="156"/>
        <v/>
      </c>
      <c r="FB407" t="str">
        <f t="shared" ca="1" si="157"/>
        <v/>
      </c>
      <c r="FC407" t="str">
        <f t="shared" ca="1" si="158"/>
        <v/>
      </c>
      <c r="FD407" t="str">
        <f t="shared" ca="1" si="159"/>
        <v/>
      </c>
      <c r="FE407" t="str">
        <f t="shared" ca="1" si="160"/>
        <v/>
      </c>
      <c r="FF407" t="str">
        <f t="shared" ca="1" si="161"/>
        <v/>
      </c>
      <c r="FG407" t="str">
        <f t="shared" ca="1" si="162"/>
        <v/>
      </c>
      <c r="FH407" t="str">
        <f t="shared" ca="1" si="163"/>
        <v/>
      </c>
      <c r="FI407" t="str">
        <f t="shared" ca="1" si="164"/>
        <v/>
      </c>
      <c r="FJ407" t="str">
        <f t="shared" ca="1" si="165"/>
        <v/>
      </c>
      <c r="FK407" t="str">
        <f t="shared" ca="1" si="166"/>
        <v/>
      </c>
      <c r="FL407" t="str">
        <f t="shared" ca="1" si="167"/>
        <v/>
      </c>
      <c r="FM407" t="str">
        <f t="shared" ca="1" si="168"/>
        <v/>
      </c>
      <c r="FN407" t="str">
        <f t="shared" ca="1" si="169"/>
        <v/>
      </c>
      <c r="FO407" t="str">
        <f t="shared" ca="1" si="170"/>
        <v/>
      </c>
      <c r="FP407" t="str">
        <f t="shared" ca="1" si="171"/>
        <v/>
      </c>
      <c r="FQ407" t="str">
        <f t="shared" ca="1" si="172"/>
        <v/>
      </c>
      <c r="FR407" t="str">
        <f t="shared" ca="1" si="173"/>
        <v/>
      </c>
      <c r="FS407" t="str">
        <f t="shared" ca="1" si="174"/>
        <v/>
      </c>
      <c r="FT407" t="str">
        <f t="shared" ca="1" si="175"/>
        <v/>
      </c>
      <c r="FU407" t="str">
        <f t="shared" ca="1" si="176"/>
        <v/>
      </c>
      <c r="FV407" t="str">
        <f t="shared" ca="1" si="177"/>
        <v/>
      </c>
      <c r="FW407" t="str">
        <f t="shared" ca="1" si="178"/>
        <v/>
      </c>
      <c r="FX407" t="str">
        <f t="shared" ca="1" si="179"/>
        <v/>
      </c>
      <c r="FY407" t="str">
        <f t="shared" ca="1" si="180"/>
        <v/>
      </c>
      <c r="FZ407" t="str">
        <f t="shared" ca="1" si="181"/>
        <v/>
      </c>
      <c r="GA407" t="str">
        <f t="shared" ca="1" si="182"/>
        <v/>
      </c>
      <c r="GB407" t="str">
        <f t="shared" ca="1" si="183"/>
        <v/>
      </c>
      <c r="GC407" t="str">
        <f t="shared" ca="1" si="184"/>
        <v/>
      </c>
      <c r="GD407" t="str">
        <f t="shared" ca="1" si="185"/>
        <v/>
      </c>
      <c r="GE407" t="str">
        <f t="shared" ca="1" si="186"/>
        <v/>
      </c>
      <c r="GF407" t="str">
        <f t="shared" ca="1" si="187"/>
        <v/>
      </c>
      <c r="GG407" t="str">
        <f t="shared" ca="1" si="188"/>
        <v/>
      </c>
      <c r="GH407" t="str">
        <f t="shared" ca="1" si="189"/>
        <v/>
      </c>
      <c r="GI407" t="str">
        <f t="shared" ca="1" si="190"/>
        <v/>
      </c>
      <c r="GJ407" t="str">
        <f t="shared" ca="1" si="191"/>
        <v/>
      </c>
      <c r="GK407" t="str">
        <f t="shared" ca="1" si="192"/>
        <v/>
      </c>
      <c r="GL407" t="str">
        <f t="shared" ca="1" si="193"/>
        <v/>
      </c>
      <c r="GM407" t="str">
        <f t="shared" ca="1" si="194"/>
        <v/>
      </c>
      <c r="GN407" t="str">
        <f t="shared" ca="1" si="195"/>
        <v/>
      </c>
      <c r="GO407" t="str">
        <f t="shared" ca="1" si="196"/>
        <v/>
      </c>
      <c r="GP407" t="str">
        <f t="shared" ca="1" si="197"/>
        <v/>
      </c>
      <c r="GQ407" t="str">
        <f t="shared" ca="1" si="198"/>
        <v/>
      </c>
      <c r="GR407" t="str">
        <f t="shared" ca="1" si="199"/>
        <v/>
      </c>
      <c r="GS407" t="str">
        <f t="shared" ca="1" si="200"/>
        <v/>
      </c>
      <c r="GT407" t="str">
        <f t="shared" ca="1" si="201"/>
        <v/>
      </c>
      <c r="GU407" t="str">
        <f t="shared" ca="1" si="202"/>
        <v/>
      </c>
      <c r="GV407" t="str">
        <f t="shared" ca="1" si="203"/>
        <v/>
      </c>
      <c r="GW407" t="str">
        <f t="shared" ca="1" si="204"/>
        <v/>
      </c>
      <c r="GX407" t="str">
        <f t="shared" ca="1" si="205"/>
        <v/>
      </c>
      <c r="GY407" t="str">
        <f t="shared" ca="1" si="206"/>
        <v/>
      </c>
      <c r="GZ407" t="str">
        <f t="shared" ca="1" si="207"/>
        <v/>
      </c>
      <c r="HA407" t="str">
        <f t="shared" ca="1" si="208"/>
        <v/>
      </c>
      <c r="HB407" t="str">
        <f t="shared" ca="1" si="209"/>
        <v/>
      </c>
      <c r="HC407" t="str">
        <f t="shared" ca="1" si="210"/>
        <v/>
      </c>
      <c r="HD407" t="str">
        <f t="shared" ca="1" si="211"/>
        <v/>
      </c>
      <c r="HE407" t="str">
        <f t="shared" ca="1" si="212"/>
        <v/>
      </c>
      <c r="HF407" t="str">
        <f t="shared" ca="1" si="213"/>
        <v/>
      </c>
      <c r="HG407" t="str">
        <f t="shared" ca="1" si="214"/>
        <v/>
      </c>
      <c r="HH407" t="str">
        <f t="shared" ca="1" si="215"/>
        <v/>
      </c>
      <c r="HI407" t="str">
        <f t="shared" ca="1" si="216"/>
        <v/>
      </c>
      <c r="HJ407" t="str">
        <f t="shared" ca="1" si="217"/>
        <v/>
      </c>
      <c r="HK407" t="str">
        <f t="shared" ca="1" si="218"/>
        <v/>
      </c>
      <c r="HL407" t="str">
        <f t="shared" ca="1" si="219"/>
        <v/>
      </c>
      <c r="HM407" t="str">
        <f t="shared" ca="1" si="220"/>
        <v/>
      </c>
      <c r="HN407" t="str">
        <f t="shared" ca="1" si="221"/>
        <v/>
      </c>
      <c r="HO407" t="str">
        <f t="shared" ca="1" si="222"/>
        <v/>
      </c>
      <c r="HP407" t="str">
        <f t="shared" ca="1" si="223"/>
        <v/>
      </c>
      <c r="HQ407" t="str">
        <f t="shared" ca="1" si="224"/>
        <v/>
      </c>
      <c r="HR407" t="str">
        <f t="shared" ca="1" si="225"/>
        <v/>
      </c>
      <c r="HS407" t="str">
        <f t="shared" ca="1" si="226"/>
        <v/>
      </c>
      <c r="HT407" t="str">
        <f t="shared" ca="1" si="227"/>
        <v/>
      </c>
      <c r="HU407" t="str">
        <f t="shared" ca="1" si="228"/>
        <v/>
      </c>
      <c r="HV407" t="str">
        <f t="shared" ca="1" si="229"/>
        <v/>
      </c>
      <c r="HW407" t="str">
        <f t="shared" ca="1" si="230"/>
        <v/>
      </c>
      <c r="HX407" t="str">
        <f t="shared" ca="1" si="231"/>
        <v/>
      </c>
      <c r="HY407" t="str">
        <f t="shared" ca="1" si="232"/>
        <v/>
      </c>
      <c r="HZ407" t="str">
        <f t="shared" ca="1" si="233"/>
        <v/>
      </c>
      <c r="IA407" t="str">
        <f t="shared" ca="1" si="234"/>
        <v/>
      </c>
      <c r="IB407" t="str">
        <f t="shared" ca="1" si="235"/>
        <v/>
      </c>
      <c r="IC407" t="str">
        <f t="shared" ca="1" si="236"/>
        <v/>
      </c>
      <c r="ID407" t="str">
        <f t="shared" ca="1" si="237"/>
        <v/>
      </c>
      <c r="IE407" t="str">
        <f t="shared" ca="1" si="238"/>
        <v/>
      </c>
      <c r="IF407" t="str">
        <f t="shared" ca="1" si="239"/>
        <v/>
      </c>
      <c r="IG407" t="str">
        <f t="shared" ca="1" si="240"/>
        <v/>
      </c>
      <c r="IH407" t="str">
        <f t="shared" ca="1" si="241"/>
        <v/>
      </c>
      <c r="II407" t="str">
        <f t="shared" ca="1" si="242"/>
        <v/>
      </c>
      <c r="IJ407" t="str">
        <f t="shared" ca="1" si="243"/>
        <v/>
      </c>
      <c r="IK407" t="str">
        <f t="shared" ca="1" si="244"/>
        <v/>
      </c>
      <c r="IL407" t="str">
        <f t="shared" ca="1" si="245"/>
        <v/>
      </c>
      <c r="IM407" t="str">
        <f t="shared" ca="1" si="246"/>
        <v/>
      </c>
      <c r="IN407" t="str">
        <f t="shared" ca="1" si="247"/>
        <v/>
      </c>
      <c r="IO407" t="str">
        <f t="shared" ca="1" si="248"/>
        <v/>
      </c>
      <c r="IP407" t="str">
        <f t="shared" ca="1" si="249"/>
        <v/>
      </c>
      <c r="IQ407" t="str">
        <f t="shared" ca="1" si="250"/>
        <v/>
      </c>
      <c r="IR407" t="str">
        <f t="shared" ca="1" si="251"/>
        <v/>
      </c>
      <c r="IS407" t="str">
        <f t="shared" ca="1" si="252"/>
        <v/>
      </c>
      <c r="IT407" t="str">
        <f t="shared" ca="1" si="253"/>
        <v/>
      </c>
      <c r="IU407" t="str">
        <f t="shared" ca="1" si="254"/>
        <v/>
      </c>
      <c r="IV407" t="str">
        <f t="shared" ca="1" si="255"/>
        <v/>
      </c>
    </row>
    <row r="408" spans="2:256" x14ac:dyDescent="0.25">
      <c r="B408" s="140">
        <v>32</v>
      </c>
      <c r="C408" s="140" t="str">
        <f ca="1">IF(P408&gt;0,MAX($C$375:C407)+1,"")</f>
        <v/>
      </c>
      <c r="D408" s="140" t="str">
        <f ca="1">IF(ISERROR(INDEX(WS,ROWS($B$377:$B408))),"",MID(INDEX(WS,ROWS($B$377:$B408)), FIND("]",INDEX(WS,ROWS($B$377:$B408)))+1,32))&amp;T(NOW())</f>
        <v/>
      </c>
      <c r="E408" s="140" t="str">
        <f t="shared" ca="1" si="5"/>
        <v/>
      </c>
      <c r="F408" s="140" t="str">
        <f t="shared" ca="1" si="6"/>
        <v/>
      </c>
      <c r="G408" s="140" t="str">
        <f t="shared" ca="1" si="7"/>
        <v/>
      </c>
      <c r="H408" s="140" t="str">
        <f t="shared" ca="1" si="8"/>
        <v/>
      </c>
      <c r="I408" s="140" t="str">
        <f t="shared" ca="1" si="9"/>
        <v/>
      </c>
      <c r="J408" s="140" t="str">
        <f t="shared" ca="1" si="10"/>
        <v/>
      </c>
      <c r="K408" s="140" t="str">
        <f t="shared" ca="1" si="11"/>
        <v/>
      </c>
      <c r="L408" s="140" t="str">
        <f t="shared" ca="1" si="12"/>
        <v/>
      </c>
      <c r="M408" s="140" t="str">
        <f t="shared" ca="1" si="13"/>
        <v/>
      </c>
      <c r="N408" s="297" t="str">
        <f t="shared" ca="1" si="14"/>
        <v/>
      </c>
      <c r="O408" s="297" t="str">
        <f t="shared" ca="1" si="15"/>
        <v/>
      </c>
      <c r="P408" s="140">
        <f t="shared" ca="1" si="4"/>
        <v>0</v>
      </c>
      <c r="Q408" t="str">
        <f t="shared" ca="1" si="16"/>
        <v/>
      </c>
      <c r="R408" t="str">
        <f t="shared" ca="1" si="17"/>
        <v/>
      </c>
      <c r="S408" t="str">
        <f t="shared" ca="1" si="18"/>
        <v/>
      </c>
      <c r="T408" t="str">
        <f t="shared" ca="1" si="19"/>
        <v/>
      </c>
      <c r="U408" t="str">
        <f t="shared" ca="1" si="20"/>
        <v/>
      </c>
      <c r="V408" t="str">
        <f t="shared" ca="1" si="21"/>
        <v/>
      </c>
      <c r="W408" t="str">
        <f t="shared" ca="1" si="22"/>
        <v/>
      </c>
      <c r="X408" t="str">
        <f t="shared" ca="1" si="23"/>
        <v/>
      </c>
      <c r="Y408" t="str">
        <f t="shared" ca="1" si="24"/>
        <v/>
      </c>
      <c r="Z408" t="str">
        <f t="shared" ca="1" si="25"/>
        <v/>
      </c>
      <c r="AA408" t="str">
        <f t="shared" ca="1" si="26"/>
        <v/>
      </c>
      <c r="AB408" t="str">
        <f t="shared" ca="1" si="27"/>
        <v/>
      </c>
      <c r="AC408" t="str">
        <f t="shared" ca="1" si="28"/>
        <v/>
      </c>
      <c r="AD408" t="str">
        <f t="shared" ca="1" si="29"/>
        <v/>
      </c>
      <c r="AE408" t="str">
        <f t="shared" ca="1" si="30"/>
        <v/>
      </c>
      <c r="AF408" t="str">
        <f t="shared" ca="1" si="31"/>
        <v/>
      </c>
      <c r="AG408" t="str">
        <f t="shared" ca="1" si="32"/>
        <v/>
      </c>
      <c r="AH408" t="str">
        <f t="shared" ca="1" si="33"/>
        <v/>
      </c>
      <c r="AI408" t="str">
        <f t="shared" ca="1" si="34"/>
        <v/>
      </c>
      <c r="AJ408" t="str">
        <f t="shared" ca="1" si="35"/>
        <v/>
      </c>
      <c r="AK408" t="str">
        <f t="shared" ca="1" si="36"/>
        <v/>
      </c>
      <c r="AL408" t="str">
        <f t="shared" ca="1" si="37"/>
        <v/>
      </c>
      <c r="AM408" t="str">
        <f t="shared" ca="1" si="38"/>
        <v/>
      </c>
      <c r="AN408" t="str">
        <f t="shared" ca="1" si="39"/>
        <v/>
      </c>
      <c r="AO408" t="str">
        <f t="shared" ca="1" si="40"/>
        <v/>
      </c>
      <c r="AP408" t="str">
        <f t="shared" ca="1" si="41"/>
        <v/>
      </c>
      <c r="AQ408" t="str">
        <f t="shared" ca="1" si="42"/>
        <v/>
      </c>
      <c r="AR408" t="str">
        <f t="shared" ca="1" si="43"/>
        <v/>
      </c>
      <c r="AS408" t="str">
        <f t="shared" ca="1" si="44"/>
        <v/>
      </c>
      <c r="AT408" t="str">
        <f t="shared" ca="1" si="45"/>
        <v/>
      </c>
      <c r="AU408" t="str">
        <f t="shared" ca="1" si="46"/>
        <v/>
      </c>
      <c r="AV408" t="str">
        <f t="shared" ca="1" si="47"/>
        <v/>
      </c>
      <c r="AW408" t="str">
        <f t="shared" ca="1" si="48"/>
        <v/>
      </c>
      <c r="AX408" t="str">
        <f t="shared" ca="1" si="49"/>
        <v/>
      </c>
      <c r="AY408" t="str">
        <f t="shared" ca="1" si="50"/>
        <v/>
      </c>
      <c r="AZ408" t="str">
        <f t="shared" ca="1" si="51"/>
        <v/>
      </c>
      <c r="BA408" t="str">
        <f t="shared" ca="1" si="52"/>
        <v/>
      </c>
      <c r="BB408" t="str">
        <f t="shared" ca="1" si="53"/>
        <v/>
      </c>
      <c r="BC408" t="str">
        <f t="shared" ca="1" si="54"/>
        <v/>
      </c>
      <c r="BD408" t="str">
        <f t="shared" ca="1" si="55"/>
        <v/>
      </c>
      <c r="BE408" t="str">
        <f t="shared" ca="1" si="56"/>
        <v/>
      </c>
      <c r="BF408" t="str">
        <f t="shared" ca="1" si="57"/>
        <v/>
      </c>
      <c r="BG408" t="str">
        <f t="shared" ca="1" si="58"/>
        <v/>
      </c>
      <c r="BH408" t="str">
        <f t="shared" ca="1" si="59"/>
        <v/>
      </c>
      <c r="BI408" t="str">
        <f t="shared" ca="1" si="60"/>
        <v/>
      </c>
      <c r="BJ408" t="str">
        <f t="shared" ca="1" si="61"/>
        <v/>
      </c>
      <c r="BK408" t="str">
        <f t="shared" ca="1" si="62"/>
        <v/>
      </c>
      <c r="BL408" t="str">
        <f t="shared" ca="1" si="63"/>
        <v/>
      </c>
      <c r="BM408" t="str">
        <f t="shared" ca="1" si="64"/>
        <v/>
      </c>
      <c r="BN408" t="str">
        <f t="shared" ca="1" si="65"/>
        <v/>
      </c>
      <c r="BO408" t="str">
        <f t="shared" ca="1" si="66"/>
        <v/>
      </c>
      <c r="BP408" t="str">
        <f t="shared" ca="1" si="67"/>
        <v/>
      </c>
      <c r="BQ408" t="str">
        <f t="shared" ca="1" si="68"/>
        <v/>
      </c>
      <c r="BR408" t="str">
        <f t="shared" ca="1" si="69"/>
        <v/>
      </c>
      <c r="BS408" t="str">
        <f t="shared" ca="1" si="70"/>
        <v/>
      </c>
      <c r="BT408" t="str">
        <f t="shared" ca="1" si="71"/>
        <v/>
      </c>
      <c r="BU408" t="str">
        <f t="shared" ca="1" si="72"/>
        <v/>
      </c>
      <c r="BV408" t="str">
        <f t="shared" ca="1" si="73"/>
        <v/>
      </c>
      <c r="BW408" t="str">
        <f t="shared" ca="1" si="74"/>
        <v/>
      </c>
      <c r="BX408" t="str">
        <f t="shared" ca="1" si="75"/>
        <v/>
      </c>
      <c r="BY408" t="str">
        <f t="shared" ca="1" si="76"/>
        <v/>
      </c>
      <c r="BZ408" t="str">
        <f t="shared" ca="1" si="77"/>
        <v/>
      </c>
      <c r="CA408" t="str">
        <f t="shared" ca="1" si="78"/>
        <v/>
      </c>
      <c r="CB408" t="str">
        <f t="shared" ca="1" si="79"/>
        <v/>
      </c>
      <c r="CC408" t="str">
        <f t="shared" ca="1" si="80"/>
        <v/>
      </c>
      <c r="CD408" t="str">
        <f t="shared" ca="1" si="81"/>
        <v/>
      </c>
      <c r="CE408" t="str">
        <f t="shared" ca="1" si="82"/>
        <v/>
      </c>
      <c r="CF408" t="str">
        <f t="shared" ca="1" si="83"/>
        <v/>
      </c>
      <c r="CG408" t="str">
        <f t="shared" ca="1" si="84"/>
        <v/>
      </c>
      <c r="CH408" t="str">
        <f t="shared" ca="1" si="85"/>
        <v/>
      </c>
      <c r="CI408" t="str">
        <f t="shared" ca="1" si="86"/>
        <v/>
      </c>
      <c r="CJ408" t="str">
        <f t="shared" ca="1" si="87"/>
        <v/>
      </c>
      <c r="CK408" t="str">
        <f t="shared" ca="1" si="88"/>
        <v/>
      </c>
      <c r="CL408" t="str">
        <f t="shared" ca="1" si="89"/>
        <v/>
      </c>
      <c r="CM408" t="str">
        <f t="shared" ca="1" si="90"/>
        <v/>
      </c>
      <c r="CN408" t="str">
        <f t="shared" ca="1" si="91"/>
        <v/>
      </c>
      <c r="CO408" t="str">
        <f t="shared" ca="1" si="92"/>
        <v/>
      </c>
      <c r="CP408" t="str">
        <f t="shared" ca="1" si="93"/>
        <v/>
      </c>
      <c r="CQ408" t="str">
        <f t="shared" ca="1" si="94"/>
        <v/>
      </c>
      <c r="CR408" t="str">
        <f t="shared" ca="1" si="95"/>
        <v/>
      </c>
      <c r="CS408" t="str">
        <f t="shared" ca="1" si="96"/>
        <v/>
      </c>
      <c r="CT408" t="str">
        <f t="shared" ca="1" si="97"/>
        <v/>
      </c>
      <c r="CU408" t="str">
        <f t="shared" ca="1" si="98"/>
        <v/>
      </c>
      <c r="CV408" t="str">
        <f t="shared" ca="1" si="99"/>
        <v/>
      </c>
      <c r="CW408" t="str">
        <f t="shared" ca="1" si="100"/>
        <v/>
      </c>
      <c r="CX408" t="str">
        <f t="shared" ca="1" si="101"/>
        <v/>
      </c>
      <c r="CY408" t="str">
        <f t="shared" ca="1" si="102"/>
        <v/>
      </c>
      <c r="CZ408" t="str">
        <f t="shared" ca="1" si="103"/>
        <v/>
      </c>
      <c r="DA408" t="str">
        <f t="shared" ca="1" si="104"/>
        <v/>
      </c>
      <c r="DB408" t="str">
        <f t="shared" ca="1" si="105"/>
        <v/>
      </c>
      <c r="DC408" t="str">
        <f t="shared" ca="1" si="106"/>
        <v/>
      </c>
      <c r="DD408" t="str">
        <f t="shared" ca="1" si="107"/>
        <v/>
      </c>
      <c r="DE408" t="str">
        <f t="shared" ca="1" si="108"/>
        <v/>
      </c>
      <c r="DF408" t="str">
        <f t="shared" ca="1" si="109"/>
        <v/>
      </c>
      <c r="DG408" t="str">
        <f t="shared" ca="1" si="110"/>
        <v/>
      </c>
      <c r="DH408" t="str">
        <f t="shared" ca="1" si="111"/>
        <v/>
      </c>
      <c r="DI408" t="str">
        <f t="shared" ca="1" si="112"/>
        <v/>
      </c>
      <c r="DJ408" t="str">
        <f t="shared" ca="1" si="113"/>
        <v/>
      </c>
      <c r="DK408" t="str">
        <f t="shared" ca="1" si="114"/>
        <v/>
      </c>
      <c r="DL408" t="str">
        <f t="shared" ca="1" si="115"/>
        <v/>
      </c>
      <c r="DM408" t="str">
        <f t="shared" ca="1" si="116"/>
        <v/>
      </c>
      <c r="DN408" t="str">
        <f t="shared" ca="1" si="117"/>
        <v/>
      </c>
      <c r="DO408" t="str">
        <f t="shared" ca="1" si="118"/>
        <v/>
      </c>
      <c r="DP408" t="str">
        <f t="shared" ca="1" si="119"/>
        <v/>
      </c>
      <c r="DQ408" t="str">
        <f t="shared" ca="1" si="120"/>
        <v/>
      </c>
      <c r="DR408" t="str">
        <f t="shared" ca="1" si="121"/>
        <v/>
      </c>
      <c r="DS408" t="str">
        <f t="shared" ca="1" si="122"/>
        <v/>
      </c>
      <c r="DT408" t="str">
        <f t="shared" ca="1" si="123"/>
        <v/>
      </c>
      <c r="DU408" t="str">
        <f t="shared" ca="1" si="124"/>
        <v/>
      </c>
      <c r="DV408" t="str">
        <f t="shared" ca="1" si="125"/>
        <v/>
      </c>
      <c r="DW408" t="str">
        <f t="shared" ca="1" si="126"/>
        <v/>
      </c>
      <c r="DX408" t="str">
        <f t="shared" ca="1" si="127"/>
        <v/>
      </c>
      <c r="DY408" t="str">
        <f t="shared" ca="1" si="128"/>
        <v/>
      </c>
      <c r="DZ408" t="str">
        <f t="shared" ca="1" si="129"/>
        <v/>
      </c>
      <c r="EA408" t="str">
        <f t="shared" ca="1" si="130"/>
        <v/>
      </c>
      <c r="EB408" t="str">
        <f t="shared" ca="1" si="131"/>
        <v/>
      </c>
      <c r="EC408" t="str">
        <f t="shared" ca="1" si="132"/>
        <v/>
      </c>
      <c r="ED408" t="str">
        <f t="shared" ca="1" si="133"/>
        <v/>
      </c>
      <c r="EE408" t="str">
        <f t="shared" ca="1" si="134"/>
        <v/>
      </c>
      <c r="EF408" t="str">
        <f t="shared" ca="1" si="135"/>
        <v/>
      </c>
      <c r="EG408" t="str">
        <f t="shared" ca="1" si="136"/>
        <v/>
      </c>
      <c r="EH408" t="str">
        <f t="shared" ca="1" si="137"/>
        <v/>
      </c>
      <c r="EI408" t="str">
        <f t="shared" ca="1" si="138"/>
        <v/>
      </c>
      <c r="EJ408" t="str">
        <f t="shared" ca="1" si="139"/>
        <v/>
      </c>
      <c r="EK408" t="str">
        <f t="shared" ca="1" si="140"/>
        <v/>
      </c>
      <c r="EL408" t="str">
        <f t="shared" ca="1" si="141"/>
        <v/>
      </c>
      <c r="EM408" t="str">
        <f t="shared" ca="1" si="142"/>
        <v/>
      </c>
      <c r="EN408" t="str">
        <f t="shared" ca="1" si="143"/>
        <v/>
      </c>
      <c r="EO408" t="str">
        <f t="shared" ca="1" si="144"/>
        <v/>
      </c>
      <c r="EP408" t="str">
        <f t="shared" ca="1" si="145"/>
        <v/>
      </c>
      <c r="EQ408" t="str">
        <f t="shared" ca="1" si="146"/>
        <v/>
      </c>
      <c r="ER408" t="str">
        <f t="shared" ca="1" si="147"/>
        <v/>
      </c>
      <c r="ES408" t="str">
        <f t="shared" ca="1" si="148"/>
        <v/>
      </c>
      <c r="ET408" t="str">
        <f t="shared" ca="1" si="149"/>
        <v/>
      </c>
      <c r="EU408" t="str">
        <f t="shared" ca="1" si="150"/>
        <v/>
      </c>
      <c r="EV408" t="str">
        <f t="shared" ca="1" si="151"/>
        <v/>
      </c>
      <c r="EW408" t="str">
        <f t="shared" ca="1" si="152"/>
        <v/>
      </c>
      <c r="EX408" t="str">
        <f t="shared" ca="1" si="153"/>
        <v/>
      </c>
      <c r="EY408" t="str">
        <f t="shared" ca="1" si="154"/>
        <v/>
      </c>
      <c r="EZ408" t="str">
        <f t="shared" ca="1" si="155"/>
        <v/>
      </c>
      <c r="FA408" t="str">
        <f t="shared" ca="1" si="156"/>
        <v/>
      </c>
      <c r="FB408" t="str">
        <f t="shared" ca="1" si="157"/>
        <v/>
      </c>
      <c r="FC408" t="str">
        <f t="shared" ca="1" si="158"/>
        <v/>
      </c>
      <c r="FD408" t="str">
        <f t="shared" ca="1" si="159"/>
        <v/>
      </c>
      <c r="FE408" t="str">
        <f t="shared" ca="1" si="160"/>
        <v/>
      </c>
      <c r="FF408" t="str">
        <f t="shared" ca="1" si="161"/>
        <v/>
      </c>
      <c r="FG408" t="str">
        <f t="shared" ca="1" si="162"/>
        <v/>
      </c>
      <c r="FH408" t="str">
        <f t="shared" ca="1" si="163"/>
        <v/>
      </c>
      <c r="FI408" t="str">
        <f t="shared" ca="1" si="164"/>
        <v/>
      </c>
      <c r="FJ408" t="str">
        <f t="shared" ca="1" si="165"/>
        <v/>
      </c>
      <c r="FK408" t="str">
        <f t="shared" ca="1" si="166"/>
        <v/>
      </c>
      <c r="FL408" t="str">
        <f t="shared" ca="1" si="167"/>
        <v/>
      </c>
      <c r="FM408" t="str">
        <f t="shared" ca="1" si="168"/>
        <v/>
      </c>
      <c r="FN408" t="str">
        <f t="shared" ca="1" si="169"/>
        <v/>
      </c>
      <c r="FO408" t="str">
        <f t="shared" ca="1" si="170"/>
        <v/>
      </c>
      <c r="FP408" t="str">
        <f t="shared" ca="1" si="171"/>
        <v/>
      </c>
      <c r="FQ408" t="str">
        <f t="shared" ca="1" si="172"/>
        <v/>
      </c>
      <c r="FR408" t="str">
        <f t="shared" ca="1" si="173"/>
        <v/>
      </c>
      <c r="FS408" t="str">
        <f t="shared" ca="1" si="174"/>
        <v/>
      </c>
      <c r="FT408" t="str">
        <f t="shared" ca="1" si="175"/>
        <v/>
      </c>
      <c r="FU408" t="str">
        <f t="shared" ca="1" si="176"/>
        <v/>
      </c>
      <c r="FV408" t="str">
        <f t="shared" ca="1" si="177"/>
        <v/>
      </c>
      <c r="FW408" t="str">
        <f t="shared" ca="1" si="178"/>
        <v/>
      </c>
      <c r="FX408" t="str">
        <f t="shared" ca="1" si="179"/>
        <v/>
      </c>
      <c r="FY408" t="str">
        <f t="shared" ca="1" si="180"/>
        <v/>
      </c>
      <c r="FZ408" t="str">
        <f t="shared" ca="1" si="181"/>
        <v/>
      </c>
      <c r="GA408" t="str">
        <f t="shared" ca="1" si="182"/>
        <v/>
      </c>
      <c r="GB408" t="str">
        <f t="shared" ca="1" si="183"/>
        <v/>
      </c>
      <c r="GC408" t="str">
        <f t="shared" ca="1" si="184"/>
        <v/>
      </c>
      <c r="GD408" t="str">
        <f t="shared" ca="1" si="185"/>
        <v/>
      </c>
      <c r="GE408" t="str">
        <f t="shared" ca="1" si="186"/>
        <v/>
      </c>
      <c r="GF408" t="str">
        <f t="shared" ca="1" si="187"/>
        <v/>
      </c>
      <c r="GG408" t="str">
        <f t="shared" ca="1" si="188"/>
        <v/>
      </c>
      <c r="GH408" t="str">
        <f t="shared" ca="1" si="189"/>
        <v/>
      </c>
      <c r="GI408" t="str">
        <f t="shared" ca="1" si="190"/>
        <v/>
      </c>
      <c r="GJ408" t="str">
        <f t="shared" ca="1" si="191"/>
        <v/>
      </c>
      <c r="GK408" t="str">
        <f t="shared" ca="1" si="192"/>
        <v/>
      </c>
      <c r="GL408" t="str">
        <f t="shared" ca="1" si="193"/>
        <v/>
      </c>
      <c r="GM408" t="str">
        <f t="shared" ca="1" si="194"/>
        <v/>
      </c>
      <c r="GN408" t="str">
        <f t="shared" ca="1" si="195"/>
        <v/>
      </c>
      <c r="GO408" t="str">
        <f t="shared" ca="1" si="196"/>
        <v/>
      </c>
      <c r="GP408" t="str">
        <f t="shared" ca="1" si="197"/>
        <v/>
      </c>
      <c r="GQ408" t="str">
        <f t="shared" ca="1" si="198"/>
        <v/>
      </c>
      <c r="GR408" t="str">
        <f t="shared" ca="1" si="199"/>
        <v/>
      </c>
      <c r="GS408" t="str">
        <f t="shared" ca="1" si="200"/>
        <v/>
      </c>
      <c r="GT408" t="str">
        <f t="shared" ca="1" si="201"/>
        <v/>
      </c>
      <c r="GU408" t="str">
        <f t="shared" ca="1" si="202"/>
        <v/>
      </c>
      <c r="GV408" t="str">
        <f t="shared" ca="1" si="203"/>
        <v/>
      </c>
      <c r="GW408" t="str">
        <f t="shared" ca="1" si="204"/>
        <v/>
      </c>
      <c r="GX408" t="str">
        <f t="shared" ca="1" si="205"/>
        <v/>
      </c>
      <c r="GY408" t="str">
        <f t="shared" ca="1" si="206"/>
        <v/>
      </c>
      <c r="GZ408" t="str">
        <f t="shared" ca="1" si="207"/>
        <v/>
      </c>
      <c r="HA408" t="str">
        <f t="shared" ca="1" si="208"/>
        <v/>
      </c>
      <c r="HB408" t="str">
        <f t="shared" ca="1" si="209"/>
        <v/>
      </c>
      <c r="HC408" t="str">
        <f t="shared" ca="1" si="210"/>
        <v/>
      </c>
      <c r="HD408" t="str">
        <f t="shared" ca="1" si="211"/>
        <v/>
      </c>
      <c r="HE408" t="str">
        <f t="shared" ca="1" si="212"/>
        <v/>
      </c>
      <c r="HF408" t="str">
        <f t="shared" ca="1" si="213"/>
        <v/>
      </c>
      <c r="HG408" t="str">
        <f t="shared" ca="1" si="214"/>
        <v/>
      </c>
      <c r="HH408" t="str">
        <f t="shared" ca="1" si="215"/>
        <v/>
      </c>
      <c r="HI408" t="str">
        <f t="shared" ca="1" si="216"/>
        <v/>
      </c>
      <c r="HJ408" t="str">
        <f t="shared" ca="1" si="217"/>
        <v/>
      </c>
      <c r="HK408" t="str">
        <f t="shared" ca="1" si="218"/>
        <v/>
      </c>
      <c r="HL408" t="str">
        <f t="shared" ca="1" si="219"/>
        <v/>
      </c>
      <c r="HM408" t="str">
        <f t="shared" ca="1" si="220"/>
        <v/>
      </c>
      <c r="HN408" t="str">
        <f t="shared" ca="1" si="221"/>
        <v/>
      </c>
      <c r="HO408" t="str">
        <f t="shared" ca="1" si="222"/>
        <v/>
      </c>
      <c r="HP408" t="str">
        <f t="shared" ca="1" si="223"/>
        <v/>
      </c>
      <c r="HQ408" t="str">
        <f t="shared" ca="1" si="224"/>
        <v/>
      </c>
      <c r="HR408" t="str">
        <f t="shared" ca="1" si="225"/>
        <v/>
      </c>
      <c r="HS408" t="str">
        <f t="shared" ca="1" si="226"/>
        <v/>
      </c>
      <c r="HT408" t="str">
        <f t="shared" ca="1" si="227"/>
        <v/>
      </c>
      <c r="HU408" t="str">
        <f t="shared" ca="1" si="228"/>
        <v/>
      </c>
      <c r="HV408" t="str">
        <f t="shared" ca="1" si="229"/>
        <v/>
      </c>
      <c r="HW408" t="str">
        <f t="shared" ca="1" si="230"/>
        <v/>
      </c>
      <c r="HX408" t="str">
        <f t="shared" ca="1" si="231"/>
        <v/>
      </c>
      <c r="HY408" t="str">
        <f t="shared" ca="1" si="232"/>
        <v/>
      </c>
      <c r="HZ408" t="str">
        <f t="shared" ca="1" si="233"/>
        <v/>
      </c>
      <c r="IA408" t="str">
        <f t="shared" ca="1" si="234"/>
        <v/>
      </c>
      <c r="IB408" t="str">
        <f t="shared" ca="1" si="235"/>
        <v/>
      </c>
      <c r="IC408" t="str">
        <f t="shared" ca="1" si="236"/>
        <v/>
      </c>
      <c r="ID408" t="str">
        <f t="shared" ca="1" si="237"/>
        <v/>
      </c>
      <c r="IE408" t="str">
        <f t="shared" ca="1" si="238"/>
        <v/>
      </c>
      <c r="IF408" t="str">
        <f t="shared" ca="1" si="239"/>
        <v/>
      </c>
      <c r="IG408" t="str">
        <f t="shared" ca="1" si="240"/>
        <v/>
      </c>
      <c r="IH408" t="str">
        <f t="shared" ca="1" si="241"/>
        <v/>
      </c>
      <c r="II408" t="str">
        <f t="shared" ca="1" si="242"/>
        <v/>
      </c>
      <c r="IJ408" t="str">
        <f t="shared" ca="1" si="243"/>
        <v/>
      </c>
      <c r="IK408" t="str">
        <f t="shared" ca="1" si="244"/>
        <v/>
      </c>
      <c r="IL408" t="str">
        <f t="shared" ca="1" si="245"/>
        <v/>
      </c>
      <c r="IM408" t="str">
        <f t="shared" ca="1" si="246"/>
        <v/>
      </c>
      <c r="IN408" t="str">
        <f t="shared" ca="1" si="247"/>
        <v/>
      </c>
      <c r="IO408" t="str">
        <f t="shared" ca="1" si="248"/>
        <v/>
      </c>
      <c r="IP408" t="str">
        <f t="shared" ca="1" si="249"/>
        <v/>
      </c>
      <c r="IQ408" t="str">
        <f t="shared" ca="1" si="250"/>
        <v/>
      </c>
      <c r="IR408" t="str">
        <f t="shared" ca="1" si="251"/>
        <v/>
      </c>
      <c r="IS408" t="str">
        <f t="shared" ca="1" si="252"/>
        <v/>
      </c>
      <c r="IT408" t="str">
        <f t="shared" ca="1" si="253"/>
        <v/>
      </c>
      <c r="IU408" t="str">
        <f t="shared" ca="1" si="254"/>
        <v/>
      </c>
      <c r="IV408" t="str">
        <f t="shared" ca="1" si="255"/>
        <v/>
      </c>
    </row>
    <row r="409" spans="2:256" x14ac:dyDescent="0.25">
      <c r="B409" s="140">
        <v>33</v>
      </c>
      <c r="C409" s="140" t="str">
        <f ca="1">IF(P409&gt;0,MAX($C$375:C408)+1,"")</f>
        <v/>
      </c>
      <c r="D409" s="140" t="str">
        <f ca="1">IF(ISERROR(INDEX(WS,ROWS($B$377:$B409))),"",MID(INDEX(WS,ROWS($B$377:$B409)), FIND("]",INDEX(WS,ROWS($B$377:$B409)))+1,32))&amp;T(NOW())</f>
        <v/>
      </c>
      <c r="E409" s="140" t="str">
        <f t="shared" ca="1" si="5"/>
        <v/>
      </c>
      <c r="F409" s="140" t="str">
        <f t="shared" ca="1" si="6"/>
        <v/>
      </c>
      <c r="G409" s="140" t="str">
        <f t="shared" ca="1" si="7"/>
        <v/>
      </c>
      <c r="H409" s="140" t="str">
        <f t="shared" ca="1" si="8"/>
        <v/>
      </c>
      <c r="I409" s="140" t="str">
        <f t="shared" ca="1" si="9"/>
        <v/>
      </c>
      <c r="J409" s="140" t="str">
        <f t="shared" ca="1" si="10"/>
        <v/>
      </c>
      <c r="K409" s="140" t="str">
        <f t="shared" ca="1" si="11"/>
        <v/>
      </c>
      <c r="L409" s="140" t="str">
        <f t="shared" ca="1" si="12"/>
        <v/>
      </c>
      <c r="M409" s="140" t="str">
        <f t="shared" ca="1" si="13"/>
        <v/>
      </c>
      <c r="N409" s="297" t="str">
        <f t="shared" ca="1" si="14"/>
        <v/>
      </c>
      <c r="O409" s="297" t="str">
        <f t="shared" ca="1" si="15"/>
        <v/>
      </c>
      <c r="P409" s="140">
        <f t="shared" ca="1" si="4"/>
        <v>0</v>
      </c>
      <c r="Q409" t="str">
        <f t="shared" ca="1" si="16"/>
        <v/>
      </c>
      <c r="R409" t="str">
        <f t="shared" ca="1" si="17"/>
        <v/>
      </c>
      <c r="S409" t="str">
        <f t="shared" ca="1" si="18"/>
        <v/>
      </c>
      <c r="T409" t="str">
        <f t="shared" ca="1" si="19"/>
        <v/>
      </c>
      <c r="U409" t="str">
        <f t="shared" ca="1" si="20"/>
        <v/>
      </c>
      <c r="V409" t="str">
        <f t="shared" ca="1" si="21"/>
        <v/>
      </c>
      <c r="W409" t="str">
        <f t="shared" ca="1" si="22"/>
        <v/>
      </c>
      <c r="X409" t="str">
        <f t="shared" ca="1" si="23"/>
        <v/>
      </c>
      <c r="Y409" t="str">
        <f t="shared" ca="1" si="24"/>
        <v/>
      </c>
      <c r="Z409" t="str">
        <f t="shared" ca="1" si="25"/>
        <v/>
      </c>
      <c r="AA409" t="str">
        <f t="shared" ca="1" si="26"/>
        <v/>
      </c>
      <c r="AB409" t="str">
        <f t="shared" ca="1" si="27"/>
        <v/>
      </c>
      <c r="AC409" t="str">
        <f t="shared" ca="1" si="28"/>
        <v/>
      </c>
      <c r="AD409" t="str">
        <f t="shared" ca="1" si="29"/>
        <v/>
      </c>
      <c r="AE409" t="str">
        <f t="shared" ca="1" si="30"/>
        <v/>
      </c>
      <c r="AF409" t="str">
        <f t="shared" ca="1" si="31"/>
        <v/>
      </c>
      <c r="AG409" t="str">
        <f t="shared" ca="1" si="32"/>
        <v/>
      </c>
      <c r="AH409" t="str">
        <f t="shared" ca="1" si="33"/>
        <v/>
      </c>
      <c r="AI409" t="str">
        <f t="shared" ca="1" si="34"/>
        <v/>
      </c>
      <c r="AJ409" t="str">
        <f t="shared" ca="1" si="35"/>
        <v/>
      </c>
      <c r="AK409" t="str">
        <f t="shared" ca="1" si="36"/>
        <v/>
      </c>
      <c r="AL409" t="str">
        <f t="shared" ca="1" si="37"/>
        <v/>
      </c>
      <c r="AM409" t="str">
        <f t="shared" ca="1" si="38"/>
        <v/>
      </c>
      <c r="AN409" t="str">
        <f t="shared" ca="1" si="39"/>
        <v/>
      </c>
      <c r="AO409" t="str">
        <f t="shared" ca="1" si="40"/>
        <v/>
      </c>
      <c r="AP409" t="str">
        <f t="shared" ca="1" si="41"/>
        <v/>
      </c>
      <c r="AQ409" t="str">
        <f t="shared" ca="1" si="42"/>
        <v/>
      </c>
      <c r="AR409" t="str">
        <f t="shared" ca="1" si="43"/>
        <v/>
      </c>
      <c r="AS409" t="str">
        <f t="shared" ca="1" si="44"/>
        <v/>
      </c>
      <c r="AT409" t="str">
        <f t="shared" ca="1" si="45"/>
        <v/>
      </c>
      <c r="AU409" t="str">
        <f t="shared" ca="1" si="46"/>
        <v/>
      </c>
      <c r="AV409" t="str">
        <f t="shared" ca="1" si="47"/>
        <v/>
      </c>
      <c r="AW409" t="str">
        <f t="shared" ca="1" si="48"/>
        <v/>
      </c>
      <c r="AX409" t="str">
        <f t="shared" ca="1" si="49"/>
        <v/>
      </c>
      <c r="AY409" t="str">
        <f t="shared" ca="1" si="50"/>
        <v/>
      </c>
      <c r="AZ409" t="str">
        <f t="shared" ca="1" si="51"/>
        <v/>
      </c>
      <c r="BA409" t="str">
        <f t="shared" ca="1" si="52"/>
        <v/>
      </c>
      <c r="BB409" t="str">
        <f t="shared" ca="1" si="53"/>
        <v/>
      </c>
      <c r="BC409" t="str">
        <f t="shared" ca="1" si="54"/>
        <v/>
      </c>
      <c r="BD409" t="str">
        <f t="shared" ca="1" si="55"/>
        <v/>
      </c>
      <c r="BE409" t="str">
        <f t="shared" ca="1" si="56"/>
        <v/>
      </c>
      <c r="BF409" t="str">
        <f t="shared" ca="1" si="57"/>
        <v/>
      </c>
      <c r="BG409" t="str">
        <f t="shared" ca="1" si="58"/>
        <v/>
      </c>
      <c r="BH409" t="str">
        <f t="shared" ca="1" si="59"/>
        <v/>
      </c>
      <c r="BI409" t="str">
        <f t="shared" ca="1" si="60"/>
        <v/>
      </c>
      <c r="BJ409" t="str">
        <f t="shared" ca="1" si="61"/>
        <v/>
      </c>
      <c r="BK409" t="str">
        <f t="shared" ca="1" si="62"/>
        <v/>
      </c>
      <c r="BL409" t="str">
        <f t="shared" ca="1" si="63"/>
        <v/>
      </c>
      <c r="BM409" t="str">
        <f t="shared" ca="1" si="64"/>
        <v/>
      </c>
      <c r="BN409" t="str">
        <f t="shared" ca="1" si="65"/>
        <v/>
      </c>
      <c r="BO409" t="str">
        <f t="shared" ca="1" si="66"/>
        <v/>
      </c>
      <c r="BP409" t="str">
        <f t="shared" ca="1" si="67"/>
        <v/>
      </c>
      <c r="BQ409" t="str">
        <f t="shared" ca="1" si="68"/>
        <v/>
      </c>
      <c r="BR409" t="str">
        <f t="shared" ca="1" si="69"/>
        <v/>
      </c>
      <c r="BS409" t="str">
        <f t="shared" ca="1" si="70"/>
        <v/>
      </c>
      <c r="BT409" t="str">
        <f t="shared" ca="1" si="71"/>
        <v/>
      </c>
      <c r="BU409" t="str">
        <f t="shared" ca="1" si="72"/>
        <v/>
      </c>
      <c r="BV409" t="str">
        <f t="shared" ca="1" si="73"/>
        <v/>
      </c>
      <c r="BW409" t="str">
        <f t="shared" ca="1" si="74"/>
        <v/>
      </c>
      <c r="BX409" t="str">
        <f t="shared" ca="1" si="75"/>
        <v/>
      </c>
      <c r="BY409" t="str">
        <f t="shared" ca="1" si="76"/>
        <v/>
      </c>
      <c r="BZ409" t="str">
        <f t="shared" ca="1" si="77"/>
        <v/>
      </c>
      <c r="CA409" t="str">
        <f t="shared" ca="1" si="78"/>
        <v/>
      </c>
      <c r="CB409" t="str">
        <f t="shared" ca="1" si="79"/>
        <v/>
      </c>
      <c r="CC409" t="str">
        <f t="shared" ca="1" si="80"/>
        <v/>
      </c>
      <c r="CD409" t="str">
        <f t="shared" ca="1" si="81"/>
        <v/>
      </c>
      <c r="CE409" t="str">
        <f t="shared" ca="1" si="82"/>
        <v/>
      </c>
      <c r="CF409" t="str">
        <f t="shared" ca="1" si="83"/>
        <v/>
      </c>
      <c r="CG409" t="str">
        <f t="shared" ca="1" si="84"/>
        <v/>
      </c>
      <c r="CH409" t="str">
        <f t="shared" ca="1" si="85"/>
        <v/>
      </c>
      <c r="CI409" t="str">
        <f t="shared" ca="1" si="86"/>
        <v/>
      </c>
      <c r="CJ409" t="str">
        <f t="shared" ca="1" si="87"/>
        <v/>
      </c>
      <c r="CK409" t="str">
        <f t="shared" ca="1" si="88"/>
        <v/>
      </c>
      <c r="CL409" t="str">
        <f t="shared" ca="1" si="89"/>
        <v/>
      </c>
      <c r="CM409" t="str">
        <f t="shared" ca="1" si="90"/>
        <v/>
      </c>
      <c r="CN409" t="str">
        <f t="shared" ca="1" si="91"/>
        <v/>
      </c>
      <c r="CO409" t="str">
        <f t="shared" ca="1" si="92"/>
        <v/>
      </c>
      <c r="CP409" t="str">
        <f t="shared" ca="1" si="93"/>
        <v/>
      </c>
      <c r="CQ409" t="str">
        <f t="shared" ca="1" si="94"/>
        <v/>
      </c>
      <c r="CR409" t="str">
        <f t="shared" ca="1" si="95"/>
        <v/>
      </c>
      <c r="CS409" t="str">
        <f t="shared" ca="1" si="96"/>
        <v/>
      </c>
      <c r="CT409" t="str">
        <f t="shared" ca="1" si="97"/>
        <v/>
      </c>
      <c r="CU409" t="str">
        <f t="shared" ca="1" si="98"/>
        <v/>
      </c>
      <c r="CV409" t="str">
        <f t="shared" ca="1" si="99"/>
        <v/>
      </c>
      <c r="CW409" t="str">
        <f t="shared" ca="1" si="100"/>
        <v/>
      </c>
      <c r="CX409" t="str">
        <f t="shared" ca="1" si="101"/>
        <v/>
      </c>
      <c r="CY409" t="str">
        <f t="shared" ca="1" si="102"/>
        <v/>
      </c>
      <c r="CZ409" t="str">
        <f t="shared" ca="1" si="103"/>
        <v/>
      </c>
      <c r="DA409" t="str">
        <f t="shared" ca="1" si="104"/>
        <v/>
      </c>
      <c r="DB409" t="str">
        <f t="shared" ca="1" si="105"/>
        <v/>
      </c>
      <c r="DC409" t="str">
        <f t="shared" ca="1" si="106"/>
        <v/>
      </c>
      <c r="DD409" t="str">
        <f t="shared" ca="1" si="107"/>
        <v/>
      </c>
      <c r="DE409" t="str">
        <f t="shared" ca="1" si="108"/>
        <v/>
      </c>
      <c r="DF409" t="str">
        <f t="shared" ca="1" si="109"/>
        <v/>
      </c>
      <c r="DG409" t="str">
        <f t="shared" ca="1" si="110"/>
        <v/>
      </c>
      <c r="DH409" t="str">
        <f t="shared" ca="1" si="111"/>
        <v/>
      </c>
      <c r="DI409" t="str">
        <f t="shared" ca="1" si="112"/>
        <v/>
      </c>
      <c r="DJ409" t="str">
        <f t="shared" ca="1" si="113"/>
        <v/>
      </c>
      <c r="DK409" t="str">
        <f t="shared" ca="1" si="114"/>
        <v/>
      </c>
      <c r="DL409" t="str">
        <f t="shared" ca="1" si="115"/>
        <v/>
      </c>
      <c r="DM409" t="str">
        <f t="shared" ca="1" si="116"/>
        <v/>
      </c>
      <c r="DN409" t="str">
        <f t="shared" ca="1" si="117"/>
        <v/>
      </c>
      <c r="DO409" t="str">
        <f t="shared" ca="1" si="118"/>
        <v/>
      </c>
      <c r="DP409" t="str">
        <f t="shared" ca="1" si="119"/>
        <v/>
      </c>
      <c r="DQ409" t="str">
        <f t="shared" ca="1" si="120"/>
        <v/>
      </c>
      <c r="DR409" t="str">
        <f t="shared" ca="1" si="121"/>
        <v/>
      </c>
      <c r="DS409" t="str">
        <f t="shared" ca="1" si="122"/>
        <v/>
      </c>
      <c r="DT409" t="str">
        <f t="shared" ca="1" si="123"/>
        <v/>
      </c>
      <c r="DU409" t="str">
        <f t="shared" ca="1" si="124"/>
        <v/>
      </c>
      <c r="DV409" t="str">
        <f t="shared" ca="1" si="125"/>
        <v/>
      </c>
      <c r="DW409" t="str">
        <f t="shared" ca="1" si="126"/>
        <v/>
      </c>
      <c r="DX409" t="str">
        <f t="shared" ca="1" si="127"/>
        <v/>
      </c>
      <c r="DY409" t="str">
        <f t="shared" ca="1" si="128"/>
        <v/>
      </c>
      <c r="DZ409" t="str">
        <f t="shared" ca="1" si="129"/>
        <v/>
      </c>
      <c r="EA409" t="str">
        <f t="shared" ca="1" si="130"/>
        <v/>
      </c>
      <c r="EB409" t="str">
        <f t="shared" ca="1" si="131"/>
        <v/>
      </c>
      <c r="EC409" t="str">
        <f t="shared" ca="1" si="132"/>
        <v/>
      </c>
      <c r="ED409" t="str">
        <f t="shared" ca="1" si="133"/>
        <v/>
      </c>
      <c r="EE409" t="str">
        <f t="shared" ca="1" si="134"/>
        <v/>
      </c>
      <c r="EF409" t="str">
        <f t="shared" ca="1" si="135"/>
        <v/>
      </c>
      <c r="EG409" t="str">
        <f t="shared" ca="1" si="136"/>
        <v/>
      </c>
      <c r="EH409" t="str">
        <f t="shared" ca="1" si="137"/>
        <v/>
      </c>
      <c r="EI409" t="str">
        <f t="shared" ca="1" si="138"/>
        <v/>
      </c>
      <c r="EJ409" t="str">
        <f t="shared" ca="1" si="139"/>
        <v/>
      </c>
      <c r="EK409" t="str">
        <f t="shared" ca="1" si="140"/>
        <v/>
      </c>
      <c r="EL409" t="str">
        <f t="shared" ca="1" si="141"/>
        <v/>
      </c>
      <c r="EM409" t="str">
        <f t="shared" ca="1" si="142"/>
        <v/>
      </c>
      <c r="EN409" t="str">
        <f t="shared" ca="1" si="143"/>
        <v/>
      </c>
      <c r="EO409" t="str">
        <f t="shared" ca="1" si="144"/>
        <v/>
      </c>
      <c r="EP409" t="str">
        <f t="shared" ca="1" si="145"/>
        <v/>
      </c>
      <c r="EQ409" t="str">
        <f t="shared" ca="1" si="146"/>
        <v/>
      </c>
      <c r="ER409" t="str">
        <f t="shared" ca="1" si="147"/>
        <v/>
      </c>
      <c r="ES409" t="str">
        <f t="shared" ca="1" si="148"/>
        <v/>
      </c>
      <c r="ET409" t="str">
        <f t="shared" ca="1" si="149"/>
        <v/>
      </c>
      <c r="EU409" t="str">
        <f t="shared" ca="1" si="150"/>
        <v/>
      </c>
      <c r="EV409" t="str">
        <f t="shared" ca="1" si="151"/>
        <v/>
      </c>
      <c r="EW409" t="str">
        <f t="shared" ca="1" si="152"/>
        <v/>
      </c>
      <c r="EX409" t="str">
        <f t="shared" ca="1" si="153"/>
        <v/>
      </c>
      <c r="EY409" t="str">
        <f t="shared" ca="1" si="154"/>
        <v/>
      </c>
      <c r="EZ409" t="str">
        <f t="shared" ca="1" si="155"/>
        <v/>
      </c>
      <c r="FA409" t="str">
        <f t="shared" ca="1" si="156"/>
        <v/>
      </c>
      <c r="FB409" t="str">
        <f t="shared" ca="1" si="157"/>
        <v/>
      </c>
      <c r="FC409" t="str">
        <f t="shared" ca="1" si="158"/>
        <v/>
      </c>
      <c r="FD409" t="str">
        <f t="shared" ca="1" si="159"/>
        <v/>
      </c>
      <c r="FE409" t="str">
        <f t="shared" ca="1" si="160"/>
        <v/>
      </c>
      <c r="FF409" t="str">
        <f t="shared" ca="1" si="161"/>
        <v/>
      </c>
      <c r="FG409" t="str">
        <f t="shared" ca="1" si="162"/>
        <v/>
      </c>
      <c r="FH409" t="str">
        <f t="shared" ca="1" si="163"/>
        <v/>
      </c>
      <c r="FI409" t="str">
        <f t="shared" ca="1" si="164"/>
        <v/>
      </c>
      <c r="FJ409" t="str">
        <f t="shared" ca="1" si="165"/>
        <v/>
      </c>
      <c r="FK409" t="str">
        <f t="shared" ca="1" si="166"/>
        <v/>
      </c>
      <c r="FL409" t="str">
        <f t="shared" ca="1" si="167"/>
        <v/>
      </c>
      <c r="FM409" t="str">
        <f t="shared" ca="1" si="168"/>
        <v/>
      </c>
      <c r="FN409" t="str">
        <f t="shared" ca="1" si="169"/>
        <v/>
      </c>
      <c r="FO409" t="str">
        <f t="shared" ca="1" si="170"/>
        <v/>
      </c>
      <c r="FP409" t="str">
        <f t="shared" ca="1" si="171"/>
        <v/>
      </c>
      <c r="FQ409" t="str">
        <f t="shared" ca="1" si="172"/>
        <v/>
      </c>
      <c r="FR409" t="str">
        <f t="shared" ca="1" si="173"/>
        <v/>
      </c>
      <c r="FS409" t="str">
        <f t="shared" ca="1" si="174"/>
        <v/>
      </c>
      <c r="FT409" t="str">
        <f t="shared" ca="1" si="175"/>
        <v/>
      </c>
      <c r="FU409" t="str">
        <f t="shared" ca="1" si="176"/>
        <v/>
      </c>
      <c r="FV409" t="str">
        <f t="shared" ca="1" si="177"/>
        <v/>
      </c>
      <c r="FW409" t="str">
        <f t="shared" ca="1" si="178"/>
        <v/>
      </c>
      <c r="FX409" t="str">
        <f t="shared" ca="1" si="179"/>
        <v/>
      </c>
      <c r="FY409" t="str">
        <f t="shared" ca="1" si="180"/>
        <v/>
      </c>
      <c r="FZ409" t="str">
        <f t="shared" ca="1" si="181"/>
        <v/>
      </c>
      <c r="GA409" t="str">
        <f t="shared" ca="1" si="182"/>
        <v/>
      </c>
      <c r="GB409" t="str">
        <f t="shared" ca="1" si="183"/>
        <v/>
      </c>
      <c r="GC409" t="str">
        <f t="shared" ca="1" si="184"/>
        <v/>
      </c>
      <c r="GD409" t="str">
        <f t="shared" ca="1" si="185"/>
        <v/>
      </c>
      <c r="GE409" t="str">
        <f t="shared" ca="1" si="186"/>
        <v/>
      </c>
      <c r="GF409" t="str">
        <f t="shared" ca="1" si="187"/>
        <v/>
      </c>
      <c r="GG409" t="str">
        <f t="shared" ca="1" si="188"/>
        <v/>
      </c>
      <c r="GH409" t="str">
        <f t="shared" ca="1" si="189"/>
        <v/>
      </c>
      <c r="GI409" t="str">
        <f t="shared" ca="1" si="190"/>
        <v/>
      </c>
      <c r="GJ409" t="str">
        <f t="shared" ca="1" si="191"/>
        <v/>
      </c>
      <c r="GK409" t="str">
        <f t="shared" ca="1" si="192"/>
        <v/>
      </c>
      <c r="GL409" t="str">
        <f t="shared" ca="1" si="193"/>
        <v/>
      </c>
      <c r="GM409" t="str">
        <f t="shared" ca="1" si="194"/>
        <v/>
      </c>
      <c r="GN409" t="str">
        <f t="shared" ca="1" si="195"/>
        <v/>
      </c>
      <c r="GO409" t="str">
        <f t="shared" ca="1" si="196"/>
        <v/>
      </c>
      <c r="GP409" t="str">
        <f t="shared" ca="1" si="197"/>
        <v/>
      </c>
      <c r="GQ409" t="str">
        <f t="shared" ca="1" si="198"/>
        <v/>
      </c>
      <c r="GR409" t="str">
        <f t="shared" ca="1" si="199"/>
        <v/>
      </c>
      <c r="GS409" t="str">
        <f t="shared" ca="1" si="200"/>
        <v/>
      </c>
      <c r="GT409" t="str">
        <f t="shared" ca="1" si="201"/>
        <v/>
      </c>
      <c r="GU409" t="str">
        <f t="shared" ca="1" si="202"/>
        <v/>
      </c>
      <c r="GV409" t="str">
        <f t="shared" ca="1" si="203"/>
        <v/>
      </c>
      <c r="GW409" t="str">
        <f t="shared" ca="1" si="204"/>
        <v/>
      </c>
      <c r="GX409" t="str">
        <f t="shared" ca="1" si="205"/>
        <v/>
      </c>
      <c r="GY409" t="str">
        <f t="shared" ca="1" si="206"/>
        <v/>
      </c>
      <c r="GZ409" t="str">
        <f t="shared" ca="1" si="207"/>
        <v/>
      </c>
      <c r="HA409" t="str">
        <f t="shared" ca="1" si="208"/>
        <v/>
      </c>
      <c r="HB409" t="str">
        <f t="shared" ca="1" si="209"/>
        <v/>
      </c>
      <c r="HC409" t="str">
        <f t="shared" ca="1" si="210"/>
        <v/>
      </c>
      <c r="HD409" t="str">
        <f t="shared" ca="1" si="211"/>
        <v/>
      </c>
      <c r="HE409" t="str">
        <f t="shared" ca="1" si="212"/>
        <v/>
      </c>
      <c r="HF409" t="str">
        <f t="shared" ca="1" si="213"/>
        <v/>
      </c>
      <c r="HG409" t="str">
        <f t="shared" ca="1" si="214"/>
        <v/>
      </c>
      <c r="HH409" t="str">
        <f t="shared" ca="1" si="215"/>
        <v/>
      </c>
      <c r="HI409" t="str">
        <f t="shared" ca="1" si="216"/>
        <v/>
      </c>
      <c r="HJ409" t="str">
        <f t="shared" ca="1" si="217"/>
        <v/>
      </c>
      <c r="HK409" t="str">
        <f t="shared" ca="1" si="218"/>
        <v/>
      </c>
      <c r="HL409" t="str">
        <f t="shared" ca="1" si="219"/>
        <v/>
      </c>
      <c r="HM409" t="str">
        <f t="shared" ca="1" si="220"/>
        <v/>
      </c>
      <c r="HN409" t="str">
        <f t="shared" ca="1" si="221"/>
        <v/>
      </c>
      <c r="HO409" t="str">
        <f t="shared" ca="1" si="222"/>
        <v/>
      </c>
      <c r="HP409" t="str">
        <f t="shared" ca="1" si="223"/>
        <v/>
      </c>
      <c r="HQ409" t="str">
        <f t="shared" ca="1" si="224"/>
        <v/>
      </c>
      <c r="HR409" t="str">
        <f t="shared" ca="1" si="225"/>
        <v/>
      </c>
      <c r="HS409" t="str">
        <f t="shared" ca="1" si="226"/>
        <v/>
      </c>
      <c r="HT409" t="str">
        <f t="shared" ca="1" si="227"/>
        <v/>
      </c>
      <c r="HU409" t="str">
        <f t="shared" ca="1" si="228"/>
        <v/>
      </c>
      <c r="HV409" t="str">
        <f t="shared" ca="1" si="229"/>
        <v/>
      </c>
      <c r="HW409" t="str">
        <f t="shared" ca="1" si="230"/>
        <v/>
      </c>
      <c r="HX409" t="str">
        <f t="shared" ca="1" si="231"/>
        <v/>
      </c>
      <c r="HY409" t="str">
        <f t="shared" ca="1" si="232"/>
        <v/>
      </c>
      <c r="HZ409" t="str">
        <f t="shared" ca="1" si="233"/>
        <v/>
      </c>
      <c r="IA409" t="str">
        <f t="shared" ca="1" si="234"/>
        <v/>
      </c>
      <c r="IB409" t="str">
        <f t="shared" ca="1" si="235"/>
        <v/>
      </c>
      <c r="IC409" t="str">
        <f t="shared" ca="1" si="236"/>
        <v/>
      </c>
      <c r="ID409" t="str">
        <f t="shared" ca="1" si="237"/>
        <v/>
      </c>
      <c r="IE409" t="str">
        <f t="shared" ca="1" si="238"/>
        <v/>
      </c>
      <c r="IF409" t="str">
        <f t="shared" ca="1" si="239"/>
        <v/>
      </c>
      <c r="IG409" t="str">
        <f t="shared" ca="1" si="240"/>
        <v/>
      </c>
      <c r="IH409" t="str">
        <f t="shared" ca="1" si="241"/>
        <v/>
      </c>
      <c r="II409" t="str">
        <f t="shared" ca="1" si="242"/>
        <v/>
      </c>
      <c r="IJ409" t="str">
        <f t="shared" ca="1" si="243"/>
        <v/>
      </c>
      <c r="IK409" t="str">
        <f t="shared" ca="1" si="244"/>
        <v/>
      </c>
      <c r="IL409" t="str">
        <f t="shared" ca="1" si="245"/>
        <v/>
      </c>
      <c r="IM409" t="str">
        <f t="shared" ca="1" si="246"/>
        <v/>
      </c>
      <c r="IN409" t="str">
        <f t="shared" ca="1" si="247"/>
        <v/>
      </c>
      <c r="IO409" t="str">
        <f t="shared" ca="1" si="248"/>
        <v/>
      </c>
      <c r="IP409" t="str">
        <f t="shared" ca="1" si="249"/>
        <v/>
      </c>
      <c r="IQ409" t="str">
        <f t="shared" ca="1" si="250"/>
        <v/>
      </c>
      <c r="IR409" t="str">
        <f t="shared" ca="1" si="251"/>
        <v/>
      </c>
      <c r="IS409" t="str">
        <f t="shared" ca="1" si="252"/>
        <v/>
      </c>
      <c r="IT409" t="str">
        <f t="shared" ca="1" si="253"/>
        <v/>
      </c>
      <c r="IU409" t="str">
        <f t="shared" ca="1" si="254"/>
        <v/>
      </c>
      <c r="IV409" t="str">
        <f t="shared" ca="1" si="255"/>
        <v/>
      </c>
    </row>
    <row r="410" spans="2:256" x14ac:dyDescent="0.25">
      <c r="B410" s="140">
        <v>34</v>
      </c>
      <c r="C410" s="140" t="str">
        <f ca="1">IF(P410&gt;0,MAX($C$375:C409)+1,"")</f>
        <v/>
      </c>
      <c r="D410" s="140" t="str">
        <f ca="1">IF(ISERROR(INDEX(WS,ROWS($B$377:$B410))),"",MID(INDEX(WS,ROWS($B$377:$B410)), FIND("]",INDEX(WS,ROWS($B$377:$B410)))+1,32))&amp;T(NOW())</f>
        <v/>
      </c>
      <c r="E410" s="140" t="str">
        <f t="shared" ca="1" si="5"/>
        <v/>
      </c>
      <c r="F410" s="140" t="str">
        <f t="shared" ca="1" si="6"/>
        <v/>
      </c>
      <c r="G410" s="140" t="str">
        <f t="shared" ca="1" si="7"/>
        <v/>
      </c>
      <c r="H410" s="140" t="str">
        <f t="shared" ca="1" si="8"/>
        <v/>
      </c>
      <c r="I410" s="140" t="str">
        <f t="shared" ca="1" si="9"/>
        <v/>
      </c>
      <c r="J410" s="140" t="str">
        <f t="shared" ca="1" si="10"/>
        <v/>
      </c>
      <c r="K410" s="140" t="str">
        <f t="shared" ca="1" si="11"/>
        <v/>
      </c>
      <c r="L410" s="140" t="str">
        <f t="shared" ca="1" si="12"/>
        <v/>
      </c>
      <c r="M410" s="140" t="str">
        <f t="shared" ca="1" si="13"/>
        <v/>
      </c>
      <c r="N410" s="297" t="str">
        <f t="shared" ca="1" si="14"/>
        <v/>
      </c>
      <c r="O410" s="297" t="str">
        <f t="shared" ca="1" si="15"/>
        <v/>
      </c>
      <c r="P410" s="140">
        <f t="shared" ca="1" si="4"/>
        <v>0</v>
      </c>
      <c r="Q410" t="str">
        <f t="shared" ca="1" si="16"/>
        <v/>
      </c>
      <c r="R410" t="str">
        <f t="shared" ca="1" si="17"/>
        <v/>
      </c>
      <c r="S410" t="str">
        <f t="shared" ca="1" si="18"/>
        <v/>
      </c>
      <c r="T410" t="str">
        <f t="shared" ca="1" si="19"/>
        <v/>
      </c>
      <c r="U410" t="str">
        <f t="shared" ca="1" si="20"/>
        <v/>
      </c>
      <c r="V410" t="str">
        <f t="shared" ca="1" si="21"/>
        <v/>
      </c>
      <c r="W410" t="str">
        <f t="shared" ca="1" si="22"/>
        <v/>
      </c>
      <c r="X410" t="str">
        <f t="shared" ca="1" si="23"/>
        <v/>
      </c>
      <c r="Y410" t="str">
        <f t="shared" ca="1" si="24"/>
        <v/>
      </c>
      <c r="Z410" t="str">
        <f t="shared" ca="1" si="25"/>
        <v/>
      </c>
      <c r="AA410" t="str">
        <f t="shared" ca="1" si="26"/>
        <v/>
      </c>
      <c r="AB410" t="str">
        <f t="shared" ca="1" si="27"/>
        <v/>
      </c>
      <c r="AC410" t="str">
        <f t="shared" ca="1" si="28"/>
        <v/>
      </c>
      <c r="AD410" t="str">
        <f t="shared" ca="1" si="29"/>
        <v/>
      </c>
      <c r="AE410" t="str">
        <f t="shared" ca="1" si="30"/>
        <v/>
      </c>
      <c r="AF410" t="str">
        <f t="shared" ca="1" si="31"/>
        <v/>
      </c>
      <c r="AG410" t="str">
        <f t="shared" ca="1" si="32"/>
        <v/>
      </c>
      <c r="AH410" t="str">
        <f t="shared" ca="1" si="33"/>
        <v/>
      </c>
      <c r="AI410" t="str">
        <f t="shared" ca="1" si="34"/>
        <v/>
      </c>
      <c r="AJ410" t="str">
        <f t="shared" ca="1" si="35"/>
        <v/>
      </c>
      <c r="AK410" t="str">
        <f t="shared" ca="1" si="36"/>
        <v/>
      </c>
      <c r="AL410" t="str">
        <f t="shared" ca="1" si="37"/>
        <v/>
      </c>
      <c r="AM410" t="str">
        <f t="shared" ca="1" si="38"/>
        <v/>
      </c>
      <c r="AN410" t="str">
        <f t="shared" ca="1" si="39"/>
        <v/>
      </c>
      <c r="AO410" t="str">
        <f t="shared" ca="1" si="40"/>
        <v/>
      </c>
      <c r="AP410" t="str">
        <f t="shared" ca="1" si="41"/>
        <v/>
      </c>
      <c r="AQ410" t="str">
        <f t="shared" ca="1" si="42"/>
        <v/>
      </c>
      <c r="AR410" t="str">
        <f t="shared" ca="1" si="43"/>
        <v/>
      </c>
      <c r="AS410" t="str">
        <f t="shared" ca="1" si="44"/>
        <v/>
      </c>
      <c r="AT410" t="str">
        <f t="shared" ca="1" si="45"/>
        <v/>
      </c>
      <c r="AU410" t="str">
        <f t="shared" ca="1" si="46"/>
        <v/>
      </c>
      <c r="AV410" t="str">
        <f t="shared" ca="1" si="47"/>
        <v/>
      </c>
      <c r="AW410" t="str">
        <f t="shared" ca="1" si="48"/>
        <v/>
      </c>
      <c r="AX410" t="str">
        <f t="shared" ca="1" si="49"/>
        <v/>
      </c>
      <c r="AY410" t="str">
        <f t="shared" ca="1" si="50"/>
        <v/>
      </c>
      <c r="AZ410" t="str">
        <f t="shared" ca="1" si="51"/>
        <v/>
      </c>
      <c r="BA410" t="str">
        <f t="shared" ca="1" si="52"/>
        <v/>
      </c>
      <c r="BB410" t="str">
        <f t="shared" ca="1" si="53"/>
        <v/>
      </c>
      <c r="BC410" t="str">
        <f t="shared" ca="1" si="54"/>
        <v/>
      </c>
      <c r="BD410" t="str">
        <f t="shared" ca="1" si="55"/>
        <v/>
      </c>
      <c r="BE410" t="str">
        <f t="shared" ca="1" si="56"/>
        <v/>
      </c>
      <c r="BF410" t="str">
        <f t="shared" ca="1" si="57"/>
        <v/>
      </c>
      <c r="BG410" t="str">
        <f t="shared" ca="1" si="58"/>
        <v/>
      </c>
      <c r="BH410" t="str">
        <f t="shared" ca="1" si="59"/>
        <v/>
      </c>
      <c r="BI410" t="str">
        <f t="shared" ca="1" si="60"/>
        <v/>
      </c>
      <c r="BJ410" t="str">
        <f t="shared" ca="1" si="61"/>
        <v/>
      </c>
      <c r="BK410" t="str">
        <f t="shared" ca="1" si="62"/>
        <v/>
      </c>
      <c r="BL410" t="str">
        <f t="shared" ca="1" si="63"/>
        <v/>
      </c>
      <c r="BM410" t="str">
        <f t="shared" ca="1" si="64"/>
        <v/>
      </c>
      <c r="BN410" t="str">
        <f t="shared" ca="1" si="65"/>
        <v/>
      </c>
      <c r="BO410" t="str">
        <f t="shared" ca="1" si="66"/>
        <v/>
      </c>
      <c r="BP410" t="str">
        <f t="shared" ca="1" si="67"/>
        <v/>
      </c>
      <c r="BQ410" t="str">
        <f t="shared" ca="1" si="68"/>
        <v/>
      </c>
      <c r="BR410" t="str">
        <f t="shared" ca="1" si="69"/>
        <v/>
      </c>
      <c r="BS410" t="str">
        <f t="shared" ca="1" si="70"/>
        <v/>
      </c>
      <c r="BT410" t="str">
        <f t="shared" ca="1" si="71"/>
        <v/>
      </c>
      <c r="BU410" t="str">
        <f t="shared" ca="1" si="72"/>
        <v/>
      </c>
      <c r="BV410" t="str">
        <f t="shared" ca="1" si="73"/>
        <v/>
      </c>
      <c r="BW410" t="str">
        <f t="shared" ca="1" si="74"/>
        <v/>
      </c>
      <c r="BX410" t="str">
        <f t="shared" ca="1" si="75"/>
        <v/>
      </c>
      <c r="BY410" t="str">
        <f t="shared" ca="1" si="76"/>
        <v/>
      </c>
      <c r="BZ410" t="str">
        <f t="shared" ca="1" si="77"/>
        <v/>
      </c>
      <c r="CA410" t="str">
        <f t="shared" ca="1" si="78"/>
        <v/>
      </c>
      <c r="CB410" t="str">
        <f t="shared" ca="1" si="79"/>
        <v/>
      </c>
      <c r="CC410" t="str">
        <f t="shared" ca="1" si="80"/>
        <v/>
      </c>
      <c r="CD410" t="str">
        <f t="shared" ca="1" si="81"/>
        <v/>
      </c>
      <c r="CE410" t="str">
        <f t="shared" ca="1" si="82"/>
        <v/>
      </c>
      <c r="CF410" t="str">
        <f t="shared" ca="1" si="83"/>
        <v/>
      </c>
      <c r="CG410" t="str">
        <f t="shared" ca="1" si="84"/>
        <v/>
      </c>
      <c r="CH410" t="str">
        <f t="shared" ca="1" si="85"/>
        <v/>
      </c>
      <c r="CI410" t="str">
        <f t="shared" ca="1" si="86"/>
        <v/>
      </c>
      <c r="CJ410" t="str">
        <f t="shared" ca="1" si="87"/>
        <v/>
      </c>
      <c r="CK410" t="str">
        <f t="shared" ca="1" si="88"/>
        <v/>
      </c>
      <c r="CL410" t="str">
        <f t="shared" ca="1" si="89"/>
        <v/>
      </c>
      <c r="CM410" t="str">
        <f t="shared" ca="1" si="90"/>
        <v/>
      </c>
      <c r="CN410" t="str">
        <f t="shared" ca="1" si="91"/>
        <v/>
      </c>
      <c r="CO410" t="str">
        <f t="shared" ca="1" si="92"/>
        <v/>
      </c>
      <c r="CP410" t="str">
        <f t="shared" ca="1" si="93"/>
        <v/>
      </c>
      <c r="CQ410" t="str">
        <f t="shared" ca="1" si="94"/>
        <v/>
      </c>
      <c r="CR410" t="str">
        <f t="shared" ca="1" si="95"/>
        <v/>
      </c>
      <c r="CS410" t="str">
        <f t="shared" ca="1" si="96"/>
        <v/>
      </c>
      <c r="CT410" t="str">
        <f t="shared" ca="1" si="97"/>
        <v/>
      </c>
      <c r="CU410" t="str">
        <f t="shared" ca="1" si="98"/>
        <v/>
      </c>
      <c r="CV410" t="str">
        <f t="shared" ca="1" si="99"/>
        <v/>
      </c>
      <c r="CW410" t="str">
        <f t="shared" ca="1" si="100"/>
        <v/>
      </c>
      <c r="CX410" t="str">
        <f t="shared" ca="1" si="101"/>
        <v/>
      </c>
      <c r="CY410" t="str">
        <f t="shared" ca="1" si="102"/>
        <v/>
      </c>
      <c r="CZ410" t="str">
        <f t="shared" ca="1" si="103"/>
        <v/>
      </c>
      <c r="DA410" t="str">
        <f t="shared" ca="1" si="104"/>
        <v/>
      </c>
      <c r="DB410" t="str">
        <f t="shared" ca="1" si="105"/>
        <v/>
      </c>
      <c r="DC410" t="str">
        <f t="shared" ca="1" si="106"/>
        <v/>
      </c>
      <c r="DD410" t="str">
        <f t="shared" ca="1" si="107"/>
        <v/>
      </c>
      <c r="DE410" t="str">
        <f t="shared" ca="1" si="108"/>
        <v/>
      </c>
      <c r="DF410" t="str">
        <f t="shared" ca="1" si="109"/>
        <v/>
      </c>
      <c r="DG410" t="str">
        <f t="shared" ca="1" si="110"/>
        <v/>
      </c>
      <c r="DH410" t="str">
        <f t="shared" ca="1" si="111"/>
        <v/>
      </c>
      <c r="DI410" t="str">
        <f t="shared" ca="1" si="112"/>
        <v/>
      </c>
      <c r="DJ410" t="str">
        <f t="shared" ca="1" si="113"/>
        <v/>
      </c>
      <c r="DK410" t="str">
        <f t="shared" ca="1" si="114"/>
        <v/>
      </c>
      <c r="DL410" t="str">
        <f t="shared" ca="1" si="115"/>
        <v/>
      </c>
      <c r="DM410" t="str">
        <f t="shared" ca="1" si="116"/>
        <v/>
      </c>
      <c r="DN410" t="str">
        <f t="shared" ca="1" si="117"/>
        <v/>
      </c>
      <c r="DO410" t="str">
        <f t="shared" ca="1" si="118"/>
        <v/>
      </c>
      <c r="DP410" t="str">
        <f t="shared" ca="1" si="119"/>
        <v/>
      </c>
      <c r="DQ410" t="str">
        <f t="shared" ca="1" si="120"/>
        <v/>
      </c>
      <c r="DR410" t="str">
        <f t="shared" ca="1" si="121"/>
        <v/>
      </c>
      <c r="DS410" t="str">
        <f t="shared" ca="1" si="122"/>
        <v/>
      </c>
      <c r="DT410" t="str">
        <f t="shared" ca="1" si="123"/>
        <v/>
      </c>
      <c r="DU410" t="str">
        <f t="shared" ca="1" si="124"/>
        <v/>
      </c>
      <c r="DV410" t="str">
        <f t="shared" ca="1" si="125"/>
        <v/>
      </c>
      <c r="DW410" t="str">
        <f t="shared" ca="1" si="126"/>
        <v/>
      </c>
      <c r="DX410" t="str">
        <f t="shared" ca="1" si="127"/>
        <v/>
      </c>
      <c r="DY410" t="str">
        <f t="shared" ca="1" si="128"/>
        <v/>
      </c>
      <c r="DZ410" t="str">
        <f t="shared" ca="1" si="129"/>
        <v/>
      </c>
      <c r="EA410" t="str">
        <f t="shared" ca="1" si="130"/>
        <v/>
      </c>
      <c r="EB410" t="str">
        <f t="shared" ca="1" si="131"/>
        <v/>
      </c>
      <c r="EC410" t="str">
        <f t="shared" ca="1" si="132"/>
        <v/>
      </c>
      <c r="ED410" t="str">
        <f t="shared" ca="1" si="133"/>
        <v/>
      </c>
      <c r="EE410" t="str">
        <f t="shared" ca="1" si="134"/>
        <v/>
      </c>
      <c r="EF410" t="str">
        <f t="shared" ca="1" si="135"/>
        <v/>
      </c>
      <c r="EG410" t="str">
        <f t="shared" ca="1" si="136"/>
        <v/>
      </c>
      <c r="EH410" t="str">
        <f t="shared" ca="1" si="137"/>
        <v/>
      </c>
      <c r="EI410" t="str">
        <f t="shared" ca="1" si="138"/>
        <v/>
      </c>
      <c r="EJ410" t="str">
        <f t="shared" ca="1" si="139"/>
        <v/>
      </c>
      <c r="EK410" t="str">
        <f t="shared" ca="1" si="140"/>
        <v/>
      </c>
      <c r="EL410" t="str">
        <f t="shared" ca="1" si="141"/>
        <v/>
      </c>
      <c r="EM410" t="str">
        <f t="shared" ca="1" si="142"/>
        <v/>
      </c>
      <c r="EN410" t="str">
        <f t="shared" ca="1" si="143"/>
        <v/>
      </c>
      <c r="EO410" t="str">
        <f t="shared" ca="1" si="144"/>
        <v/>
      </c>
      <c r="EP410" t="str">
        <f t="shared" ca="1" si="145"/>
        <v/>
      </c>
      <c r="EQ410" t="str">
        <f t="shared" ca="1" si="146"/>
        <v/>
      </c>
      <c r="ER410" t="str">
        <f t="shared" ca="1" si="147"/>
        <v/>
      </c>
      <c r="ES410" t="str">
        <f t="shared" ca="1" si="148"/>
        <v/>
      </c>
      <c r="ET410" t="str">
        <f t="shared" ca="1" si="149"/>
        <v/>
      </c>
      <c r="EU410" t="str">
        <f t="shared" ca="1" si="150"/>
        <v/>
      </c>
      <c r="EV410" t="str">
        <f t="shared" ca="1" si="151"/>
        <v/>
      </c>
      <c r="EW410" t="str">
        <f t="shared" ca="1" si="152"/>
        <v/>
      </c>
      <c r="EX410" t="str">
        <f t="shared" ca="1" si="153"/>
        <v/>
      </c>
      <c r="EY410" t="str">
        <f t="shared" ca="1" si="154"/>
        <v/>
      </c>
      <c r="EZ410" t="str">
        <f t="shared" ca="1" si="155"/>
        <v/>
      </c>
      <c r="FA410" t="str">
        <f t="shared" ca="1" si="156"/>
        <v/>
      </c>
      <c r="FB410" t="str">
        <f t="shared" ca="1" si="157"/>
        <v/>
      </c>
      <c r="FC410" t="str">
        <f t="shared" ca="1" si="158"/>
        <v/>
      </c>
      <c r="FD410" t="str">
        <f t="shared" ca="1" si="159"/>
        <v/>
      </c>
      <c r="FE410" t="str">
        <f t="shared" ca="1" si="160"/>
        <v/>
      </c>
      <c r="FF410" t="str">
        <f t="shared" ca="1" si="161"/>
        <v/>
      </c>
      <c r="FG410" t="str">
        <f t="shared" ca="1" si="162"/>
        <v/>
      </c>
      <c r="FH410" t="str">
        <f t="shared" ca="1" si="163"/>
        <v/>
      </c>
      <c r="FI410" t="str">
        <f t="shared" ca="1" si="164"/>
        <v/>
      </c>
      <c r="FJ410" t="str">
        <f t="shared" ca="1" si="165"/>
        <v/>
      </c>
      <c r="FK410" t="str">
        <f t="shared" ca="1" si="166"/>
        <v/>
      </c>
      <c r="FL410" t="str">
        <f t="shared" ca="1" si="167"/>
        <v/>
      </c>
      <c r="FM410" t="str">
        <f t="shared" ca="1" si="168"/>
        <v/>
      </c>
      <c r="FN410" t="str">
        <f t="shared" ca="1" si="169"/>
        <v/>
      </c>
      <c r="FO410" t="str">
        <f t="shared" ca="1" si="170"/>
        <v/>
      </c>
      <c r="FP410" t="str">
        <f t="shared" ca="1" si="171"/>
        <v/>
      </c>
      <c r="FQ410" t="str">
        <f t="shared" ca="1" si="172"/>
        <v/>
      </c>
      <c r="FR410" t="str">
        <f t="shared" ca="1" si="173"/>
        <v/>
      </c>
      <c r="FS410" t="str">
        <f t="shared" ca="1" si="174"/>
        <v/>
      </c>
      <c r="FT410" t="str">
        <f t="shared" ca="1" si="175"/>
        <v/>
      </c>
      <c r="FU410" t="str">
        <f t="shared" ca="1" si="176"/>
        <v/>
      </c>
      <c r="FV410" t="str">
        <f t="shared" ca="1" si="177"/>
        <v/>
      </c>
      <c r="FW410" t="str">
        <f t="shared" ca="1" si="178"/>
        <v/>
      </c>
      <c r="FX410" t="str">
        <f t="shared" ca="1" si="179"/>
        <v/>
      </c>
      <c r="FY410" t="str">
        <f t="shared" ca="1" si="180"/>
        <v/>
      </c>
      <c r="FZ410" t="str">
        <f t="shared" ca="1" si="181"/>
        <v/>
      </c>
      <c r="GA410" t="str">
        <f t="shared" ca="1" si="182"/>
        <v/>
      </c>
      <c r="GB410" t="str">
        <f t="shared" ca="1" si="183"/>
        <v/>
      </c>
      <c r="GC410" t="str">
        <f t="shared" ca="1" si="184"/>
        <v/>
      </c>
      <c r="GD410" t="str">
        <f t="shared" ca="1" si="185"/>
        <v/>
      </c>
      <c r="GE410" t="str">
        <f t="shared" ca="1" si="186"/>
        <v/>
      </c>
      <c r="GF410" t="str">
        <f t="shared" ca="1" si="187"/>
        <v/>
      </c>
      <c r="GG410" t="str">
        <f t="shared" ca="1" si="188"/>
        <v/>
      </c>
      <c r="GH410" t="str">
        <f t="shared" ca="1" si="189"/>
        <v/>
      </c>
      <c r="GI410" t="str">
        <f t="shared" ca="1" si="190"/>
        <v/>
      </c>
      <c r="GJ410" t="str">
        <f t="shared" ca="1" si="191"/>
        <v/>
      </c>
      <c r="GK410" t="str">
        <f t="shared" ca="1" si="192"/>
        <v/>
      </c>
      <c r="GL410" t="str">
        <f t="shared" ca="1" si="193"/>
        <v/>
      </c>
      <c r="GM410" t="str">
        <f t="shared" ca="1" si="194"/>
        <v/>
      </c>
      <c r="GN410" t="str">
        <f t="shared" ca="1" si="195"/>
        <v/>
      </c>
      <c r="GO410" t="str">
        <f t="shared" ca="1" si="196"/>
        <v/>
      </c>
      <c r="GP410" t="str">
        <f t="shared" ca="1" si="197"/>
        <v/>
      </c>
      <c r="GQ410" t="str">
        <f t="shared" ca="1" si="198"/>
        <v/>
      </c>
      <c r="GR410" t="str">
        <f t="shared" ca="1" si="199"/>
        <v/>
      </c>
      <c r="GS410" t="str">
        <f t="shared" ca="1" si="200"/>
        <v/>
      </c>
      <c r="GT410" t="str">
        <f t="shared" ca="1" si="201"/>
        <v/>
      </c>
      <c r="GU410" t="str">
        <f t="shared" ca="1" si="202"/>
        <v/>
      </c>
      <c r="GV410" t="str">
        <f t="shared" ca="1" si="203"/>
        <v/>
      </c>
      <c r="GW410" t="str">
        <f t="shared" ca="1" si="204"/>
        <v/>
      </c>
      <c r="GX410" t="str">
        <f t="shared" ca="1" si="205"/>
        <v/>
      </c>
      <c r="GY410" t="str">
        <f t="shared" ca="1" si="206"/>
        <v/>
      </c>
      <c r="GZ410" t="str">
        <f t="shared" ca="1" si="207"/>
        <v/>
      </c>
      <c r="HA410" t="str">
        <f t="shared" ca="1" si="208"/>
        <v/>
      </c>
      <c r="HB410" t="str">
        <f t="shared" ca="1" si="209"/>
        <v/>
      </c>
      <c r="HC410" t="str">
        <f t="shared" ca="1" si="210"/>
        <v/>
      </c>
      <c r="HD410" t="str">
        <f t="shared" ca="1" si="211"/>
        <v/>
      </c>
      <c r="HE410" t="str">
        <f t="shared" ca="1" si="212"/>
        <v/>
      </c>
      <c r="HF410" t="str">
        <f t="shared" ca="1" si="213"/>
        <v/>
      </c>
      <c r="HG410" t="str">
        <f t="shared" ca="1" si="214"/>
        <v/>
      </c>
      <c r="HH410" t="str">
        <f t="shared" ca="1" si="215"/>
        <v/>
      </c>
      <c r="HI410" t="str">
        <f t="shared" ca="1" si="216"/>
        <v/>
      </c>
      <c r="HJ410" t="str">
        <f t="shared" ca="1" si="217"/>
        <v/>
      </c>
      <c r="HK410" t="str">
        <f t="shared" ca="1" si="218"/>
        <v/>
      </c>
      <c r="HL410" t="str">
        <f t="shared" ca="1" si="219"/>
        <v/>
      </c>
      <c r="HM410" t="str">
        <f t="shared" ca="1" si="220"/>
        <v/>
      </c>
      <c r="HN410" t="str">
        <f t="shared" ca="1" si="221"/>
        <v/>
      </c>
      <c r="HO410" t="str">
        <f t="shared" ca="1" si="222"/>
        <v/>
      </c>
      <c r="HP410" t="str">
        <f t="shared" ca="1" si="223"/>
        <v/>
      </c>
      <c r="HQ410" t="str">
        <f t="shared" ca="1" si="224"/>
        <v/>
      </c>
      <c r="HR410" t="str">
        <f t="shared" ca="1" si="225"/>
        <v/>
      </c>
      <c r="HS410" t="str">
        <f t="shared" ca="1" si="226"/>
        <v/>
      </c>
      <c r="HT410" t="str">
        <f t="shared" ca="1" si="227"/>
        <v/>
      </c>
      <c r="HU410" t="str">
        <f t="shared" ca="1" si="228"/>
        <v/>
      </c>
      <c r="HV410" t="str">
        <f t="shared" ca="1" si="229"/>
        <v/>
      </c>
      <c r="HW410" t="str">
        <f t="shared" ca="1" si="230"/>
        <v/>
      </c>
      <c r="HX410" t="str">
        <f t="shared" ca="1" si="231"/>
        <v/>
      </c>
      <c r="HY410" t="str">
        <f t="shared" ca="1" si="232"/>
        <v/>
      </c>
      <c r="HZ410" t="str">
        <f t="shared" ca="1" si="233"/>
        <v/>
      </c>
      <c r="IA410" t="str">
        <f t="shared" ca="1" si="234"/>
        <v/>
      </c>
      <c r="IB410" t="str">
        <f t="shared" ca="1" si="235"/>
        <v/>
      </c>
      <c r="IC410" t="str">
        <f t="shared" ca="1" si="236"/>
        <v/>
      </c>
      <c r="ID410" t="str">
        <f t="shared" ca="1" si="237"/>
        <v/>
      </c>
      <c r="IE410" t="str">
        <f t="shared" ca="1" si="238"/>
        <v/>
      </c>
      <c r="IF410" t="str">
        <f t="shared" ca="1" si="239"/>
        <v/>
      </c>
      <c r="IG410" t="str">
        <f t="shared" ca="1" si="240"/>
        <v/>
      </c>
      <c r="IH410" t="str">
        <f t="shared" ca="1" si="241"/>
        <v/>
      </c>
      <c r="II410" t="str">
        <f t="shared" ca="1" si="242"/>
        <v/>
      </c>
      <c r="IJ410" t="str">
        <f t="shared" ca="1" si="243"/>
        <v/>
      </c>
      <c r="IK410" t="str">
        <f t="shared" ca="1" si="244"/>
        <v/>
      </c>
      <c r="IL410" t="str">
        <f t="shared" ca="1" si="245"/>
        <v/>
      </c>
      <c r="IM410" t="str">
        <f t="shared" ca="1" si="246"/>
        <v/>
      </c>
      <c r="IN410" t="str">
        <f t="shared" ca="1" si="247"/>
        <v/>
      </c>
      <c r="IO410" t="str">
        <f t="shared" ca="1" si="248"/>
        <v/>
      </c>
      <c r="IP410" t="str">
        <f t="shared" ca="1" si="249"/>
        <v/>
      </c>
      <c r="IQ410" t="str">
        <f t="shared" ca="1" si="250"/>
        <v/>
      </c>
      <c r="IR410" t="str">
        <f t="shared" ca="1" si="251"/>
        <v/>
      </c>
      <c r="IS410" t="str">
        <f t="shared" ca="1" si="252"/>
        <v/>
      </c>
      <c r="IT410" t="str">
        <f t="shared" ca="1" si="253"/>
        <v/>
      </c>
      <c r="IU410" t="str">
        <f t="shared" ca="1" si="254"/>
        <v/>
      </c>
      <c r="IV410" t="str">
        <f t="shared" ca="1" si="255"/>
        <v/>
      </c>
    </row>
    <row r="411" spans="2:256" x14ac:dyDescent="0.25">
      <c r="B411" s="140">
        <v>35</v>
      </c>
      <c r="C411" s="140" t="str">
        <f ca="1">IF(P411&gt;0,MAX($C$375:C410)+1,"")</f>
        <v/>
      </c>
      <c r="D411" s="140" t="str">
        <f ca="1">IF(ISERROR(INDEX(WS,ROWS($B$377:$B411))),"",MID(INDEX(WS,ROWS($B$377:$B411)), FIND("]",INDEX(WS,ROWS($B$377:$B411)))+1,32))&amp;T(NOW())</f>
        <v/>
      </c>
      <c r="E411" s="140" t="str">
        <f t="shared" ca="1" si="5"/>
        <v/>
      </c>
      <c r="F411" s="140" t="str">
        <f t="shared" ca="1" si="6"/>
        <v/>
      </c>
      <c r="G411" s="140" t="str">
        <f t="shared" ca="1" si="7"/>
        <v/>
      </c>
      <c r="H411" s="140" t="str">
        <f t="shared" ca="1" si="8"/>
        <v/>
      </c>
      <c r="I411" s="140" t="str">
        <f t="shared" ca="1" si="9"/>
        <v/>
      </c>
      <c r="J411" s="140" t="str">
        <f t="shared" ca="1" si="10"/>
        <v/>
      </c>
      <c r="K411" s="140" t="str">
        <f t="shared" ca="1" si="11"/>
        <v/>
      </c>
      <c r="L411" s="140" t="str">
        <f t="shared" ca="1" si="12"/>
        <v/>
      </c>
      <c r="M411" s="140" t="str">
        <f t="shared" ca="1" si="13"/>
        <v/>
      </c>
      <c r="N411" s="297" t="str">
        <f t="shared" ca="1" si="14"/>
        <v/>
      </c>
      <c r="O411" s="297" t="str">
        <f t="shared" ca="1" si="15"/>
        <v/>
      </c>
      <c r="P411" s="140">
        <f t="shared" ca="1" si="4"/>
        <v>0</v>
      </c>
      <c r="Q411" t="str">
        <f t="shared" ca="1" si="16"/>
        <v/>
      </c>
      <c r="R411" t="str">
        <f t="shared" ca="1" si="17"/>
        <v/>
      </c>
      <c r="S411" t="str">
        <f t="shared" ca="1" si="18"/>
        <v/>
      </c>
      <c r="T411" t="str">
        <f t="shared" ca="1" si="19"/>
        <v/>
      </c>
      <c r="U411" t="str">
        <f t="shared" ca="1" si="20"/>
        <v/>
      </c>
      <c r="V411" t="str">
        <f t="shared" ca="1" si="21"/>
        <v/>
      </c>
      <c r="W411" t="str">
        <f t="shared" ca="1" si="22"/>
        <v/>
      </c>
      <c r="X411" t="str">
        <f t="shared" ca="1" si="23"/>
        <v/>
      </c>
      <c r="Y411" t="str">
        <f t="shared" ca="1" si="24"/>
        <v/>
      </c>
      <c r="Z411" t="str">
        <f t="shared" ca="1" si="25"/>
        <v/>
      </c>
      <c r="AA411" t="str">
        <f t="shared" ca="1" si="26"/>
        <v/>
      </c>
      <c r="AB411" t="str">
        <f t="shared" ca="1" si="27"/>
        <v/>
      </c>
      <c r="AC411" t="str">
        <f t="shared" ca="1" si="28"/>
        <v/>
      </c>
      <c r="AD411" t="str">
        <f t="shared" ca="1" si="29"/>
        <v/>
      </c>
      <c r="AE411" t="str">
        <f t="shared" ca="1" si="30"/>
        <v/>
      </c>
      <c r="AF411" t="str">
        <f t="shared" ca="1" si="31"/>
        <v/>
      </c>
      <c r="AG411" t="str">
        <f t="shared" ca="1" si="32"/>
        <v/>
      </c>
      <c r="AH411" t="str">
        <f t="shared" ca="1" si="33"/>
        <v/>
      </c>
      <c r="AI411" t="str">
        <f t="shared" ca="1" si="34"/>
        <v/>
      </c>
      <c r="AJ411" t="str">
        <f t="shared" ca="1" si="35"/>
        <v/>
      </c>
      <c r="AK411" t="str">
        <f t="shared" ca="1" si="36"/>
        <v/>
      </c>
      <c r="AL411" t="str">
        <f t="shared" ca="1" si="37"/>
        <v/>
      </c>
      <c r="AM411" t="str">
        <f t="shared" ca="1" si="38"/>
        <v/>
      </c>
      <c r="AN411" t="str">
        <f t="shared" ca="1" si="39"/>
        <v/>
      </c>
      <c r="AO411" t="str">
        <f t="shared" ca="1" si="40"/>
        <v/>
      </c>
      <c r="AP411" t="str">
        <f t="shared" ca="1" si="41"/>
        <v/>
      </c>
      <c r="AQ411" t="str">
        <f t="shared" ca="1" si="42"/>
        <v/>
      </c>
      <c r="AR411" t="str">
        <f t="shared" ca="1" si="43"/>
        <v/>
      </c>
      <c r="AS411" t="str">
        <f t="shared" ca="1" si="44"/>
        <v/>
      </c>
      <c r="AT411" t="str">
        <f t="shared" ca="1" si="45"/>
        <v/>
      </c>
      <c r="AU411" t="str">
        <f t="shared" ca="1" si="46"/>
        <v/>
      </c>
      <c r="AV411" t="str">
        <f t="shared" ca="1" si="47"/>
        <v/>
      </c>
      <c r="AW411" t="str">
        <f t="shared" ca="1" si="48"/>
        <v/>
      </c>
      <c r="AX411" t="str">
        <f t="shared" ca="1" si="49"/>
        <v/>
      </c>
      <c r="AY411" t="str">
        <f t="shared" ca="1" si="50"/>
        <v/>
      </c>
      <c r="AZ411" t="str">
        <f t="shared" ca="1" si="51"/>
        <v/>
      </c>
      <c r="BA411" t="str">
        <f t="shared" ca="1" si="52"/>
        <v/>
      </c>
      <c r="BB411" t="str">
        <f t="shared" ca="1" si="53"/>
        <v/>
      </c>
      <c r="BC411" t="str">
        <f t="shared" ca="1" si="54"/>
        <v/>
      </c>
      <c r="BD411" t="str">
        <f t="shared" ca="1" si="55"/>
        <v/>
      </c>
      <c r="BE411" t="str">
        <f t="shared" ca="1" si="56"/>
        <v/>
      </c>
      <c r="BF411" t="str">
        <f t="shared" ca="1" si="57"/>
        <v/>
      </c>
      <c r="BG411" t="str">
        <f t="shared" ca="1" si="58"/>
        <v/>
      </c>
      <c r="BH411" t="str">
        <f t="shared" ca="1" si="59"/>
        <v/>
      </c>
      <c r="BI411" t="str">
        <f t="shared" ca="1" si="60"/>
        <v/>
      </c>
      <c r="BJ411" t="str">
        <f t="shared" ca="1" si="61"/>
        <v/>
      </c>
      <c r="BK411" t="str">
        <f t="shared" ca="1" si="62"/>
        <v/>
      </c>
      <c r="BL411" t="str">
        <f t="shared" ca="1" si="63"/>
        <v/>
      </c>
      <c r="BM411" t="str">
        <f t="shared" ca="1" si="64"/>
        <v/>
      </c>
      <c r="BN411" t="str">
        <f t="shared" ca="1" si="65"/>
        <v/>
      </c>
      <c r="BO411" t="str">
        <f t="shared" ca="1" si="66"/>
        <v/>
      </c>
      <c r="BP411" t="str">
        <f t="shared" ca="1" si="67"/>
        <v/>
      </c>
      <c r="BQ411" t="str">
        <f t="shared" ca="1" si="68"/>
        <v/>
      </c>
      <c r="BR411" t="str">
        <f t="shared" ca="1" si="69"/>
        <v/>
      </c>
      <c r="BS411" t="str">
        <f t="shared" ca="1" si="70"/>
        <v/>
      </c>
      <c r="BT411" t="str">
        <f t="shared" ca="1" si="71"/>
        <v/>
      </c>
      <c r="BU411" t="str">
        <f t="shared" ca="1" si="72"/>
        <v/>
      </c>
      <c r="BV411" t="str">
        <f t="shared" ca="1" si="73"/>
        <v/>
      </c>
      <c r="BW411" t="str">
        <f t="shared" ca="1" si="74"/>
        <v/>
      </c>
      <c r="BX411" t="str">
        <f t="shared" ca="1" si="75"/>
        <v/>
      </c>
      <c r="BY411" t="str">
        <f t="shared" ca="1" si="76"/>
        <v/>
      </c>
      <c r="BZ411" t="str">
        <f t="shared" ca="1" si="77"/>
        <v/>
      </c>
      <c r="CA411" t="str">
        <f t="shared" ca="1" si="78"/>
        <v/>
      </c>
      <c r="CB411" t="str">
        <f t="shared" ca="1" si="79"/>
        <v/>
      </c>
      <c r="CC411" t="str">
        <f t="shared" ca="1" si="80"/>
        <v/>
      </c>
      <c r="CD411" t="str">
        <f t="shared" ca="1" si="81"/>
        <v/>
      </c>
      <c r="CE411" t="str">
        <f t="shared" ca="1" si="82"/>
        <v/>
      </c>
      <c r="CF411" t="str">
        <f t="shared" ca="1" si="83"/>
        <v/>
      </c>
      <c r="CG411" t="str">
        <f t="shared" ca="1" si="84"/>
        <v/>
      </c>
      <c r="CH411" t="str">
        <f t="shared" ca="1" si="85"/>
        <v/>
      </c>
      <c r="CI411" t="str">
        <f t="shared" ca="1" si="86"/>
        <v/>
      </c>
      <c r="CJ411" t="str">
        <f t="shared" ca="1" si="87"/>
        <v/>
      </c>
      <c r="CK411" t="str">
        <f t="shared" ca="1" si="88"/>
        <v/>
      </c>
      <c r="CL411" t="str">
        <f t="shared" ca="1" si="89"/>
        <v/>
      </c>
      <c r="CM411" t="str">
        <f t="shared" ca="1" si="90"/>
        <v/>
      </c>
      <c r="CN411" t="str">
        <f t="shared" ca="1" si="91"/>
        <v/>
      </c>
      <c r="CO411" t="str">
        <f t="shared" ca="1" si="92"/>
        <v/>
      </c>
      <c r="CP411" t="str">
        <f t="shared" ca="1" si="93"/>
        <v/>
      </c>
      <c r="CQ411" t="str">
        <f t="shared" ca="1" si="94"/>
        <v/>
      </c>
      <c r="CR411" t="str">
        <f t="shared" ca="1" si="95"/>
        <v/>
      </c>
      <c r="CS411" t="str">
        <f t="shared" ca="1" si="96"/>
        <v/>
      </c>
      <c r="CT411" t="str">
        <f t="shared" ca="1" si="97"/>
        <v/>
      </c>
      <c r="CU411" t="str">
        <f t="shared" ca="1" si="98"/>
        <v/>
      </c>
      <c r="CV411" t="str">
        <f t="shared" ca="1" si="99"/>
        <v/>
      </c>
      <c r="CW411" t="str">
        <f t="shared" ca="1" si="100"/>
        <v/>
      </c>
      <c r="CX411" t="str">
        <f t="shared" ca="1" si="101"/>
        <v/>
      </c>
      <c r="CY411" t="str">
        <f t="shared" ca="1" si="102"/>
        <v/>
      </c>
      <c r="CZ411" t="str">
        <f t="shared" ca="1" si="103"/>
        <v/>
      </c>
      <c r="DA411" t="str">
        <f t="shared" ca="1" si="104"/>
        <v/>
      </c>
      <c r="DB411" t="str">
        <f t="shared" ca="1" si="105"/>
        <v/>
      </c>
      <c r="DC411" t="str">
        <f t="shared" ca="1" si="106"/>
        <v/>
      </c>
      <c r="DD411" t="str">
        <f t="shared" ca="1" si="107"/>
        <v/>
      </c>
      <c r="DE411" t="str">
        <f t="shared" ca="1" si="108"/>
        <v/>
      </c>
      <c r="DF411" t="str">
        <f t="shared" ca="1" si="109"/>
        <v/>
      </c>
      <c r="DG411" t="str">
        <f t="shared" ca="1" si="110"/>
        <v/>
      </c>
      <c r="DH411" t="str">
        <f t="shared" ca="1" si="111"/>
        <v/>
      </c>
      <c r="DI411" t="str">
        <f t="shared" ca="1" si="112"/>
        <v/>
      </c>
      <c r="DJ411" t="str">
        <f t="shared" ca="1" si="113"/>
        <v/>
      </c>
      <c r="DK411" t="str">
        <f t="shared" ca="1" si="114"/>
        <v/>
      </c>
      <c r="DL411" t="str">
        <f t="shared" ca="1" si="115"/>
        <v/>
      </c>
      <c r="DM411" t="str">
        <f t="shared" ca="1" si="116"/>
        <v/>
      </c>
      <c r="DN411" t="str">
        <f t="shared" ca="1" si="117"/>
        <v/>
      </c>
      <c r="DO411" t="str">
        <f t="shared" ca="1" si="118"/>
        <v/>
      </c>
      <c r="DP411" t="str">
        <f t="shared" ca="1" si="119"/>
        <v/>
      </c>
      <c r="DQ411" t="str">
        <f t="shared" ca="1" si="120"/>
        <v/>
      </c>
      <c r="DR411" t="str">
        <f t="shared" ca="1" si="121"/>
        <v/>
      </c>
      <c r="DS411" t="str">
        <f t="shared" ca="1" si="122"/>
        <v/>
      </c>
      <c r="DT411" t="str">
        <f t="shared" ca="1" si="123"/>
        <v/>
      </c>
      <c r="DU411" t="str">
        <f t="shared" ca="1" si="124"/>
        <v/>
      </c>
      <c r="DV411" t="str">
        <f t="shared" ca="1" si="125"/>
        <v/>
      </c>
      <c r="DW411" t="str">
        <f t="shared" ca="1" si="126"/>
        <v/>
      </c>
      <c r="DX411" t="str">
        <f t="shared" ca="1" si="127"/>
        <v/>
      </c>
      <c r="DY411" t="str">
        <f t="shared" ca="1" si="128"/>
        <v/>
      </c>
      <c r="DZ411" t="str">
        <f t="shared" ca="1" si="129"/>
        <v/>
      </c>
      <c r="EA411" t="str">
        <f t="shared" ca="1" si="130"/>
        <v/>
      </c>
      <c r="EB411" t="str">
        <f t="shared" ca="1" si="131"/>
        <v/>
      </c>
      <c r="EC411" t="str">
        <f t="shared" ca="1" si="132"/>
        <v/>
      </c>
      <c r="ED411" t="str">
        <f t="shared" ca="1" si="133"/>
        <v/>
      </c>
      <c r="EE411" t="str">
        <f t="shared" ca="1" si="134"/>
        <v/>
      </c>
      <c r="EF411" t="str">
        <f t="shared" ca="1" si="135"/>
        <v/>
      </c>
      <c r="EG411" t="str">
        <f t="shared" ca="1" si="136"/>
        <v/>
      </c>
      <c r="EH411" t="str">
        <f t="shared" ca="1" si="137"/>
        <v/>
      </c>
      <c r="EI411" t="str">
        <f t="shared" ca="1" si="138"/>
        <v/>
      </c>
      <c r="EJ411" t="str">
        <f t="shared" ca="1" si="139"/>
        <v/>
      </c>
      <c r="EK411" t="str">
        <f t="shared" ca="1" si="140"/>
        <v/>
      </c>
      <c r="EL411" t="str">
        <f t="shared" ca="1" si="141"/>
        <v/>
      </c>
      <c r="EM411" t="str">
        <f t="shared" ca="1" si="142"/>
        <v/>
      </c>
      <c r="EN411" t="str">
        <f t="shared" ca="1" si="143"/>
        <v/>
      </c>
      <c r="EO411" t="str">
        <f t="shared" ca="1" si="144"/>
        <v/>
      </c>
      <c r="EP411" t="str">
        <f t="shared" ca="1" si="145"/>
        <v/>
      </c>
      <c r="EQ411" t="str">
        <f t="shared" ca="1" si="146"/>
        <v/>
      </c>
      <c r="ER411" t="str">
        <f t="shared" ca="1" si="147"/>
        <v/>
      </c>
      <c r="ES411" t="str">
        <f t="shared" ca="1" si="148"/>
        <v/>
      </c>
      <c r="ET411" t="str">
        <f t="shared" ca="1" si="149"/>
        <v/>
      </c>
      <c r="EU411" t="str">
        <f t="shared" ca="1" si="150"/>
        <v/>
      </c>
      <c r="EV411" t="str">
        <f t="shared" ca="1" si="151"/>
        <v/>
      </c>
      <c r="EW411" t="str">
        <f t="shared" ca="1" si="152"/>
        <v/>
      </c>
      <c r="EX411" t="str">
        <f t="shared" ca="1" si="153"/>
        <v/>
      </c>
      <c r="EY411" t="str">
        <f t="shared" ca="1" si="154"/>
        <v/>
      </c>
      <c r="EZ411" t="str">
        <f t="shared" ca="1" si="155"/>
        <v/>
      </c>
      <c r="FA411" t="str">
        <f t="shared" ca="1" si="156"/>
        <v/>
      </c>
      <c r="FB411" t="str">
        <f t="shared" ca="1" si="157"/>
        <v/>
      </c>
      <c r="FC411" t="str">
        <f t="shared" ca="1" si="158"/>
        <v/>
      </c>
      <c r="FD411" t="str">
        <f t="shared" ca="1" si="159"/>
        <v/>
      </c>
      <c r="FE411" t="str">
        <f t="shared" ca="1" si="160"/>
        <v/>
      </c>
      <c r="FF411" t="str">
        <f t="shared" ca="1" si="161"/>
        <v/>
      </c>
      <c r="FG411" t="str">
        <f t="shared" ca="1" si="162"/>
        <v/>
      </c>
      <c r="FH411" t="str">
        <f t="shared" ca="1" si="163"/>
        <v/>
      </c>
      <c r="FI411" t="str">
        <f t="shared" ca="1" si="164"/>
        <v/>
      </c>
      <c r="FJ411" t="str">
        <f t="shared" ca="1" si="165"/>
        <v/>
      </c>
      <c r="FK411" t="str">
        <f t="shared" ca="1" si="166"/>
        <v/>
      </c>
      <c r="FL411" t="str">
        <f t="shared" ca="1" si="167"/>
        <v/>
      </c>
      <c r="FM411" t="str">
        <f t="shared" ca="1" si="168"/>
        <v/>
      </c>
      <c r="FN411" t="str">
        <f t="shared" ca="1" si="169"/>
        <v/>
      </c>
      <c r="FO411" t="str">
        <f t="shared" ca="1" si="170"/>
        <v/>
      </c>
      <c r="FP411" t="str">
        <f t="shared" ca="1" si="171"/>
        <v/>
      </c>
      <c r="FQ411" t="str">
        <f t="shared" ca="1" si="172"/>
        <v/>
      </c>
      <c r="FR411" t="str">
        <f t="shared" ca="1" si="173"/>
        <v/>
      </c>
      <c r="FS411" t="str">
        <f t="shared" ca="1" si="174"/>
        <v/>
      </c>
      <c r="FT411" t="str">
        <f t="shared" ca="1" si="175"/>
        <v/>
      </c>
      <c r="FU411" t="str">
        <f t="shared" ca="1" si="176"/>
        <v/>
      </c>
      <c r="FV411" t="str">
        <f t="shared" ca="1" si="177"/>
        <v/>
      </c>
      <c r="FW411" t="str">
        <f t="shared" ca="1" si="178"/>
        <v/>
      </c>
      <c r="FX411" t="str">
        <f t="shared" ca="1" si="179"/>
        <v/>
      </c>
      <c r="FY411" t="str">
        <f t="shared" ca="1" si="180"/>
        <v/>
      </c>
      <c r="FZ411" t="str">
        <f t="shared" ca="1" si="181"/>
        <v/>
      </c>
      <c r="GA411" t="str">
        <f t="shared" ca="1" si="182"/>
        <v/>
      </c>
      <c r="GB411" t="str">
        <f t="shared" ca="1" si="183"/>
        <v/>
      </c>
      <c r="GC411" t="str">
        <f t="shared" ca="1" si="184"/>
        <v/>
      </c>
      <c r="GD411" t="str">
        <f t="shared" ca="1" si="185"/>
        <v/>
      </c>
      <c r="GE411" t="str">
        <f t="shared" ca="1" si="186"/>
        <v/>
      </c>
      <c r="GF411" t="str">
        <f t="shared" ca="1" si="187"/>
        <v/>
      </c>
      <c r="GG411" t="str">
        <f t="shared" ca="1" si="188"/>
        <v/>
      </c>
      <c r="GH411" t="str">
        <f t="shared" ca="1" si="189"/>
        <v/>
      </c>
      <c r="GI411" t="str">
        <f t="shared" ca="1" si="190"/>
        <v/>
      </c>
      <c r="GJ411" t="str">
        <f t="shared" ca="1" si="191"/>
        <v/>
      </c>
      <c r="GK411" t="str">
        <f t="shared" ca="1" si="192"/>
        <v/>
      </c>
      <c r="GL411" t="str">
        <f t="shared" ca="1" si="193"/>
        <v/>
      </c>
      <c r="GM411" t="str">
        <f t="shared" ca="1" si="194"/>
        <v/>
      </c>
      <c r="GN411" t="str">
        <f t="shared" ca="1" si="195"/>
        <v/>
      </c>
      <c r="GO411" t="str">
        <f t="shared" ca="1" si="196"/>
        <v/>
      </c>
      <c r="GP411" t="str">
        <f t="shared" ca="1" si="197"/>
        <v/>
      </c>
      <c r="GQ411" t="str">
        <f t="shared" ca="1" si="198"/>
        <v/>
      </c>
      <c r="GR411" t="str">
        <f t="shared" ca="1" si="199"/>
        <v/>
      </c>
      <c r="GS411" t="str">
        <f t="shared" ca="1" si="200"/>
        <v/>
      </c>
      <c r="GT411" t="str">
        <f t="shared" ca="1" si="201"/>
        <v/>
      </c>
      <c r="GU411" t="str">
        <f t="shared" ca="1" si="202"/>
        <v/>
      </c>
      <c r="GV411" t="str">
        <f t="shared" ca="1" si="203"/>
        <v/>
      </c>
      <c r="GW411" t="str">
        <f t="shared" ca="1" si="204"/>
        <v/>
      </c>
      <c r="GX411" t="str">
        <f t="shared" ca="1" si="205"/>
        <v/>
      </c>
      <c r="GY411" t="str">
        <f t="shared" ca="1" si="206"/>
        <v/>
      </c>
      <c r="GZ411" t="str">
        <f t="shared" ca="1" si="207"/>
        <v/>
      </c>
      <c r="HA411" t="str">
        <f t="shared" ca="1" si="208"/>
        <v/>
      </c>
      <c r="HB411" t="str">
        <f t="shared" ca="1" si="209"/>
        <v/>
      </c>
      <c r="HC411" t="str">
        <f t="shared" ca="1" si="210"/>
        <v/>
      </c>
      <c r="HD411" t="str">
        <f t="shared" ca="1" si="211"/>
        <v/>
      </c>
      <c r="HE411" t="str">
        <f t="shared" ca="1" si="212"/>
        <v/>
      </c>
      <c r="HF411" t="str">
        <f t="shared" ca="1" si="213"/>
        <v/>
      </c>
      <c r="HG411" t="str">
        <f t="shared" ca="1" si="214"/>
        <v/>
      </c>
      <c r="HH411" t="str">
        <f t="shared" ca="1" si="215"/>
        <v/>
      </c>
      <c r="HI411" t="str">
        <f t="shared" ca="1" si="216"/>
        <v/>
      </c>
      <c r="HJ411" t="str">
        <f t="shared" ca="1" si="217"/>
        <v/>
      </c>
      <c r="HK411" t="str">
        <f t="shared" ca="1" si="218"/>
        <v/>
      </c>
      <c r="HL411" t="str">
        <f t="shared" ca="1" si="219"/>
        <v/>
      </c>
      <c r="HM411" t="str">
        <f t="shared" ca="1" si="220"/>
        <v/>
      </c>
      <c r="HN411" t="str">
        <f t="shared" ca="1" si="221"/>
        <v/>
      </c>
      <c r="HO411" t="str">
        <f t="shared" ca="1" si="222"/>
        <v/>
      </c>
      <c r="HP411" t="str">
        <f t="shared" ca="1" si="223"/>
        <v/>
      </c>
      <c r="HQ411" t="str">
        <f t="shared" ca="1" si="224"/>
        <v/>
      </c>
      <c r="HR411" t="str">
        <f t="shared" ca="1" si="225"/>
        <v/>
      </c>
      <c r="HS411" t="str">
        <f t="shared" ca="1" si="226"/>
        <v/>
      </c>
      <c r="HT411" t="str">
        <f t="shared" ca="1" si="227"/>
        <v/>
      </c>
      <c r="HU411" t="str">
        <f t="shared" ca="1" si="228"/>
        <v/>
      </c>
      <c r="HV411" t="str">
        <f t="shared" ca="1" si="229"/>
        <v/>
      </c>
      <c r="HW411" t="str">
        <f t="shared" ca="1" si="230"/>
        <v/>
      </c>
      <c r="HX411" t="str">
        <f t="shared" ca="1" si="231"/>
        <v/>
      </c>
      <c r="HY411" t="str">
        <f t="shared" ca="1" si="232"/>
        <v/>
      </c>
      <c r="HZ411" t="str">
        <f t="shared" ca="1" si="233"/>
        <v/>
      </c>
      <c r="IA411" t="str">
        <f t="shared" ca="1" si="234"/>
        <v/>
      </c>
      <c r="IB411" t="str">
        <f t="shared" ca="1" si="235"/>
        <v/>
      </c>
      <c r="IC411" t="str">
        <f t="shared" ca="1" si="236"/>
        <v/>
      </c>
      <c r="ID411" t="str">
        <f t="shared" ca="1" si="237"/>
        <v/>
      </c>
      <c r="IE411" t="str">
        <f t="shared" ca="1" si="238"/>
        <v/>
      </c>
      <c r="IF411" t="str">
        <f t="shared" ca="1" si="239"/>
        <v/>
      </c>
      <c r="IG411" t="str">
        <f t="shared" ca="1" si="240"/>
        <v/>
      </c>
      <c r="IH411" t="str">
        <f t="shared" ca="1" si="241"/>
        <v/>
      </c>
      <c r="II411" t="str">
        <f t="shared" ca="1" si="242"/>
        <v/>
      </c>
      <c r="IJ411" t="str">
        <f t="shared" ca="1" si="243"/>
        <v/>
      </c>
      <c r="IK411" t="str">
        <f t="shared" ca="1" si="244"/>
        <v/>
      </c>
      <c r="IL411" t="str">
        <f t="shared" ca="1" si="245"/>
        <v/>
      </c>
      <c r="IM411" t="str">
        <f t="shared" ca="1" si="246"/>
        <v/>
      </c>
      <c r="IN411" t="str">
        <f t="shared" ca="1" si="247"/>
        <v/>
      </c>
      <c r="IO411" t="str">
        <f t="shared" ca="1" si="248"/>
        <v/>
      </c>
      <c r="IP411" t="str">
        <f t="shared" ca="1" si="249"/>
        <v/>
      </c>
      <c r="IQ411" t="str">
        <f t="shared" ca="1" si="250"/>
        <v/>
      </c>
      <c r="IR411" t="str">
        <f t="shared" ca="1" si="251"/>
        <v/>
      </c>
      <c r="IS411" t="str">
        <f t="shared" ca="1" si="252"/>
        <v/>
      </c>
      <c r="IT411" t="str">
        <f t="shared" ca="1" si="253"/>
        <v/>
      </c>
      <c r="IU411" t="str">
        <f t="shared" ca="1" si="254"/>
        <v/>
      </c>
      <c r="IV411" t="str">
        <f t="shared" ca="1" si="255"/>
        <v/>
      </c>
    </row>
    <row r="412" spans="2:256" x14ac:dyDescent="0.25">
      <c r="B412" s="140">
        <v>36</v>
      </c>
      <c r="C412" s="140" t="str">
        <f ca="1">IF(P412&gt;0,MAX($C$375:C411)+1,"")</f>
        <v/>
      </c>
      <c r="D412" s="140" t="str">
        <f ca="1">IF(ISERROR(INDEX(WS,ROWS($B$377:$B412))),"",MID(INDEX(WS,ROWS($B$377:$B412)), FIND("]",INDEX(WS,ROWS($B$377:$B412)))+1,32))&amp;T(NOW())</f>
        <v/>
      </c>
      <c r="E412" s="140" t="str">
        <f t="shared" ca="1" si="5"/>
        <v/>
      </c>
      <c r="F412" s="140" t="str">
        <f t="shared" ca="1" si="6"/>
        <v/>
      </c>
      <c r="G412" s="140" t="str">
        <f t="shared" ca="1" si="7"/>
        <v/>
      </c>
      <c r="H412" s="140" t="str">
        <f t="shared" ca="1" si="8"/>
        <v/>
      </c>
      <c r="I412" s="140" t="str">
        <f t="shared" ca="1" si="9"/>
        <v/>
      </c>
      <c r="J412" s="140" t="str">
        <f t="shared" ca="1" si="10"/>
        <v/>
      </c>
      <c r="K412" s="140" t="str">
        <f t="shared" ca="1" si="11"/>
        <v/>
      </c>
      <c r="L412" s="140" t="str">
        <f t="shared" ca="1" si="12"/>
        <v/>
      </c>
      <c r="M412" s="140" t="str">
        <f t="shared" ca="1" si="13"/>
        <v/>
      </c>
      <c r="N412" s="297" t="str">
        <f t="shared" ca="1" si="14"/>
        <v/>
      </c>
      <c r="O412" s="297" t="str">
        <f t="shared" ca="1" si="15"/>
        <v/>
      </c>
      <c r="P412" s="140">
        <f t="shared" ca="1" si="4"/>
        <v>0</v>
      </c>
      <c r="Q412" t="str">
        <f t="shared" ca="1" si="16"/>
        <v/>
      </c>
      <c r="R412" t="str">
        <f t="shared" ca="1" si="17"/>
        <v/>
      </c>
      <c r="S412" t="str">
        <f t="shared" ca="1" si="18"/>
        <v/>
      </c>
      <c r="T412" t="str">
        <f t="shared" ca="1" si="19"/>
        <v/>
      </c>
      <c r="U412" t="str">
        <f t="shared" ca="1" si="20"/>
        <v/>
      </c>
      <c r="V412" t="str">
        <f t="shared" ca="1" si="21"/>
        <v/>
      </c>
      <c r="W412" t="str">
        <f t="shared" ca="1" si="22"/>
        <v/>
      </c>
      <c r="X412" t="str">
        <f t="shared" ca="1" si="23"/>
        <v/>
      </c>
      <c r="Y412" t="str">
        <f t="shared" ca="1" si="24"/>
        <v/>
      </c>
      <c r="Z412" t="str">
        <f t="shared" ca="1" si="25"/>
        <v/>
      </c>
      <c r="AA412" t="str">
        <f t="shared" ca="1" si="26"/>
        <v/>
      </c>
      <c r="AB412" t="str">
        <f t="shared" ca="1" si="27"/>
        <v/>
      </c>
      <c r="AC412" t="str">
        <f t="shared" ca="1" si="28"/>
        <v/>
      </c>
      <c r="AD412" t="str">
        <f t="shared" ca="1" si="29"/>
        <v/>
      </c>
      <c r="AE412" t="str">
        <f t="shared" ca="1" si="30"/>
        <v/>
      </c>
      <c r="AF412" t="str">
        <f t="shared" ca="1" si="31"/>
        <v/>
      </c>
      <c r="AG412" t="str">
        <f t="shared" ca="1" si="32"/>
        <v/>
      </c>
      <c r="AH412" t="str">
        <f t="shared" ca="1" si="33"/>
        <v/>
      </c>
      <c r="AI412" t="str">
        <f t="shared" ca="1" si="34"/>
        <v/>
      </c>
      <c r="AJ412" t="str">
        <f t="shared" ca="1" si="35"/>
        <v/>
      </c>
      <c r="AK412" t="str">
        <f t="shared" ca="1" si="36"/>
        <v/>
      </c>
      <c r="AL412" t="str">
        <f t="shared" ca="1" si="37"/>
        <v/>
      </c>
      <c r="AM412" t="str">
        <f t="shared" ca="1" si="38"/>
        <v/>
      </c>
      <c r="AN412" t="str">
        <f t="shared" ca="1" si="39"/>
        <v/>
      </c>
      <c r="AO412" t="str">
        <f t="shared" ca="1" si="40"/>
        <v/>
      </c>
      <c r="AP412" t="str">
        <f t="shared" ca="1" si="41"/>
        <v/>
      </c>
      <c r="AQ412" t="str">
        <f t="shared" ca="1" si="42"/>
        <v/>
      </c>
      <c r="AR412" t="str">
        <f t="shared" ca="1" si="43"/>
        <v/>
      </c>
      <c r="AS412" t="str">
        <f t="shared" ca="1" si="44"/>
        <v/>
      </c>
      <c r="AT412" t="str">
        <f t="shared" ca="1" si="45"/>
        <v/>
      </c>
      <c r="AU412" t="str">
        <f t="shared" ca="1" si="46"/>
        <v/>
      </c>
      <c r="AV412" t="str">
        <f t="shared" ca="1" si="47"/>
        <v/>
      </c>
      <c r="AW412" t="str">
        <f t="shared" ca="1" si="48"/>
        <v/>
      </c>
      <c r="AX412" t="str">
        <f t="shared" ca="1" si="49"/>
        <v/>
      </c>
      <c r="AY412" t="str">
        <f t="shared" ca="1" si="50"/>
        <v/>
      </c>
      <c r="AZ412" t="str">
        <f t="shared" ca="1" si="51"/>
        <v/>
      </c>
      <c r="BA412" t="str">
        <f t="shared" ca="1" si="52"/>
        <v/>
      </c>
      <c r="BB412" t="str">
        <f t="shared" ca="1" si="53"/>
        <v/>
      </c>
      <c r="BC412" t="str">
        <f t="shared" ca="1" si="54"/>
        <v/>
      </c>
      <c r="BD412" t="str">
        <f t="shared" ca="1" si="55"/>
        <v/>
      </c>
      <c r="BE412" t="str">
        <f t="shared" ca="1" si="56"/>
        <v/>
      </c>
      <c r="BF412" t="str">
        <f t="shared" ca="1" si="57"/>
        <v/>
      </c>
      <c r="BG412" t="str">
        <f t="shared" ca="1" si="58"/>
        <v/>
      </c>
      <c r="BH412" t="str">
        <f t="shared" ca="1" si="59"/>
        <v/>
      </c>
      <c r="BI412" t="str">
        <f t="shared" ca="1" si="60"/>
        <v/>
      </c>
      <c r="BJ412" t="str">
        <f t="shared" ca="1" si="61"/>
        <v/>
      </c>
      <c r="BK412" t="str">
        <f t="shared" ca="1" si="62"/>
        <v/>
      </c>
      <c r="BL412" t="str">
        <f t="shared" ca="1" si="63"/>
        <v/>
      </c>
      <c r="BM412" t="str">
        <f t="shared" ca="1" si="64"/>
        <v/>
      </c>
      <c r="BN412" t="str">
        <f t="shared" ca="1" si="65"/>
        <v/>
      </c>
      <c r="BO412" t="str">
        <f t="shared" ca="1" si="66"/>
        <v/>
      </c>
      <c r="BP412" t="str">
        <f t="shared" ca="1" si="67"/>
        <v/>
      </c>
      <c r="BQ412" t="str">
        <f t="shared" ca="1" si="68"/>
        <v/>
      </c>
      <c r="BR412" t="str">
        <f t="shared" ca="1" si="69"/>
        <v/>
      </c>
      <c r="BS412" t="str">
        <f t="shared" ca="1" si="70"/>
        <v/>
      </c>
      <c r="BT412" t="str">
        <f t="shared" ca="1" si="71"/>
        <v/>
      </c>
      <c r="BU412" t="str">
        <f t="shared" ca="1" si="72"/>
        <v/>
      </c>
      <c r="BV412" t="str">
        <f t="shared" ca="1" si="73"/>
        <v/>
      </c>
      <c r="BW412" t="str">
        <f t="shared" ca="1" si="74"/>
        <v/>
      </c>
      <c r="BX412" t="str">
        <f t="shared" ca="1" si="75"/>
        <v/>
      </c>
      <c r="BY412" t="str">
        <f t="shared" ca="1" si="76"/>
        <v/>
      </c>
      <c r="BZ412" t="str">
        <f t="shared" ca="1" si="77"/>
        <v/>
      </c>
      <c r="CA412" t="str">
        <f t="shared" ca="1" si="78"/>
        <v/>
      </c>
      <c r="CB412" t="str">
        <f t="shared" ca="1" si="79"/>
        <v/>
      </c>
      <c r="CC412" t="str">
        <f t="shared" ca="1" si="80"/>
        <v/>
      </c>
      <c r="CD412" t="str">
        <f t="shared" ca="1" si="81"/>
        <v/>
      </c>
      <c r="CE412" t="str">
        <f t="shared" ca="1" si="82"/>
        <v/>
      </c>
      <c r="CF412" t="str">
        <f t="shared" ca="1" si="83"/>
        <v/>
      </c>
      <c r="CG412" t="str">
        <f t="shared" ca="1" si="84"/>
        <v/>
      </c>
      <c r="CH412" t="str">
        <f t="shared" ca="1" si="85"/>
        <v/>
      </c>
      <c r="CI412" t="str">
        <f t="shared" ca="1" si="86"/>
        <v/>
      </c>
      <c r="CJ412" t="str">
        <f t="shared" ca="1" si="87"/>
        <v/>
      </c>
      <c r="CK412" t="str">
        <f t="shared" ca="1" si="88"/>
        <v/>
      </c>
      <c r="CL412" t="str">
        <f t="shared" ca="1" si="89"/>
        <v/>
      </c>
      <c r="CM412" t="str">
        <f t="shared" ca="1" si="90"/>
        <v/>
      </c>
      <c r="CN412" t="str">
        <f t="shared" ca="1" si="91"/>
        <v/>
      </c>
      <c r="CO412" t="str">
        <f t="shared" ca="1" si="92"/>
        <v/>
      </c>
      <c r="CP412" t="str">
        <f t="shared" ca="1" si="93"/>
        <v/>
      </c>
      <c r="CQ412" t="str">
        <f t="shared" ca="1" si="94"/>
        <v/>
      </c>
      <c r="CR412" t="str">
        <f t="shared" ca="1" si="95"/>
        <v/>
      </c>
      <c r="CS412" t="str">
        <f t="shared" ca="1" si="96"/>
        <v/>
      </c>
      <c r="CT412" t="str">
        <f t="shared" ca="1" si="97"/>
        <v/>
      </c>
      <c r="CU412" t="str">
        <f t="shared" ca="1" si="98"/>
        <v/>
      </c>
      <c r="CV412" t="str">
        <f t="shared" ca="1" si="99"/>
        <v/>
      </c>
      <c r="CW412" t="str">
        <f t="shared" ca="1" si="100"/>
        <v/>
      </c>
      <c r="CX412" t="str">
        <f t="shared" ca="1" si="101"/>
        <v/>
      </c>
      <c r="CY412" t="str">
        <f t="shared" ca="1" si="102"/>
        <v/>
      </c>
      <c r="CZ412" t="str">
        <f t="shared" ca="1" si="103"/>
        <v/>
      </c>
      <c r="DA412" t="str">
        <f t="shared" ca="1" si="104"/>
        <v/>
      </c>
      <c r="DB412" t="str">
        <f t="shared" ca="1" si="105"/>
        <v/>
      </c>
      <c r="DC412" t="str">
        <f t="shared" ca="1" si="106"/>
        <v/>
      </c>
      <c r="DD412" t="str">
        <f t="shared" ca="1" si="107"/>
        <v/>
      </c>
      <c r="DE412" t="str">
        <f t="shared" ca="1" si="108"/>
        <v/>
      </c>
      <c r="DF412" t="str">
        <f t="shared" ca="1" si="109"/>
        <v/>
      </c>
      <c r="DG412" t="str">
        <f t="shared" ca="1" si="110"/>
        <v/>
      </c>
      <c r="DH412" t="str">
        <f t="shared" ca="1" si="111"/>
        <v/>
      </c>
      <c r="DI412" t="str">
        <f t="shared" ca="1" si="112"/>
        <v/>
      </c>
      <c r="DJ412" t="str">
        <f t="shared" ca="1" si="113"/>
        <v/>
      </c>
      <c r="DK412" t="str">
        <f t="shared" ca="1" si="114"/>
        <v/>
      </c>
      <c r="DL412" t="str">
        <f t="shared" ca="1" si="115"/>
        <v/>
      </c>
      <c r="DM412" t="str">
        <f t="shared" ca="1" si="116"/>
        <v/>
      </c>
      <c r="DN412" t="str">
        <f t="shared" ca="1" si="117"/>
        <v/>
      </c>
      <c r="DO412" t="str">
        <f t="shared" ca="1" si="118"/>
        <v/>
      </c>
      <c r="DP412" t="str">
        <f t="shared" ca="1" si="119"/>
        <v/>
      </c>
      <c r="DQ412" t="str">
        <f t="shared" ca="1" si="120"/>
        <v/>
      </c>
      <c r="DR412" t="str">
        <f t="shared" ca="1" si="121"/>
        <v/>
      </c>
      <c r="DS412" t="str">
        <f t="shared" ca="1" si="122"/>
        <v/>
      </c>
      <c r="DT412" t="str">
        <f t="shared" ca="1" si="123"/>
        <v/>
      </c>
      <c r="DU412" t="str">
        <f t="shared" ca="1" si="124"/>
        <v/>
      </c>
      <c r="DV412" t="str">
        <f t="shared" ca="1" si="125"/>
        <v/>
      </c>
      <c r="DW412" t="str">
        <f t="shared" ca="1" si="126"/>
        <v/>
      </c>
      <c r="DX412" t="str">
        <f t="shared" ca="1" si="127"/>
        <v/>
      </c>
      <c r="DY412" t="str">
        <f t="shared" ca="1" si="128"/>
        <v/>
      </c>
      <c r="DZ412" t="str">
        <f t="shared" ca="1" si="129"/>
        <v/>
      </c>
      <c r="EA412" t="str">
        <f t="shared" ca="1" si="130"/>
        <v/>
      </c>
      <c r="EB412" t="str">
        <f t="shared" ca="1" si="131"/>
        <v/>
      </c>
      <c r="EC412" t="str">
        <f t="shared" ca="1" si="132"/>
        <v/>
      </c>
      <c r="ED412" t="str">
        <f t="shared" ca="1" si="133"/>
        <v/>
      </c>
      <c r="EE412" t="str">
        <f t="shared" ca="1" si="134"/>
        <v/>
      </c>
      <c r="EF412" t="str">
        <f t="shared" ca="1" si="135"/>
        <v/>
      </c>
      <c r="EG412" t="str">
        <f t="shared" ca="1" si="136"/>
        <v/>
      </c>
      <c r="EH412" t="str">
        <f t="shared" ca="1" si="137"/>
        <v/>
      </c>
      <c r="EI412" t="str">
        <f t="shared" ca="1" si="138"/>
        <v/>
      </c>
      <c r="EJ412" t="str">
        <f t="shared" ca="1" si="139"/>
        <v/>
      </c>
      <c r="EK412" t="str">
        <f t="shared" ca="1" si="140"/>
        <v/>
      </c>
      <c r="EL412" t="str">
        <f t="shared" ca="1" si="141"/>
        <v/>
      </c>
      <c r="EM412" t="str">
        <f t="shared" ca="1" si="142"/>
        <v/>
      </c>
      <c r="EN412" t="str">
        <f t="shared" ca="1" si="143"/>
        <v/>
      </c>
      <c r="EO412" t="str">
        <f t="shared" ca="1" si="144"/>
        <v/>
      </c>
      <c r="EP412" t="str">
        <f t="shared" ca="1" si="145"/>
        <v/>
      </c>
      <c r="EQ412" t="str">
        <f t="shared" ca="1" si="146"/>
        <v/>
      </c>
      <c r="ER412" t="str">
        <f t="shared" ca="1" si="147"/>
        <v/>
      </c>
      <c r="ES412" t="str">
        <f t="shared" ca="1" si="148"/>
        <v/>
      </c>
      <c r="ET412" t="str">
        <f t="shared" ca="1" si="149"/>
        <v/>
      </c>
      <c r="EU412" t="str">
        <f t="shared" ca="1" si="150"/>
        <v/>
      </c>
      <c r="EV412" t="str">
        <f t="shared" ca="1" si="151"/>
        <v/>
      </c>
      <c r="EW412" t="str">
        <f t="shared" ca="1" si="152"/>
        <v/>
      </c>
      <c r="EX412" t="str">
        <f t="shared" ca="1" si="153"/>
        <v/>
      </c>
      <c r="EY412" t="str">
        <f t="shared" ca="1" si="154"/>
        <v/>
      </c>
      <c r="EZ412" t="str">
        <f t="shared" ca="1" si="155"/>
        <v/>
      </c>
      <c r="FA412" t="str">
        <f t="shared" ca="1" si="156"/>
        <v/>
      </c>
      <c r="FB412" t="str">
        <f t="shared" ca="1" si="157"/>
        <v/>
      </c>
      <c r="FC412" t="str">
        <f t="shared" ca="1" si="158"/>
        <v/>
      </c>
      <c r="FD412" t="str">
        <f t="shared" ca="1" si="159"/>
        <v/>
      </c>
      <c r="FE412" t="str">
        <f t="shared" ca="1" si="160"/>
        <v/>
      </c>
      <c r="FF412" t="str">
        <f t="shared" ca="1" si="161"/>
        <v/>
      </c>
      <c r="FG412" t="str">
        <f t="shared" ca="1" si="162"/>
        <v/>
      </c>
      <c r="FH412" t="str">
        <f t="shared" ca="1" si="163"/>
        <v/>
      </c>
      <c r="FI412" t="str">
        <f t="shared" ca="1" si="164"/>
        <v/>
      </c>
      <c r="FJ412" t="str">
        <f t="shared" ca="1" si="165"/>
        <v/>
      </c>
      <c r="FK412" t="str">
        <f t="shared" ca="1" si="166"/>
        <v/>
      </c>
      <c r="FL412" t="str">
        <f t="shared" ca="1" si="167"/>
        <v/>
      </c>
      <c r="FM412" t="str">
        <f t="shared" ca="1" si="168"/>
        <v/>
      </c>
      <c r="FN412" t="str">
        <f t="shared" ca="1" si="169"/>
        <v/>
      </c>
      <c r="FO412" t="str">
        <f t="shared" ca="1" si="170"/>
        <v/>
      </c>
      <c r="FP412" t="str">
        <f t="shared" ca="1" si="171"/>
        <v/>
      </c>
      <c r="FQ412" t="str">
        <f t="shared" ca="1" si="172"/>
        <v/>
      </c>
      <c r="FR412" t="str">
        <f t="shared" ca="1" si="173"/>
        <v/>
      </c>
      <c r="FS412" t="str">
        <f t="shared" ca="1" si="174"/>
        <v/>
      </c>
      <c r="FT412" t="str">
        <f t="shared" ca="1" si="175"/>
        <v/>
      </c>
      <c r="FU412" t="str">
        <f t="shared" ca="1" si="176"/>
        <v/>
      </c>
      <c r="FV412" t="str">
        <f t="shared" ca="1" si="177"/>
        <v/>
      </c>
      <c r="FW412" t="str">
        <f t="shared" ca="1" si="178"/>
        <v/>
      </c>
      <c r="FX412" t="str">
        <f t="shared" ca="1" si="179"/>
        <v/>
      </c>
      <c r="FY412" t="str">
        <f t="shared" ca="1" si="180"/>
        <v/>
      </c>
      <c r="FZ412" t="str">
        <f t="shared" ca="1" si="181"/>
        <v/>
      </c>
      <c r="GA412" t="str">
        <f t="shared" ca="1" si="182"/>
        <v/>
      </c>
      <c r="GB412" t="str">
        <f t="shared" ca="1" si="183"/>
        <v/>
      </c>
      <c r="GC412" t="str">
        <f t="shared" ca="1" si="184"/>
        <v/>
      </c>
      <c r="GD412" t="str">
        <f t="shared" ca="1" si="185"/>
        <v/>
      </c>
      <c r="GE412" t="str">
        <f t="shared" ca="1" si="186"/>
        <v/>
      </c>
      <c r="GF412" t="str">
        <f t="shared" ca="1" si="187"/>
        <v/>
      </c>
      <c r="GG412" t="str">
        <f t="shared" ca="1" si="188"/>
        <v/>
      </c>
      <c r="GH412" t="str">
        <f t="shared" ca="1" si="189"/>
        <v/>
      </c>
      <c r="GI412" t="str">
        <f t="shared" ca="1" si="190"/>
        <v/>
      </c>
      <c r="GJ412" t="str">
        <f t="shared" ca="1" si="191"/>
        <v/>
      </c>
      <c r="GK412" t="str">
        <f t="shared" ca="1" si="192"/>
        <v/>
      </c>
      <c r="GL412" t="str">
        <f t="shared" ca="1" si="193"/>
        <v/>
      </c>
      <c r="GM412" t="str">
        <f t="shared" ca="1" si="194"/>
        <v/>
      </c>
      <c r="GN412" t="str">
        <f t="shared" ca="1" si="195"/>
        <v/>
      </c>
      <c r="GO412" t="str">
        <f t="shared" ca="1" si="196"/>
        <v/>
      </c>
      <c r="GP412" t="str">
        <f t="shared" ca="1" si="197"/>
        <v/>
      </c>
      <c r="GQ412" t="str">
        <f t="shared" ca="1" si="198"/>
        <v/>
      </c>
      <c r="GR412" t="str">
        <f t="shared" ca="1" si="199"/>
        <v/>
      </c>
      <c r="GS412" t="str">
        <f t="shared" ca="1" si="200"/>
        <v/>
      </c>
      <c r="GT412" t="str">
        <f t="shared" ca="1" si="201"/>
        <v/>
      </c>
      <c r="GU412" t="str">
        <f t="shared" ca="1" si="202"/>
        <v/>
      </c>
      <c r="GV412" t="str">
        <f t="shared" ca="1" si="203"/>
        <v/>
      </c>
      <c r="GW412" t="str">
        <f t="shared" ca="1" si="204"/>
        <v/>
      </c>
      <c r="GX412" t="str">
        <f t="shared" ca="1" si="205"/>
        <v/>
      </c>
      <c r="GY412" t="str">
        <f t="shared" ca="1" si="206"/>
        <v/>
      </c>
      <c r="GZ412" t="str">
        <f t="shared" ca="1" si="207"/>
        <v/>
      </c>
      <c r="HA412" t="str">
        <f t="shared" ca="1" si="208"/>
        <v/>
      </c>
      <c r="HB412" t="str">
        <f t="shared" ca="1" si="209"/>
        <v/>
      </c>
      <c r="HC412" t="str">
        <f t="shared" ca="1" si="210"/>
        <v/>
      </c>
      <c r="HD412" t="str">
        <f t="shared" ca="1" si="211"/>
        <v/>
      </c>
      <c r="HE412" t="str">
        <f t="shared" ca="1" si="212"/>
        <v/>
      </c>
      <c r="HF412" t="str">
        <f t="shared" ca="1" si="213"/>
        <v/>
      </c>
      <c r="HG412" t="str">
        <f t="shared" ca="1" si="214"/>
        <v/>
      </c>
      <c r="HH412" t="str">
        <f t="shared" ca="1" si="215"/>
        <v/>
      </c>
      <c r="HI412" t="str">
        <f t="shared" ca="1" si="216"/>
        <v/>
      </c>
      <c r="HJ412" t="str">
        <f t="shared" ca="1" si="217"/>
        <v/>
      </c>
      <c r="HK412" t="str">
        <f t="shared" ca="1" si="218"/>
        <v/>
      </c>
      <c r="HL412" t="str">
        <f t="shared" ca="1" si="219"/>
        <v/>
      </c>
      <c r="HM412" t="str">
        <f t="shared" ca="1" si="220"/>
        <v/>
      </c>
      <c r="HN412" t="str">
        <f t="shared" ca="1" si="221"/>
        <v/>
      </c>
      <c r="HO412" t="str">
        <f t="shared" ca="1" si="222"/>
        <v/>
      </c>
      <c r="HP412" t="str">
        <f t="shared" ca="1" si="223"/>
        <v/>
      </c>
      <c r="HQ412" t="str">
        <f t="shared" ca="1" si="224"/>
        <v/>
      </c>
      <c r="HR412" t="str">
        <f t="shared" ca="1" si="225"/>
        <v/>
      </c>
      <c r="HS412" t="str">
        <f t="shared" ca="1" si="226"/>
        <v/>
      </c>
      <c r="HT412" t="str">
        <f t="shared" ca="1" si="227"/>
        <v/>
      </c>
      <c r="HU412" t="str">
        <f t="shared" ca="1" si="228"/>
        <v/>
      </c>
      <c r="HV412" t="str">
        <f t="shared" ca="1" si="229"/>
        <v/>
      </c>
      <c r="HW412" t="str">
        <f t="shared" ca="1" si="230"/>
        <v/>
      </c>
      <c r="HX412" t="str">
        <f t="shared" ca="1" si="231"/>
        <v/>
      </c>
      <c r="HY412" t="str">
        <f t="shared" ca="1" si="232"/>
        <v/>
      </c>
      <c r="HZ412" t="str">
        <f t="shared" ca="1" si="233"/>
        <v/>
      </c>
      <c r="IA412" t="str">
        <f t="shared" ca="1" si="234"/>
        <v/>
      </c>
      <c r="IB412" t="str">
        <f t="shared" ca="1" si="235"/>
        <v/>
      </c>
      <c r="IC412" t="str">
        <f t="shared" ca="1" si="236"/>
        <v/>
      </c>
      <c r="ID412" t="str">
        <f t="shared" ca="1" si="237"/>
        <v/>
      </c>
      <c r="IE412" t="str">
        <f t="shared" ca="1" si="238"/>
        <v/>
      </c>
      <c r="IF412" t="str">
        <f t="shared" ca="1" si="239"/>
        <v/>
      </c>
      <c r="IG412" t="str">
        <f t="shared" ca="1" si="240"/>
        <v/>
      </c>
      <c r="IH412" t="str">
        <f t="shared" ca="1" si="241"/>
        <v/>
      </c>
      <c r="II412" t="str">
        <f t="shared" ca="1" si="242"/>
        <v/>
      </c>
      <c r="IJ412" t="str">
        <f t="shared" ca="1" si="243"/>
        <v/>
      </c>
      <c r="IK412" t="str">
        <f t="shared" ca="1" si="244"/>
        <v/>
      </c>
      <c r="IL412" t="str">
        <f t="shared" ca="1" si="245"/>
        <v/>
      </c>
      <c r="IM412" t="str">
        <f t="shared" ca="1" si="246"/>
        <v/>
      </c>
      <c r="IN412" t="str">
        <f t="shared" ca="1" si="247"/>
        <v/>
      </c>
      <c r="IO412" t="str">
        <f t="shared" ca="1" si="248"/>
        <v/>
      </c>
      <c r="IP412" t="str">
        <f t="shared" ca="1" si="249"/>
        <v/>
      </c>
      <c r="IQ412" t="str">
        <f t="shared" ca="1" si="250"/>
        <v/>
      </c>
      <c r="IR412" t="str">
        <f t="shared" ca="1" si="251"/>
        <v/>
      </c>
      <c r="IS412" t="str">
        <f t="shared" ca="1" si="252"/>
        <v/>
      </c>
      <c r="IT412" t="str">
        <f t="shared" ca="1" si="253"/>
        <v/>
      </c>
      <c r="IU412" t="str">
        <f t="shared" ca="1" si="254"/>
        <v/>
      </c>
      <c r="IV412" t="str">
        <f t="shared" ca="1" si="255"/>
        <v/>
      </c>
    </row>
    <row r="413" spans="2:256" x14ac:dyDescent="0.25">
      <c r="B413" s="140">
        <v>37</v>
      </c>
      <c r="C413" s="140" t="str">
        <f ca="1">IF(P413&gt;0,MAX($C$375:C412)+1,"")</f>
        <v/>
      </c>
      <c r="D413" s="140" t="str">
        <f ca="1">IF(ISERROR(INDEX(WS,ROWS($B$377:$B413))),"",MID(INDEX(WS,ROWS($B$377:$B413)), FIND("]",INDEX(WS,ROWS($B$377:$B413)))+1,32))&amp;T(NOW())</f>
        <v/>
      </c>
      <c r="E413" s="140" t="str">
        <f t="shared" ca="1" si="5"/>
        <v/>
      </c>
      <c r="F413" s="140" t="str">
        <f t="shared" ca="1" si="6"/>
        <v/>
      </c>
      <c r="G413" s="140" t="str">
        <f t="shared" ca="1" si="7"/>
        <v/>
      </c>
      <c r="H413" s="140" t="str">
        <f t="shared" ca="1" si="8"/>
        <v/>
      </c>
      <c r="I413" s="140" t="str">
        <f t="shared" ca="1" si="9"/>
        <v/>
      </c>
      <c r="J413" s="140" t="str">
        <f t="shared" ca="1" si="10"/>
        <v/>
      </c>
      <c r="K413" s="140" t="str">
        <f t="shared" ca="1" si="11"/>
        <v/>
      </c>
      <c r="L413" s="140" t="str">
        <f t="shared" ca="1" si="12"/>
        <v/>
      </c>
      <c r="M413" s="140" t="str">
        <f t="shared" ca="1" si="13"/>
        <v/>
      </c>
      <c r="N413" s="297" t="str">
        <f t="shared" ca="1" si="14"/>
        <v/>
      </c>
      <c r="O413" s="297" t="str">
        <f t="shared" ca="1" si="15"/>
        <v/>
      </c>
      <c r="P413" s="140">
        <f t="shared" ca="1" si="4"/>
        <v>0</v>
      </c>
      <c r="Q413" t="str">
        <f t="shared" ca="1" si="16"/>
        <v/>
      </c>
      <c r="R413" t="str">
        <f t="shared" ca="1" si="17"/>
        <v/>
      </c>
      <c r="S413" t="str">
        <f t="shared" ca="1" si="18"/>
        <v/>
      </c>
      <c r="T413" t="str">
        <f t="shared" ca="1" si="19"/>
        <v/>
      </c>
      <c r="U413" t="str">
        <f t="shared" ca="1" si="20"/>
        <v/>
      </c>
      <c r="V413" t="str">
        <f t="shared" ca="1" si="21"/>
        <v/>
      </c>
      <c r="W413" t="str">
        <f t="shared" ca="1" si="22"/>
        <v/>
      </c>
      <c r="X413" t="str">
        <f t="shared" ca="1" si="23"/>
        <v/>
      </c>
      <c r="Y413" t="str">
        <f t="shared" ca="1" si="24"/>
        <v/>
      </c>
      <c r="Z413" t="str">
        <f t="shared" ca="1" si="25"/>
        <v/>
      </c>
      <c r="AA413" t="str">
        <f t="shared" ca="1" si="26"/>
        <v/>
      </c>
      <c r="AB413" t="str">
        <f t="shared" ca="1" si="27"/>
        <v/>
      </c>
      <c r="AC413" t="str">
        <f t="shared" ca="1" si="28"/>
        <v/>
      </c>
      <c r="AD413" t="str">
        <f t="shared" ca="1" si="29"/>
        <v/>
      </c>
      <c r="AE413" t="str">
        <f t="shared" ca="1" si="30"/>
        <v/>
      </c>
      <c r="AF413" t="str">
        <f t="shared" ca="1" si="31"/>
        <v/>
      </c>
      <c r="AG413" t="str">
        <f t="shared" ca="1" si="32"/>
        <v/>
      </c>
      <c r="AH413" t="str">
        <f t="shared" ca="1" si="33"/>
        <v/>
      </c>
      <c r="AI413" t="str">
        <f t="shared" ca="1" si="34"/>
        <v/>
      </c>
      <c r="AJ413" t="str">
        <f t="shared" ca="1" si="35"/>
        <v/>
      </c>
      <c r="AK413" t="str">
        <f t="shared" ca="1" si="36"/>
        <v/>
      </c>
      <c r="AL413" t="str">
        <f t="shared" ca="1" si="37"/>
        <v/>
      </c>
      <c r="AM413" t="str">
        <f t="shared" ca="1" si="38"/>
        <v/>
      </c>
      <c r="AN413" t="str">
        <f t="shared" ca="1" si="39"/>
        <v/>
      </c>
      <c r="AO413" t="str">
        <f t="shared" ca="1" si="40"/>
        <v/>
      </c>
      <c r="AP413" t="str">
        <f t="shared" ca="1" si="41"/>
        <v/>
      </c>
      <c r="AQ413" t="str">
        <f t="shared" ca="1" si="42"/>
        <v/>
      </c>
      <c r="AR413" t="str">
        <f t="shared" ca="1" si="43"/>
        <v/>
      </c>
      <c r="AS413" t="str">
        <f t="shared" ca="1" si="44"/>
        <v/>
      </c>
      <c r="AT413" t="str">
        <f t="shared" ca="1" si="45"/>
        <v/>
      </c>
      <c r="AU413" t="str">
        <f t="shared" ca="1" si="46"/>
        <v/>
      </c>
      <c r="AV413" t="str">
        <f t="shared" ca="1" si="47"/>
        <v/>
      </c>
      <c r="AW413" t="str">
        <f t="shared" ca="1" si="48"/>
        <v/>
      </c>
      <c r="AX413" t="str">
        <f t="shared" ca="1" si="49"/>
        <v/>
      </c>
      <c r="AY413" t="str">
        <f t="shared" ca="1" si="50"/>
        <v/>
      </c>
      <c r="AZ413" t="str">
        <f t="shared" ca="1" si="51"/>
        <v/>
      </c>
      <c r="BA413" t="str">
        <f t="shared" ca="1" si="52"/>
        <v/>
      </c>
      <c r="BB413" t="str">
        <f t="shared" ca="1" si="53"/>
        <v/>
      </c>
      <c r="BC413" t="str">
        <f t="shared" ca="1" si="54"/>
        <v/>
      </c>
      <c r="BD413" t="str">
        <f t="shared" ca="1" si="55"/>
        <v/>
      </c>
      <c r="BE413" t="str">
        <f t="shared" ca="1" si="56"/>
        <v/>
      </c>
      <c r="BF413" t="str">
        <f t="shared" ca="1" si="57"/>
        <v/>
      </c>
      <c r="BG413" t="str">
        <f t="shared" ca="1" si="58"/>
        <v/>
      </c>
      <c r="BH413" t="str">
        <f t="shared" ca="1" si="59"/>
        <v/>
      </c>
      <c r="BI413" t="str">
        <f t="shared" ca="1" si="60"/>
        <v/>
      </c>
      <c r="BJ413" t="str">
        <f t="shared" ca="1" si="61"/>
        <v/>
      </c>
      <c r="BK413" t="str">
        <f t="shared" ca="1" si="62"/>
        <v/>
      </c>
      <c r="BL413" t="str">
        <f t="shared" ca="1" si="63"/>
        <v/>
      </c>
      <c r="BM413" t="str">
        <f t="shared" ca="1" si="64"/>
        <v/>
      </c>
      <c r="BN413" t="str">
        <f t="shared" ca="1" si="65"/>
        <v/>
      </c>
      <c r="BO413" t="str">
        <f t="shared" ca="1" si="66"/>
        <v/>
      </c>
      <c r="BP413" t="str">
        <f t="shared" ca="1" si="67"/>
        <v/>
      </c>
      <c r="BQ413" t="str">
        <f t="shared" ca="1" si="68"/>
        <v/>
      </c>
      <c r="BR413" t="str">
        <f t="shared" ca="1" si="69"/>
        <v/>
      </c>
      <c r="BS413" t="str">
        <f t="shared" ca="1" si="70"/>
        <v/>
      </c>
      <c r="BT413" t="str">
        <f t="shared" ca="1" si="71"/>
        <v/>
      </c>
      <c r="BU413" t="str">
        <f t="shared" ca="1" si="72"/>
        <v/>
      </c>
      <c r="BV413" t="str">
        <f t="shared" ca="1" si="73"/>
        <v/>
      </c>
      <c r="BW413" t="str">
        <f t="shared" ca="1" si="74"/>
        <v/>
      </c>
      <c r="BX413" t="str">
        <f t="shared" ca="1" si="75"/>
        <v/>
      </c>
      <c r="BY413" t="str">
        <f t="shared" ca="1" si="76"/>
        <v/>
      </c>
      <c r="BZ413" t="str">
        <f t="shared" ca="1" si="77"/>
        <v/>
      </c>
      <c r="CA413" t="str">
        <f t="shared" ca="1" si="78"/>
        <v/>
      </c>
      <c r="CB413" t="str">
        <f t="shared" ca="1" si="79"/>
        <v/>
      </c>
      <c r="CC413" t="str">
        <f t="shared" ca="1" si="80"/>
        <v/>
      </c>
      <c r="CD413" t="str">
        <f t="shared" ca="1" si="81"/>
        <v/>
      </c>
      <c r="CE413" t="str">
        <f t="shared" ca="1" si="82"/>
        <v/>
      </c>
      <c r="CF413" t="str">
        <f t="shared" ca="1" si="83"/>
        <v/>
      </c>
      <c r="CG413" t="str">
        <f t="shared" ca="1" si="84"/>
        <v/>
      </c>
      <c r="CH413" t="str">
        <f t="shared" ca="1" si="85"/>
        <v/>
      </c>
      <c r="CI413" t="str">
        <f t="shared" ca="1" si="86"/>
        <v/>
      </c>
      <c r="CJ413" t="str">
        <f t="shared" ca="1" si="87"/>
        <v/>
      </c>
      <c r="CK413" t="str">
        <f t="shared" ca="1" si="88"/>
        <v/>
      </c>
      <c r="CL413" t="str">
        <f t="shared" ca="1" si="89"/>
        <v/>
      </c>
      <c r="CM413" t="str">
        <f t="shared" ca="1" si="90"/>
        <v/>
      </c>
      <c r="CN413" t="str">
        <f t="shared" ca="1" si="91"/>
        <v/>
      </c>
      <c r="CO413" t="str">
        <f t="shared" ca="1" si="92"/>
        <v/>
      </c>
      <c r="CP413" t="str">
        <f t="shared" ca="1" si="93"/>
        <v/>
      </c>
      <c r="CQ413" t="str">
        <f t="shared" ca="1" si="94"/>
        <v/>
      </c>
      <c r="CR413" t="str">
        <f t="shared" ca="1" si="95"/>
        <v/>
      </c>
      <c r="CS413" t="str">
        <f t="shared" ca="1" si="96"/>
        <v/>
      </c>
      <c r="CT413" t="str">
        <f t="shared" ca="1" si="97"/>
        <v/>
      </c>
      <c r="CU413" t="str">
        <f t="shared" ca="1" si="98"/>
        <v/>
      </c>
      <c r="CV413" t="str">
        <f t="shared" ca="1" si="99"/>
        <v/>
      </c>
      <c r="CW413" t="str">
        <f t="shared" ca="1" si="100"/>
        <v/>
      </c>
      <c r="CX413" t="str">
        <f t="shared" ca="1" si="101"/>
        <v/>
      </c>
      <c r="CY413" t="str">
        <f t="shared" ca="1" si="102"/>
        <v/>
      </c>
      <c r="CZ413" t="str">
        <f t="shared" ca="1" si="103"/>
        <v/>
      </c>
      <c r="DA413" t="str">
        <f t="shared" ca="1" si="104"/>
        <v/>
      </c>
      <c r="DB413" t="str">
        <f t="shared" ca="1" si="105"/>
        <v/>
      </c>
      <c r="DC413" t="str">
        <f t="shared" ca="1" si="106"/>
        <v/>
      </c>
      <c r="DD413" t="str">
        <f t="shared" ca="1" si="107"/>
        <v/>
      </c>
      <c r="DE413" t="str">
        <f t="shared" ca="1" si="108"/>
        <v/>
      </c>
      <c r="DF413" t="str">
        <f t="shared" ca="1" si="109"/>
        <v/>
      </c>
      <c r="DG413" t="str">
        <f t="shared" ca="1" si="110"/>
        <v/>
      </c>
      <c r="DH413" t="str">
        <f t="shared" ca="1" si="111"/>
        <v/>
      </c>
      <c r="DI413" t="str">
        <f t="shared" ca="1" si="112"/>
        <v/>
      </c>
      <c r="DJ413" t="str">
        <f t="shared" ca="1" si="113"/>
        <v/>
      </c>
      <c r="DK413" t="str">
        <f t="shared" ca="1" si="114"/>
        <v/>
      </c>
      <c r="DL413" t="str">
        <f t="shared" ca="1" si="115"/>
        <v/>
      </c>
      <c r="DM413" t="str">
        <f t="shared" ca="1" si="116"/>
        <v/>
      </c>
      <c r="DN413" t="str">
        <f t="shared" ca="1" si="117"/>
        <v/>
      </c>
      <c r="DO413" t="str">
        <f t="shared" ca="1" si="118"/>
        <v/>
      </c>
      <c r="DP413" t="str">
        <f t="shared" ca="1" si="119"/>
        <v/>
      </c>
      <c r="DQ413" t="str">
        <f t="shared" ca="1" si="120"/>
        <v/>
      </c>
      <c r="DR413" t="str">
        <f t="shared" ca="1" si="121"/>
        <v/>
      </c>
      <c r="DS413" t="str">
        <f t="shared" ca="1" si="122"/>
        <v/>
      </c>
      <c r="DT413" t="str">
        <f t="shared" ca="1" si="123"/>
        <v/>
      </c>
      <c r="DU413" t="str">
        <f t="shared" ca="1" si="124"/>
        <v/>
      </c>
      <c r="DV413" t="str">
        <f t="shared" ca="1" si="125"/>
        <v/>
      </c>
      <c r="DW413" t="str">
        <f t="shared" ca="1" si="126"/>
        <v/>
      </c>
      <c r="DX413" t="str">
        <f t="shared" ca="1" si="127"/>
        <v/>
      </c>
      <c r="DY413" t="str">
        <f t="shared" ca="1" si="128"/>
        <v/>
      </c>
      <c r="DZ413" t="str">
        <f t="shared" ca="1" si="129"/>
        <v/>
      </c>
      <c r="EA413" t="str">
        <f t="shared" ca="1" si="130"/>
        <v/>
      </c>
      <c r="EB413" t="str">
        <f t="shared" ca="1" si="131"/>
        <v/>
      </c>
      <c r="EC413" t="str">
        <f t="shared" ca="1" si="132"/>
        <v/>
      </c>
      <c r="ED413" t="str">
        <f t="shared" ca="1" si="133"/>
        <v/>
      </c>
      <c r="EE413" t="str">
        <f t="shared" ca="1" si="134"/>
        <v/>
      </c>
      <c r="EF413" t="str">
        <f t="shared" ca="1" si="135"/>
        <v/>
      </c>
      <c r="EG413" t="str">
        <f t="shared" ca="1" si="136"/>
        <v/>
      </c>
      <c r="EH413" t="str">
        <f t="shared" ca="1" si="137"/>
        <v/>
      </c>
      <c r="EI413" t="str">
        <f t="shared" ca="1" si="138"/>
        <v/>
      </c>
      <c r="EJ413" t="str">
        <f t="shared" ca="1" si="139"/>
        <v/>
      </c>
      <c r="EK413" t="str">
        <f t="shared" ca="1" si="140"/>
        <v/>
      </c>
      <c r="EL413" t="str">
        <f t="shared" ca="1" si="141"/>
        <v/>
      </c>
      <c r="EM413" t="str">
        <f t="shared" ca="1" si="142"/>
        <v/>
      </c>
      <c r="EN413" t="str">
        <f t="shared" ca="1" si="143"/>
        <v/>
      </c>
      <c r="EO413" t="str">
        <f t="shared" ca="1" si="144"/>
        <v/>
      </c>
      <c r="EP413" t="str">
        <f t="shared" ca="1" si="145"/>
        <v/>
      </c>
      <c r="EQ413" t="str">
        <f t="shared" ca="1" si="146"/>
        <v/>
      </c>
      <c r="ER413" t="str">
        <f t="shared" ca="1" si="147"/>
        <v/>
      </c>
      <c r="ES413" t="str">
        <f t="shared" ca="1" si="148"/>
        <v/>
      </c>
      <c r="ET413" t="str">
        <f t="shared" ca="1" si="149"/>
        <v/>
      </c>
      <c r="EU413" t="str">
        <f t="shared" ca="1" si="150"/>
        <v/>
      </c>
      <c r="EV413" t="str">
        <f t="shared" ca="1" si="151"/>
        <v/>
      </c>
      <c r="EW413" t="str">
        <f t="shared" ca="1" si="152"/>
        <v/>
      </c>
      <c r="EX413" t="str">
        <f t="shared" ca="1" si="153"/>
        <v/>
      </c>
      <c r="EY413" t="str">
        <f t="shared" ca="1" si="154"/>
        <v/>
      </c>
      <c r="EZ413" t="str">
        <f t="shared" ca="1" si="155"/>
        <v/>
      </c>
      <c r="FA413" t="str">
        <f t="shared" ca="1" si="156"/>
        <v/>
      </c>
      <c r="FB413" t="str">
        <f t="shared" ca="1" si="157"/>
        <v/>
      </c>
      <c r="FC413" t="str">
        <f t="shared" ca="1" si="158"/>
        <v/>
      </c>
      <c r="FD413" t="str">
        <f t="shared" ca="1" si="159"/>
        <v/>
      </c>
      <c r="FE413" t="str">
        <f t="shared" ca="1" si="160"/>
        <v/>
      </c>
      <c r="FF413" t="str">
        <f t="shared" ca="1" si="161"/>
        <v/>
      </c>
      <c r="FG413" t="str">
        <f t="shared" ca="1" si="162"/>
        <v/>
      </c>
      <c r="FH413" t="str">
        <f t="shared" ca="1" si="163"/>
        <v/>
      </c>
      <c r="FI413" t="str">
        <f t="shared" ca="1" si="164"/>
        <v/>
      </c>
      <c r="FJ413" t="str">
        <f t="shared" ca="1" si="165"/>
        <v/>
      </c>
      <c r="FK413" t="str">
        <f t="shared" ca="1" si="166"/>
        <v/>
      </c>
      <c r="FL413" t="str">
        <f t="shared" ca="1" si="167"/>
        <v/>
      </c>
      <c r="FM413" t="str">
        <f t="shared" ca="1" si="168"/>
        <v/>
      </c>
      <c r="FN413" t="str">
        <f t="shared" ca="1" si="169"/>
        <v/>
      </c>
      <c r="FO413" t="str">
        <f t="shared" ca="1" si="170"/>
        <v/>
      </c>
      <c r="FP413" t="str">
        <f t="shared" ca="1" si="171"/>
        <v/>
      </c>
      <c r="FQ413" t="str">
        <f t="shared" ca="1" si="172"/>
        <v/>
      </c>
      <c r="FR413" t="str">
        <f t="shared" ca="1" si="173"/>
        <v/>
      </c>
      <c r="FS413" t="str">
        <f t="shared" ca="1" si="174"/>
        <v/>
      </c>
      <c r="FT413" t="str">
        <f t="shared" ca="1" si="175"/>
        <v/>
      </c>
      <c r="FU413" t="str">
        <f t="shared" ca="1" si="176"/>
        <v/>
      </c>
      <c r="FV413" t="str">
        <f t="shared" ca="1" si="177"/>
        <v/>
      </c>
      <c r="FW413" t="str">
        <f t="shared" ca="1" si="178"/>
        <v/>
      </c>
      <c r="FX413" t="str">
        <f t="shared" ca="1" si="179"/>
        <v/>
      </c>
      <c r="FY413" t="str">
        <f t="shared" ca="1" si="180"/>
        <v/>
      </c>
      <c r="FZ413" t="str">
        <f t="shared" ca="1" si="181"/>
        <v/>
      </c>
      <c r="GA413" t="str">
        <f t="shared" ca="1" si="182"/>
        <v/>
      </c>
      <c r="GB413" t="str">
        <f t="shared" ca="1" si="183"/>
        <v/>
      </c>
      <c r="GC413" t="str">
        <f t="shared" ca="1" si="184"/>
        <v/>
      </c>
      <c r="GD413" t="str">
        <f t="shared" ca="1" si="185"/>
        <v/>
      </c>
      <c r="GE413" t="str">
        <f t="shared" ca="1" si="186"/>
        <v/>
      </c>
      <c r="GF413" t="str">
        <f t="shared" ca="1" si="187"/>
        <v/>
      </c>
      <c r="GG413" t="str">
        <f t="shared" ca="1" si="188"/>
        <v/>
      </c>
      <c r="GH413" t="str">
        <f t="shared" ca="1" si="189"/>
        <v/>
      </c>
      <c r="GI413" t="str">
        <f t="shared" ca="1" si="190"/>
        <v/>
      </c>
      <c r="GJ413" t="str">
        <f t="shared" ca="1" si="191"/>
        <v/>
      </c>
      <c r="GK413" t="str">
        <f t="shared" ca="1" si="192"/>
        <v/>
      </c>
      <c r="GL413" t="str">
        <f t="shared" ca="1" si="193"/>
        <v/>
      </c>
      <c r="GM413" t="str">
        <f t="shared" ca="1" si="194"/>
        <v/>
      </c>
      <c r="GN413" t="str">
        <f t="shared" ca="1" si="195"/>
        <v/>
      </c>
      <c r="GO413" t="str">
        <f t="shared" ca="1" si="196"/>
        <v/>
      </c>
      <c r="GP413" t="str">
        <f t="shared" ca="1" si="197"/>
        <v/>
      </c>
      <c r="GQ413" t="str">
        <f t="shared" ca="1" si="198"/>
        <v/>
      </c>
      <c r="GR413" t="str">
        <f t="shared" ca="1" si="199"/>
        <v/>
      </c>
      <c r="GS413" t="str">
        <f t="shared" ca="1" si="200"/>
        <v/>
      </c>
      <c r="GT413" t="str">
        <f t="shared" ca="1" si="201"/>
        <v/>
      </c>
      <c r="GU413" t="str">
        <f t="shared" ca="1" si="202"/>
        <v/>
      </c>
      <c r="GV413" t="str">
        <f t="shared" ca="1" si="203"/>
        <v/>
      </c>
      <c r="GW413" t="str">
        <f t="shared" ca="1" si="204"/>
        <v/>
      </c>
      <c r="GX413" t="str">
        <f t="shared" ca="1" si="205"/>
        <v/>
      </c>
      <c r="GY413" t="str">
        <f t="shared" ca="1" si="206"/>
        <v/>
      </c>
      <c r="GZ413" t="str">
        <f t="shared" ca="1" si="207"/>
        <v/>
      </c>
      <c r="HA413" t="str">
        <f t="shared" ca="1" si="208"/>
        <v/>
      </c>
      <c r="HB413" t="str">
        <f t="shared" ca="1" si="209"/>
        <v/>
      </c>
      <c r="HC413" t="str">
        <f t="shared" ca="1" si="210"/>
        <v/>
      </c>
      <c r="HD413" t="str">
        <f t="shared" ca="1" si="211"/>
        <v/>
      </c>
      <c r="HE413" t="str">
        <f t="shared" ca="1" si="212"/>
        <v/>
      </c>
      <c r="HF413" t="str">
        <f t="shared" ca="1" si="213"/>
        <v/>
      </c>
      <c r="HG413" t="str">
        <f t="shared" ca="1" si="214"/>
        <v/>
      </c>
      <c r="HH413" t="str">
        <f t="shared" ca="1" si="215"/>
        <v/>
      </c>
      <c r="HI413" t="str">
        <f t="shared" ca="1" si="216"/>
        <v/>
      </c>
      <c r="HJ413" t="str">
        <f t="shared" ca="1" si="217"/>
        <v/>
      </c>
      <c r="HK413" t="str">
        <f t="shared" ca="1" si="218"/>
        <v/>
      </c>
      <c r="HL413" t="str">
        <f t="shared" ca="1" si="219"/>
        <v/>
      </c>
      <c r="HM413" t="str">
        <f t="shared" ca="1" si="220"/>
        <v/>
      </c>
      <c r="HN413" t="str">
        <f t="shared" ca="1" si="221"/>
        <v/>
      </c>
      <c r="HO413" t="str">
        <f t="shared" ca="1" si="222"/>
        <v/>
      </c>
      <c r="HP413" t="str">
        <f t="shared" ca="1" si="223"/>
        <v/>
      </c>
      <c r="HQ413" t="str">
        <f t="shared" ca="1" si="224"/>
        <v/>
      </c>
      <c r="HR413" t="str">
        <f t="shared" ca="1" si="225"/>
        <v/>
      </c>
      <c r="HS413" t="str">
        <f t="shared" ca="1" si="226"/>
        <v/>
      </c>
      <c r="HT413" t="str">
        <f t="shared" ca="1" si="227"/>
        <v/>
      </c>
      <c r="HU413" t="str">
        <f t="shared" ca="1" si="228"/>
        <v/>
      </c>
      <c r="HV413" t="str">
        <f t="shared" ca="1" si="229"/>
        <v/>
      </c>
      <c r="HW413" t="str">
        <f t="shared" ca="1" si="230"/>
        <v/>
      </c>
      <c r="HX413" t="str">
        <f t="shared" ca="1" si="231"/>
        <v/>
      </c>
      <c r="HY413" t="str">
        <f t="shared" ca="1" si="232"/>
        <v/>
      </c>
      <c r="HZ413" t="str">
        <f t="shared" ca="1" si="233"/>
        <v/>
      </c>
      <c r="IA413" t="str">
        <f t="shared" ca="1" si="234"/>
        <v/>
      </c>
      <c r="IB413" t="str">
        <f t="shared" ca="1" si="235"/>
        <v/>
      </c>
      <c r="IC413" t="str">
        <f t="shared" ca="1" si="236"/>
        <v/>
      </c>
      <c r="ID413" t="str">
        <f t="shared" ca="1" si="237"/>
        <v/>
      </c>
      <c r="IE413" t="str">
        <f t="shared" ca="1" si="238"/>
        <v/>
      </c>
      <c r="IF413" t="str">
        <f t="shared" ca="1" si="239"/>
        <v/>
      </c>
      <c r="IG413" t="str">
        <f t="shared" ca="1" si="240"/>
        <v/>
      </c>
      <c r="IH413" t="str">
        <f t="shared" ca="1" si="241"/>
        <v/>
      </c>
      <c r="II413" t="str">
        <f t="shared" ca="1" si="242"/>
        <v/>
      </c>
      <c r="IJ413" t="str">
        <f t="shared" ca="1" si="243"/>
        <v/>
      </c>
      <c r="IK413" t="str">
        <f t="shared" ca="1" si="244"/>
        <v/>
      </c>
      <c r="IL413" t="str">
        <f t="shared" ca="1" si="245"/>
        <v/>
      </c>
      <c r="IM413" t="str">
        <f t="shared" ca="1" si="246"/>
        <v/>
      </c>
      <c r="IN413" t="str">
        <f t="shared" ca="1" si="247"/>
        <v/>
      </c>
      <c r="IO413" t="str">
        <f t="shared" ca="1" si="248"/>
        <v/>
      </c>
      <c r="IP413" t="str">
        <f t="shared" ca="1" si="249"/>
        <v/>
      </c>
      <c r="IQ413" t="str">
        <f t="shared" ca="1" si="250"/>
        <v/>
      </c>
      <c r="IR413" t="str">
        <f t="shared" ca="1" si="251"/>
        <v/>
      </c>
      <c r="IS413" t="str">
        <f t="shared" ca="1" si="252"/>
        <v/>
      </c>
      <c r="IT413" t="str">
        <f t="shared" ca="1" si="253"/>
        <v/>
      </c>
      <c r="IU413" t="str">
        <f t="shared" ca="1" si="254"/>
        <v/>
      </c>
      <c r="IV413" t="str">
        <f t="shared" ca="1" si="255"/>
        <v/>
      </c>
    </row>
    <row r="414" spans="2:256" x14ac:dyDescent="0.25">
      <c r="B414" s="140">
        <v>38</v>
      </c>
      <c r="C414" s="140" t="str">
        <f ca="1">IF(P414&gt;0,MAX($C$375:C413)+1,"")</f>
        <v/>
      </c>
      <c r="D414" s="140" t="str">
        <f ca="1">IF(ISERROR(INDEX(WS,ROWS($B$377:$B414))),"",MID(INDEX(WS,ROWS($B$377:$B414)), FIND("]",INDEX(WS,ROWS($B$377:$B414)))+1,32))&amp;T(NOW())</f>
        <v/>
      </c>
      <c r="E414" s="140" t="str">
        <f t="shared" ca="1" si="5"/>
        <v/>
      </c>
      <c r="F414" s="140" t="str">
        <f t="shared" ca="1" si="6"/>
        <v/>
      </c>
      <c r="G414" s="140" t="str">
        <f t="shared" ca="1" si="7"/>
        <v/>
      </c>
      <c r="H414" s="140" t="str">
        <f t="shared" ca="1" si="8"/>
        <v/>
      </c>
      <c r="I414" s="140" t="str">
        <f t="shared" ca="1" si="9"/>
        <v/>
      </c>
      <c r="J414" s="140" t="str">
        <f t="shared" ca="1" si="10"/>
        <v/>
      </c>
      <c r="K414" s="140" t="str">
        <f t="shared" ca="1" si="11"/>
        <v/>
      </c>
      <c r="L414" s="140" t="str">
        <f t="shared" ca="1" si="12"/>
        <v/>
      </c>
      <c r="M414" s="140" t="str">
        <f t="shared" ca="1" si="13"/>
        <v/>
      </c>
      <c r="N414" s="297" t="str">
        <f t="shared" ca="1" si="14"/>
        <v/>
      </c>
      <c r="O414" s="297" t="str">
        <f t="shared" ca="1" si="15"/>
        <v/>
      </c>
      <c r="P414" s="140">
        <f t="shared" ca="1" si="4"/>
        <v>0</v>
      </c>
      <c r="Q414" t="str">
        <f t="shared" ca="1" si="16"/>
        <v/>
      </c>
      <c r="R414" t="str">
        <f t="shared" ca="1" si="17"/>
        <v/>
      </c>
      <c r="S414" t="str">
        <f t="shared" ca="1" si="18"/>
        <v/>
      </c>
      <c r="T414" t="str">
        <f t="shared" ca="1" si="19"/>
        <v/>
      </c>
      <c r="U414" t="str">
        <f t="shared" ca="1" si="20"/>
        <v/>
      </c>
      <c r="V414" t="str">
        <f t="shared" ca="1" si="21"/>
        <v/>
      </c>
      <c r="W414" t="str">
        <f t="shared" ca="1" si="22"/>
        <v/>
      </c>
      <c r="X414" t="str">
        <f t="shared" ca="1" si="23"/>
        <v/>
      </c>
      <c r="Y414" t="str">
        <f t="shared" ca="1" si="24"/>
        <v/>
      </c>
      <c r="Z414" t="str">
        <f t="shared" ca="1" si="25"/>
        <v/>
      </c>
      <c r="AA414" t="str">
        <f t="shared" ca="1" si="26"/>
        <v/>
      </c>
      <c r="AB414" t="str">
        <f t="shared" ca="1" si="27"/>
        <v/>
      </c>
      <c r="AC414" t="str">
        <f t="shared" ca="1" si="28"/>
        <v/>
      </c>
      <c r="AD414" t="str">
        <f t="shared" ca="1" si="29"/>
        <v/>
      </c>
      <c r="AE414" t="str">
        <f t="shared" ca="1" si="30"/>
        <v/>
      </c>
      <c r="AF414" t="str">
        <f t="shared" ca="1" si="31"/>
        <v/>
      </c>
      <c r="AG414" t="str">
        <f t="shared" ca="1" si="32"/>
        <v/>
      </c>
      <c r="AH414" t="str">
        <f t="shared" ca="1" si="33"/>
        <v/>
      </c>
      <c r="AI414" t="str">
        <f t="shared" ca="1" si="34"/>
        <v/>
      </c>
      <c r="AJ414" t="str">
        <f t="shared" ca="1" si="35"/>
        <v/>
      </c>
      <c r="AK414" t="str">
        <f t="shared" ca="1" si="36"/>
        <v/>
      </c>
      <c r="AL414" t="str">
        <f t="shared" ca="1" si="37"/>
        <v/>
      </c>
      <c r="AM414" t="str">
        <f t="shared" ca="1" si="38"/>
        <v/>
      </c>
      <c r="AN414" t="str">
        <f t="shared" ca="1" si="39"/>
        <v/>
      </c>
      <c r="AO414" t="str">
        <f t="shared" ca="1" si="40"/>
        <v/>
      </c>
      <c r="AP414" t="str">
        <f t="shared" ca="1" si="41"/>
        <v/>
      </c>
      <c r="AQ414" t="str">
        <f t="shared" ca="1" si="42"/>
        <v/>
      </c>
      <c r="AR414" t="str">
        <f t="shared" ca="1" si="43"/>
        <v/>
      </c>
      <c r="AS414" t="str">
        <f t="shared" ca="1" si="44"/>
        <v/>
      </c>
      <c r="AT414" t="str">
        <f t="shared" ca="1" si="45"/>
        <v/>
      </c>
      <c r="AU414" t="str">
        <f t="shared" ca="1" si="46"/>
        <v/>
      </c>
      <c r="AV414" t="str">
        <f t="shared" ca="1" si="47"/>
        <v/>
      </c>
      <c r="AW414" t="str">
        <f t="shared" ca="1" si="48"/>
        <v/>
      </c>
      <c r="AX414" t="str">
        <f t="shared" ca="1" si="49"/>
        <v/>
      </c>
      <c r="AY414" t="str">
        <f t="shared" ca="1" si="50"/>
        <v/>
      </c>
      <c r="AZ414" t="str">
        <f t="shared" ca="1" si="51"/>
        <v/>
      </c>
      <c r="BA414" t="str">
        <f t="shared" ca="1" si="52"/>
        <v/>
      </c>
      <c r="BB414" t="str">
        <f t="shared" ca="1" si="53"/>
        <v/>
      </c>
      <c r="BC414" t="str">
        <f t="shared" ca="1" si="54"/>
        <v/>
      </c>
      <c r="BD414" t="str">
        <f t="shared" ca="1" si="55"/>
        <v/>
      </c>
      <c r="BE414" t="str">
        <f t="shared" ca="1" si="56"/>
        <v/>
      </c>
      <c r="BF414" t="str">
        <f t="shared" ca="1" si="57"/>
        <v/>
      </c>
      <c r="BG414" t="str">
        <f t="shared" ca="1" si="58"/>
        <v/>
      </c>
      <c r="BH414" t="str">
        <f t="shared" ca="1" si="59"/>
        <v/>
      </c>
      <c r="BI414" t="str">
        <f t="shared" ca="1" si="60"/>
        <v/>
      </c>
      <c r="BJ414" t="str">
        <f t="shared" ca="1" si="61"/>
        <v/>
      </c>
      <c r="BK414" t="str">
        <f t="shared" ca="1" si="62"/>
        <v/>
      </c>
      <c r="BL414" t="str">
        <f t="shared" ca="1" si="63"/>
        <v/>
      </c>
      <c r="BM414" t="str">
        <f t="shared" ca="1" si="64"/>
        <v/>
      </c>
      <c r="BN414" t="str">
        <f t="shared" ca="1" si="65"/>
        <v/>
      </c>
      <c r="BO414" t="str">
        <f t="shared" ca="1" si="66"/>
        <v/>
      </c>
      <c r="BP414" t="str">
        <f t="shared" ca="1" si="67"/>
        <v/>
      </c>
      <c r="BQ414" t="str">
        <f t="shared" ca="1" si="68"/>
        <v/>
      </c>
      <c r="BR414" t="str">
        <f t="shared" ca="1" si="69"/>
        <v/>
      </c>
      <c r="BS414" t="str">
        <f t="shared" ca="1" si="70"/>
        <v/>
      </c>
      <c r="BT414" t="str">
        <f t="shared" ca="1" si="71"/>
        <v/>
      </c>
      <c r="BU414" t="str">
        <f t="shared" ca="1" si="72"/>
        <v/>
      </c>
      <c r="BV414" t="str">
        <f t="shared" ca="1" si="73"/>
        <v/>
      </c>
      <c r="BW414" t="str">
        <f t="shared" ca="1" si="74"/>
        <v/>
      </c>
      <c r="BX414" t="str">
        <f t="shared" ca="1" si="75"/>
        <v/>
      </c>
      <c r="BY414" t="str">
        <f t="shared" ca="1" si="76"/>
        <v/>
      </c>
      <c r="BZ414" t="str">
        <f t="shared" ca="1" si="77"/>
        <v/>
      </c>
      <c r="CA414" t="str">
        <f t="shared" ca="1" si="78"/>
        <v/>
      </c>
      <c r="CB414" t="str">
        <f t="shared" ca="1" si="79"/>
        <v/>
      </c>
      <c r="CC414" t="str">
        <f t="shared" ca="1" si="80"/>
        <v/>
      </c>
      <c r="CD414" t="str">
        <f t="shared" ca="1" si="81"/>
        <v/>
      </c>
      <c r="CE414" t="str">
        <f t="shared" ca="1" si="82"/>
        <v/>
      </c>
      <c r="CF414" t="str">
        <f t="shared" ca="1" si="83"/>
        <v/>
      </c>
      <c r="CG414" t="str">
        <f t="shared" ca="1" si="84"/>
        <v/>
      </c>
      <c r="CH414" t="str">
        <f t="shared" ca="1" si="85"/>
        <v/>
      </c>
      <c r="CI414" t="str">
        <f t="shared" ca="1" si="86"/>
        <v/>
      </c>
      <c r="CJ414" t="str">
        <f t="shared" ca="1" si="87"/>
        <v/>
      </c>
      <c r="CK414" t="str">
        <f t="shared" ca="1" si="88"/>
        <v/>
      </c>
      <c r="CL414" t="str">
        <f t="shared" ca="1" si="89"/>
        <v/>
      </c>
      <c r="CM414" t="str">
        <f t="shared" ca="1" si="90"/>
        <v/>
      </c>
      <c r="CN414" t="str">
        <f t="shared" ca="1" si="91"/>
        <v/>
      </c>
      <c r="CO414" t="str">
        <f t="shared" ca="1" si="92"/>
        <v/>
      </c>
      <c r="CP414" t="str">
        <f t="shared" ca="1" si="93"/>
        <v/>
      </c>
      <c r="CQ414" t="str">
        <f t="shared" ca="1" si="94"/>
        <v/>
      </c>
      <c r="CR414" t="str">
        <f t="shared" ca="1" si="95"/>
        <v/>
      </c>
      <c r="CS414" t="str">
        <f t="shared" ca="1" si="96"/>
        <v/>
      </c>
      <c r="CT414" t="str">
        <f t="shared" ca="1" si="97"/>
        <v/>
      </c>
      <c r="CU414" t="str">
        <f t="shared" ca="1" si="98"/>
        <v/>
      </c>
      <c r="CV414" t="str">
        <f t="shared" ca="1" si="99"/>
        <v/>
      </c>
      <c r="CW414" t="str">
        <f t="shared" ca="1" si="100"/>
        <v/>
      </c>
      <c r="CX414" t="str">
        <f t="shared" ca="1" si="101"/>
        <v/>
      </c>
      <c r="CY414" t="str">
        <f t="shared" ca="1" si="102"/>
        <v/>
      </c>
      <c r="CZ414" t="str">
        <f t="shared" ca="1" si="103"/>
        <v/>
      </c>
      <c r="DA414" t="str">
        <f t="shared" ca="1" si="104"/>
        <v/>
      </c>
      <c r="DB414" t="str">
        <f t="shared" ca="1" si="105"/>
        <v/>
      </c>
      <c r="DC414" t="str">
        <f t="shared" ca="1" si="106"/>
        <v/>
      </c>
      <c r="DD414" t="str">
        <f t="shared" ca="1" si="107"/>
        <v/>
      </c>
      <c r="DE414" t="str">
        <f t="shared" ca="1" si="108"/>
        <v/>
      </c>
      <c r="DF414" t="str">
        <f t="shared" ca="1" si="109"/>
        <v/>
      </c>
      <c r="DG414" t="str">
        <f t="shared" ca="1" si="110"/>
        <v/>
      </c>
      <c r="DH414" t="str">
        <f t="shared" ca="1" si="111"/>
        <v/>
      </c>
      <c r="DI414" t="str">
        <f t="shared" ca="1" si="112"/>
        <v/>
      </c>
      <c r="DJ414" t="str">
        <f t="shared" ca="1" si="113"/>
        <v/>
      </c>
      <c r="DK414" t="str">
        <f t="shared" ca="1" si="114"/>
        <v/>
      </c>
      <c r="DL414" t="str">
        <f t="shared" ca="1" si="115"/>
        <v/>
      </c>
      <c r="DM414" t="str">
        <f t="shared" ca="1" si="116"/>
        <v/>
      </c>
      <c r="DN414" t="str">
        <f t="shared" ca="1" si="117"/>
        <v/>
      </c>
      <c r="DO414" t="str">
        <f t="shared" ca="1" si="118"/>
        <v/>
      </c>
      <c r="DP414" t="str">
        <f t="shared" ca="1" si="119"/>
        <v/>
      </c>
      <c r="DQ414" t="str">
        <f t="shared" ca="1" si="120"/>
        <v/>
      </c>
      <c r="DR414" t="str">
        <f t="shared" ca="1" si="121"/>
        <v/>
      </c>
      <c r="DS414" t="str">
        <f t="shared" ca="1" si="122"/>
        <v/>
      </c>
      <c r="DT414" t="str">
        <f t="shared" ca="1" si="123"/>
        <v/>
      </c>
      <c r="DU414" t="str">
        <f t="shared" ca="1" si="124"/>
        <v/>
      </c>
      <c r="DV414" t="str">
        <f t="shared" ca="1" si="125"/>
        <v/>
      </c>
      <c r="DW414" t="str">
        <f t="shared" ca="1" si="126"/>
        <v/>
      </c>
      <c r="DX414" t="str">
        <f t="shared" ca="1" si="127"/>
        <v/>
      </c>
      <c r="DY414" t="str">
        <f t="shared" ca="1" si="128"/>
        <v/>
      </c>
      <c r="DZ414" t="str">
        <f t="shared" ca="1" si="129"/>
        <v/>
      </c>
      <c r="EA414" t="str">
        <f t="shared" ca="1" si="130"/>
        <v/>
      </c>
      <c r="EB414" t="str">
        <f t="shared" ca="1" si="131"/>
        <v/>
      </c>
      <c r="EC414" t="str">
        <f t="shared" ca="1" si="132"/>
        <v/>
      </c>
      <c r="ED414" t="str">
        <f t="shared" ca="1" si="133"/>
        <v/>
      </c>
      <c r="EE414" t="str">
        <f t="shared" ca="1" si="134"/>
        <v/>
      </c>
      <c r="EF414" t="str">
        <f t="shared" ca="1" si="135"/>
        <v/>
      </c>
      <c r="EG414" t="str">
        <f t="shared" ca="1" si="136"/>
        <v/>
      </c>
      <c r="EH414" t="str">
        <f t="shared" ca="1" si="137"/>
        <v/>
      </c>
      <c r="EI414" t="str">
        <f t="shared" ca="1" si="138"/>
        <v/>
      </c>
      <c r="EJ414" t="str">
        <f t="shared" ca="1" si="139"/>
        <v/>
      </c>
      <c r="EK414" t="str">
        <f t="shared" ca="1" si="140"/>
        <v/>
      </c>
      <c r="EL414" t="str">
        <f t="shared" ca="1" si="141"/>
        <v/>
      </c>
      <c r="EM414" t="str">
        <f t="shared" ca="1" si="142"/>
        <v/>
      </c>
      <c r="EN414" t="str">
        <f t="shared" ca="1" si="143"/>
        <v/>
      </c>
      <c r="EO414" t="str">
        <f t="shared" ca="1" si="144"/>
        <v/>
      </c>
      <c r="EP414" t="str">
        <f t="shared" ca="1" si="145"/>
        <v/>
      </c>
      <c r="EQ414" t="str">
        <f t="shared" ca="1" si="146"/>
        <v/>
      </c>
      <c r="ER414" t="str">
        <f t="shared" ca="1" si="147"/>
        <v/>
      </c>
      <c r="ES414" t="str">
        <f t="shared" ca="1" si="148"/>
        <v/>
      </c>
      <c r="ET414" t="str">
        <f t="shared" ca="1" si="149"/>
        <v/>
      </c>
      <c r="EU414" t="str">
        <f t="shared" ca="1" si="150"/>
        <v/>
      </c>
      <c r="EV414" t="str">
        <f t="shared" ca="1" si="151"/>
        <v/>
      </c>
      <c r="EW414" t="str">
        <f t="shared" ca="1" si="152"/>
        <v/>
      </c>
      <c r="EX414" t="str">
        <f t="shared" ca="1" si="153"/>
        <v/>
      </c>
      <c r="EY414" t="str">
        <f t="shared" ca="1" si="154"/>
        <v/>
      </c>
      <c r="EZ414" t="str">
        <f t="shared" ca="1" si="155"/>
        <v/>
      </c>
      <c r="FA414" t="str">
        <f t="shared" ca="1" si="156"/>
        <v/>
      </c>
      <c r="FB414" t="str">
        <f t="shared" ca="1" si="157"/>
        <v/>
      </c>
      <c r="FC414" t="str">
        <f t="shared" ca="1" si="158"/>
        <v/>
      </c>
      <c r="FD414" t="str">
        <f t="shared" ca="1" si="159"/>
        <v/>
      </c>
      <c r="FE414" t="str">
        <f t="shared" ca="1" si="160"/>
        <v/>
      </c>
      <c r="FF414" t="str">
        <f t="shared" ca="1" si="161"/>
        <v/>
      </c>
      <c r="FG414" t="str">
        <f t="shared" ca="1" si="162"/>
        <v/>
      </c>
      <c r="FH414" t="str">
        <f t="shared" ca="1" si="163"/>
        <v/>
      </c>
      <c r="FI414" t="str">
        <f t="shared" ca="1" si="164"/>
        <v/>
      </c>
      <c r="FJ414" t="str">
        <f t="shared" ca="1" si="165"/>
        <v/>
      </c>
      <c r="FK414" t="str">
        <f t="shared" ca="1" si="166"/>
        <v/>
      </c>
      <c r="FL414" t="str">
        <f t="shared" ca="1" si="167"/>
        <v/>
      </c>
      <c r="FM414" t="str">
        <f t="shared" ca="1" si="168"/>
        <v/>
      </c>
      <c r="FN414" t="str">
        <f t="shared" ca="1" si="169"/>
        <v/>
      </c>
      <c r="FO414" t="str">
        <f t="shared" ca="1" si="170"/>
        <v/>
      </c>
      <c r="FP414" t="str">
        <f t="shared" ca="1" si="171"/>
        <v/>
      </c>
      <c r="FQ414" t="str">
        <f t="shared" ca="1" si="172"/>
        <v/>
      </c>
      <c r="FR414" t="str">
        <f t="shared" ca="1" si="173"/>
        <v/>
      </c>
      <c r="FS414" t="str">
        <f t="shared" ca="1" si="174"/>
        <v/>
      </c>
      <c r="FT414" t="str">
        <f t="shared" ca="1" si="175"/>
        <v/>
      </c>
      <c r="FU414" t="str">
        <f t="shared" ca="1" si="176"/>
        <v/>
      </c>
      <c r="FV414" t="str">
        <f t="shared" ca="1" si="177"/>
        <v/>
      </c>
      <c r="FW414" t="str">
        <f t="shared" ca="1" si="178"/>
        <v/>
      </c>
      <c r="FX414" t="str">
        <f t="shared" ca="1" si="179"/>
        <v/>
      </c>
      <c r="FY414" t="str">
        <f t="shared" ca="1" si="180"/>
        <v/>
      </c>
      <c r="FZ414" t="str">
        <f t="shared" ca="1" si="181"/>
        <v/>
      </c>
      <c r="GA414" t="str">
        <f t="shared" ca="1" si="182"/>
        <v/>
      </c>
      <c r="GB414" t="str">
        <f t="shared" ca="1" si="183"/>
        <v/>
      </c>
      <c r="GC414" t="str">
        <f t="shared" ca="1" si="184"/>
        <v/>
      </c>
      <c r="GD414" t="str">
        <f t="shared" ca="1" si="185"/>
        <v/>
      </c>
      <c r="GE414" t="str">
        <f t="shared" ca="1" si="186"/>
        <v/>
      </c>
      <c r="GF414" t="str">
        <f t="shared" ca="1" si="187"/>
        <v/>
      </c>
      <c r="GG414" t="str">
        <f t="shared" ca="1" si="188"/>
        <v/>
      </c>
      <c r="GH414" t="str">
        <f t="shared" ca="1" si="189"/>
        <v/>
      </c>
      <c r="GI414" t="str">
        <f t="shared" ca="1" si="190"/>
        <v/>
      </c>
      <c r="GJ414" t="str">
        <f t="shared" ca="1" si="191"/>
        <v/>
      </c>
      <c r="GK414" t="str">
        <f t="shared" ca="1" si="192"/>
        <v/>
      </c>
      <c r="GL414" t="str">
        <f t="shared" ca="1" si="193"/>
        <v/>
      </c>
      <c r="GM414" t="str">
        <f t="shared" ca="1" si="194"/>
        <v/>
      </c>
      <c r="GN414" t="str">
        <f t="shared" ca="1" si="195"/>
        <v/>
      </c>
      <c r="GO414" t="str">
        <f t="shared" ca="1" si="196"/>
        <v/>
      </c>
      <c r="GP414" t="str">
        <f t="shared" ca="1" si="197"/>
        <v/>
      </c>
      <c r="GQ414" t="str">
        <f t="shared" ca="1" si="198"/>
        <v/>
      </c>
      <c r="GR414" t="str">
        <f t="shared" ca="1" si="199"/>
        <v/>
      </c>
      <c r="GS414" t="str">
        <f t="shared" ca="1" si="200"/>
        <v/>
      </c>
      <c r="GT414" t="str">
        <f t="shared" ca="1" si="201"/>
        <v/>
      </c>
      <c r="GU414" t="str">
        <f t="shared" ca="1" si="202"/>
        <v/>
      </c>
      <c r="GV414" t="str">
        <f t="shared" ca="1" si="203"/>
        <v/>
      </c>
      <c r="GW414" t="str">
        <f t="shared" ca="1" si="204"/>
        <v/>
      </c>
      <c r="GX414" t="str">
        <f t="shared" ca="1" si="205"/>
        <v/>
      </c>
      <c r="GY414" t="str">
        <f t="shared" ca="1" si="206"/>
        <v/>
      </c>
      <c r="GZ414" t="str">
        <f t="shared" ca="1" si="207"/>
        <v/>
      </c>
      <c r="HA414" t="str">
        <f t="shared" ca="1" si="208"/>
        <v/>
      </c>
      <c r="HB414" t="str">
        <f t="shared" ca="1" si="209"/>
        <v/>
      </c>
      <c r="HC414" t="str">
        <f t="shared" ca="1" si="210"/>
        <v/>
      </c>
      <c r="HD414" t="str">
        <f t="shared" ca="1" si="211"/>
        <v/>
      </c>
      <c r="HE414" t="str">
        <f t="shared" ca="1" si="212"/>
        <v/>
      </c>
      <c r="HF414" t="str">
        <f t="shared" ca="1" si="213"/>
        <v/>
      </c>
      <c r="HG414" t="str">
        <f t="shared" ca="1" si="214"/>
        <v/>
      </c>
      <c r="HH414" t="str">
        <f t="shared" ca="1" si="215"/>
        <v/>
      </c>
      <c r="HI414" t="str">
        <f t="shared" ca="1" si="216"/>
        <v/>
      </c>
      <c r="HJ414" t="str">
        <f t="shared" ca="1" si="217"/>
        <v/>
      </c>
      <c r="HK414" t="str">
        <f t="shared" ca="1" si="218"/>
        <v/>
      </c>
      <c r="HL414" t="str">
        <f t="shared" ca="1" si="219"/>
        <v/>
      </c>
      <c r="HM414" t="str">
        <f t="shared" ca="1" si="220"/>
        <v/>
      </c>
      <c r="HN414" t="str">
        <f t="shared" ca="1" si="221"/>
        <v/>
      </c>
      <c r="HO414" t="str">
        <f t="shared" ca="1" si="222"/>
        <v/>
      </c>
      <c r="HP414" t="str">
        <f t="shared" ca="1" si="223"/>
        <v/>
      </c>
      <c r="HQ414" t="str">
        <f t="shared" ca="1" si="224"/>
        <v/>
      </c>
      <c r="HR414" t="str">
        <f t="shared" ca="1" si="225"/>
        <v/>
      </c>
      <c r="HS414" t="str">
        <f t="shared" ca="1" si="226"/>
        <v/>
      </c>
      <c r="HT414" t="str">
        <f t="shared" ca="1" si="227"/>
        <v/>
      </c>
      <c r="HU414" t="str">
        <f t="shared" ca="1" si="228"/>
        <v/>
      </c>
      <c r="HV414" t="str">
        <f t="shared" ca="1" si="229"/>
        <v/>
      </c>
      <c r="HW414" t="str">
        <f t="shared" ca="1" si="230"/>
        <v/>
      </c>
      <c r="HX414" t="str">
        <f t="shared" ca="1" si="231"/>
        <v/>
      </c>
      <c r="HY414" t="str">
        <f t="shared" ca="1" si="232"/>
        <v/>
      </c>
      <c r="HZ414" t="str">
        <f t="shared" ca="1" si="233"/>
        <v/>
      </c>
      <c r="IA414" t="str">
        <f t="shared" ca="1" si="234"/>
        <v/>
      </c>
      <c r="IB414" t="str">
        <f t="shared" ca="1" si="235"/>
        <v/>
      </c>
      <c r="IC414" t="str">
        <f t="shared" ca="1" si="236"/>
        <v/>
      </c>
      <c r="ID414" t="str">
        <f t="shared" ca="1" si="237"/>
        <v/>
      </c>
      <c r="IE414" t="str">
        <f t="shared" ca="1" si="238"/>
        <v/>
      </c>
      <c r="IF414" t="str">
        <f t="shared" ca="1" si="239"/>
        <v/>
      </c>
      <c r="IG414" t="str">
        <f t="shared" ca="1" si="240"/>
        <v/>
      </c>
      <c r="IH414" t="str">
        <f t="shared" ca="1" si="241"/>
        <v/>
      </c>
      <c r="II414" t="str">
        <f t="shared" ca="1" si="242"/>
        <v/>
      </c>
      <c r="IJ414" t="str">
        <f t="shared" ca="1" si="243"/>
        <v/>
      </c>
      <c r="IK414" t="str">
        <f t="shared" ca="1" si="244"/>
        <v/>
      </c>
      <c r="IL414" t="str">
        <f t="shared" ca="1" si="245"/>
        <v/>
      </c>
      <c r="IM414" t="str">
        <f t="shared" ca="1" si="246"/>
        <v/>
      </c>
      <c r="IN414" t="str">
        <f t="shared" ca="1" si="247"/>
        <v/>
      </c>
      <c r="IO414" t="str">
        <f t="shared" ca="1" si="248"/>
        <v/>
      </c>
      <c r="IP414" t="str">
        <f t="shared" ca="1" si="249"/>
        <v/>
      </c>
      <c r="IQ414" t="str">
        <f t="shared" ca="1" si="250"/>
        <v/>
      </c>
      <c r="IR414" t="str">
        <f t="shared" ca="1" si="251"/>
        <v/>
      </c>
      <c r="IS414" t="str">
        <f t="shared" ca="1" si="252"/>
        <v/>
      </c>
      <c r="IT414" t="str">
        <f t="shared" ca="1" si="253"/>
        <v/>
      </c>
      <c r="IU414" t="str">
        <f t="shared" ca="1" si="254"/>
        <v/>
      </c>
      <c r="IV414" t="str">
        <f t="shared" ca="1" si="255"/>
        <v/>
      </c>
    </row>
    <row r="415" spans="2:256" x14ac:dyDescent="0.25">
      <c r="B415" s="140">
        <v>39</v>
      </c>
      <c r="C415" s="140" t="str">
        <f ca="1">IF(P415&gt;0,MAX($C$375:C414)+1,"")</f>
        <v/>
      </c>
      <c r="D415" s="140" t="str">
        <f ca="1">IF(ISERROR(INDEX(WS,ROWS($B$377:$B415))),"",MID(INDEX(WS,ROWS($B$377:$B415)), FIND("]",INDEX(WS,ROWS($B$377:$B415)))+1,32))&amp;T(NOW())</f>
        <v/>
      </c>
      <c r="E415" s="140" t="str">
        <f t="shared" ca="1" si="5"/>
        <v/>
      </c>
      <c r="F415" s="140" t="str">
        <f t="shared" ca="1" si="6"/>
        <v/>
      </c>
      <c r="G415" s="140" t="str">
        <f t="shared" ca="1" si="7"/>
        <v/>
      </c>
      <c r="H415" s="140" t="str">
        <f t="shared" ca="1" si="8"/>
        <v/>
      </c>
      <c r="I415" s="140" t="str">
        <f t="shared" ca="1" si="9"/>
        <v/>
      </c>
      <c r="J415" s="140" t="str">
        <f t="shared" ca="1" si="10"/>
        <v/>
      </c>
      <c r="K415" s="140" t="str">
        <f t="shared" ca="1" si="11"/>
        <v/>
      </c>
      <c r="L415" s="140" t="str">
        <f t="shared" ca="1" si="12"/>
        <v/>
      </c>
      <c r="M415" s="140" t="str">
        <f t="shared" ca="1" si="13"/>
        <v/>
      </c>
      <c r="N415" s="297" t="str">
        <f t="shared" ca="1" si="14"/>
        <v/>
      </c>
      <c r="O415" s="297" t="str">
        <f t="shared" ca="1" si="15"/>
        <v/>
      </c>
      <c r="P415" s="140">
        <f t="shared" ca="1" si="4"/>
        <v>0</v>
      </c>
      <c r="Q415" t="str">
        <f t="shared" ca="1" si="16"/>
        <v/>
      </c>
      <c r="R415" t="str">
        <f t="shared" ca="1" si="17"/>
        <v/>
      </c>
      <c r="S415" t="str">
        <f t="shared" ca="1" si="18"/>
        <v/>
      </c>
      <c r="T415" t="str">
        <f t="shared" ca="1" si="19"/>
        <v/>
      </c>
      <c r="U415" t="str">
        <f t="shared" ca="1" si="20"/>
        <v/>
      </c>
      <c r="V415" t="str">
        <f t="shared" ca="1" si="21"/>
        <v/>
      </c>
      <c r="W415" t="str">
        <f t="shared" ca="1" si="22"/>
        <v/>
      </c>
      <c r="X415" t="str">
        <f t="shared" ca="1" si="23"/>
        <v/>
      </c>
      <c r="Y415" t="str">
        <f t="shared" ca="1" si="24"/>
        <v/>
      </c>
      <c r="Z415" t="str">
        <f t="shared" ca="1" si="25"/>
        <v/>
      </c>
      <c r="AA415" t="str">
        <f t="shared" ca="1" si="26"/>
        <v/>
      </c>
      <c r="AB415" t="str">
        <f t="shared" ca="1" si="27"/>
        <v/>
      </c>
      <c r="AC415" t="str">
        <f t="shared" ca="1" si="28"/>
        <v/>
      </c>
      <c r="AD415" t="str">
        <f t="shared" ca="1" si="29"/>
        <v/>
      </c>
      <c r="AE415" t="str">
        <f t="shared" ca="1" si="30"/>
        <v/>
      </c>
      <c r="AF415" t="str">
        <f t="shared" ca="1" si="31"/>
        <v/>
      </c>
      <c r="AG415" t="str">
        <f t="shared" ca="1" si="32"/>
        <v/>
      </c>
      <c r="AH415" t="str">
        <f t="shared" ca="1" si="33"/>
        <v/>
      </c>
      <c r="AI415" t="str">
        <f t="shared" ca="1" si="34"/>
        <v/>
      </c>
      <c r="AJ415" t="str">
        <f t="shared" ca="1" si="35"/>
        <v/>
      </c>
      <c r="AK415" t="str">
        <f t="shared" ca="1" si="36"/>
        <v/>
      </c>
      <c r="AL415" t="str">
        <f t="shared" ca="1" si="37"/>
        <v/>
      </c>
      <c r="AM415" t="str">
        <f t="shared" ca="1" si="38"/>
        <v/>
      </c>
      <c r="AN415" t="str">
        <f t="shared" ca="1" si="39"/>
        <v/>
      </c>
      <c r="AO415" t="str">
        <f t="shared" ca="1" si="40"/>
        <v/>
      </c>
      <c r="AP415" t="str">
        <f t="shared" ca="1" si="41"/>
        <v/>
      </c>
      <c r="AQ415" t="str">
        <f t="shared" ca="1" si="42"/>
        <v/>
      </c>
      <c r="AR415" t="str">
        <f t="shared" ca="1" si="43"/>
        <v/>
      </c>
      <c r="AS415" t="str">
        <f t="shared" ca="1" si="44"/>
        <v/>
      </c>
      <c r="AT415" t="str">
        <f t="shared" ca="1" si="45"/>
        <v/>
      </c>
      <c r="AU415" t="str">
        <f t="shared" ca="1" si="46"/>
        <v/>
      </c>
      <c r="AV415" t="str">
        <f t="shared" ca="1" si="47"/>
        <v/>
      </c>
      <c r="AW415" t="str">
        <f t="shared" ca="1" si="48"/>
        <v/>
      </c>
      <c r="AX415" t="str">
        <f t="shared" ca="1" si="49"/>
        <v/>
      </c>
      <c r="AY415" t="str">
        <f t="shared" ca="1" si="50"/>
        <v/>
      </c>
      <c r="AZ415" t="str">
        <f t="shared" ca="1" si="51"/>
        <v/>
      </c>
      <c r="BA415" t="str">
        <f t="shared" ca="1" si="52"/>
        <v/>
      </c>
      <c r="BB415" t="str">
        <f t="shared" ca="1" si="53"/>
        <v/>
      </c>
      <c r="BC415" t="str">
        <f t="shared" ca="1" si="54"/>
        <v/>
      </c>
      <c r="BD415" t="str">
        <f t="shared" ca="1" si="55"/>
        <v/>
      </c>
      <c r="BE415" t="str">
        <f t="shared" ca="1" si="56"/>
        <v/>
      </c>
      <c r="BF415" t="str">
        <f t="shared" ca="1" si="57"/>
        <v/>
      </c>
      <c r="BG415" t="str">
        <f t="shared" ca="1" si="58"/>
        <v/>
      </c>
      <c r="BH415" t="str">
        <f t="shared" ca="1" si="59"/>
        <v/>
      </c>
      <c r="BI415" t="str">
        <f t="shared" ca="1" si="60"/>
        <v/>
      </c>
      <c r="BJ415" t="str">
        <f t="shared" ca="1" si="61"/>
        <v/>
      </c>
      <c r="BK415" t="str">
        <f t="shared" ca="1" si="62"/>
        <v/>
      </c>
      <c r="BL415" t="str">
        <f t="shared" ca="1" si="63"/>
        <v/>
      </c>
      <c r="BM415" t="str">
        <f t="shared" ca="1" si="64"/>
        <v/>
      </c>
      <c r="BN415" t="str">
        <f t="shared" ca="1" si="65"/>
        <v/>
      </c>
      <c r="BO415" t="str">
        <f t="shared" ca="1" si="66"/>
        <v/>
      </c>
      <c r="BP415" t="str">
        <f t="shared" ca="1" si="67"/>
        <v/>
      </c>
      <c r="BQ415" t="str">
        <f t="shared" ca="1" si="68"/>
        <v/>
      </c>
      <c r="BR415" t="str">
        <f t="shared" ca="1" si="69"/>
        <v/>
      </c>
      <c r="BS415" t="str">
        <f t="shared" ca="1" si="70"/>
        <v/>
      </c>
      <c r="BT415" t="str">
        <f t="shared" ca="1" si="71"/>
        <v/>
      </c>
      <c r="BU415" t="str">
        <f t="shared" ca="1" si="72"/>
        <v/>
      </c>
      <c r="BV415" t="str">
        <f t="shared" ca="1" si="73"/>
        <v/>
      </c>
      <c r="BW415" t="str">
        <f t="shared" ca="1" si="74"/>
        <v/>
      </c>
      <c r="BX415" t="str">
        <f t="shared" ca="1" si="75"/>
        <v/>
      </c>
      <c r="BY415" t="str">
        <f t="shared" ca="1" si="76"/>
        <v/>
      </c>
      <c r="BZ415" t="str">
        <f t="shared" ca="1" si="77"/>
        <v/>
      </c>
      <c r="CA415" t="str">
        <f t="shared" ca="1" si="78"/>
        <v/>
      </c>
      <c r="CB415" t="str">
        <f t="shared" ca="1" si="79"/>
        <v/>
      </c>
      <c r="CC415" t="str">
        <f t="shared" ca="1" si="80"/>
        <v/>
      </c>
      <c r="CD415" t="str">
        <f t="shared" ca="1" si="81"/>
        <v/>
      </c>
      <c r="CE415" t="str">
        <f t="shared" ca="1" si="82"/>
        <v/>
      </c>
      <c r="CF415" t="str">
        <f t="shared" ca="1" si="83"/>
        <v/>
      </c>
      <c r="CG415" t="str">
        <f t="shared" ca="1" si="84"/>
        <v/>
      </c>
      <c r="CH415" t="str">
        <f t="shared" ca="1" si="85"/>
        <v/>
      </c>
      <c r="CI415" t="str">
        <f t="shared" ca="1" si="86"/>
        <v/>
      </c>
      <c r="CJ415" t="str">
        <f t="shared" ca="1" si="87"/>
        <v/>
      </c>
      <c r="CK415" t="str">
        <f t="shared" ca="1" si="88"/>
        <v/>
      </c>
      <c r="CL415" t="str">
        <f t="shared" ca="1" si="89"/>
        <v/>
      </c>
      <c r="CM415" t="str">
        <f t="shared" ca="1" si="90"/>
        <v/>
      </c>
      <c r="CN415" t="str">
        <f t="shared" ca="1" si="91"/>
        <v/>
      </c>
      <c r="CO415" t="str">
        <f t="shared" ca="1" si="92"/>
        <v/>
      </c>
      <c r="CP415" t="str">
        <f t="shared" ca="1" si="93"/>
        <v/>
      </c>
      <c r="CQ415" t="str">
        <f t="shared" ca="1" si="94"/>
        <v/>
      </c>
      <c r="CR415" t="str">
        <f t="shared" ca="1" si="95"/>
        <v/>
      </c>
      <c r="CS415" t="str">
        <f t="shared" ca="1" si="96"/>
        <v/>
      </c>
      <c r="CT415" t="str">
        <f t="shared" ca="1" si="97"/>
        <v/>
      </c>
      <c r="CU415" t="str">
        <f t="shared" ca="1" si="98"/>
        <v/>
      </c>
      <c r="CV415" t="str">
        <f t="shared" ca="1" si="99"/>
        <v/>
      </c>
      <c r="CW415" t="str">
        <f t="shared" ca="1" si="100"/>
        <v/>
      </c>
      <c r="CX415" t="str">
        <f t="shared" ca="1" si="101"/>
        <v/>
      </c>
      <c r="CY415" t="str">
        <f t="shared" ca="1" si="102"/>
        <v/>
      </c>
      <c r="CZ415" t="str">
        <f t="shared" ca="1" si="103"/>
        <v/>
      </c>
      <c r="DA415" t="str">
        <f t="shared" ca="1" si="104"/>
        <v/>
      </c>
      <c r="DB415" t="str">
        <f t="shared" ca="1" si="105"/>
        <v/>
      </c>
      <c r="DC415" t="str">
        <f t="shared" ca="1" si="106"/>
        <v/>
      </c>
      <c r="DD415" t="str">
        <f t="shared" ca="1" si="107"/>
        <v/>
      </c>
      <c r="DE415" t="str">
        <f t="shared" ca="1" si="108"/>
        <v/>
      </c>
      <c r="DF415" t="str">
        <f t="shared" ca="1" si="109"/>
        <v/>
      </c>
      <c r="DG415" t="str">
        <f t="shared" ca="1" si="110"/>
        <v/>
      </c>
      <c r="DH415" t="str">
        <f t="shared" ca="1" si="111"/>
        <v/>
      </c>
      <c r="DI415" t="str">
        <f t="shared" ca="1" si="112"/>
        <v/>
      </c>
      <c r="DJ415" t="str">
        <f t="shared" ca="1" si="113"/>
        <v/>
      </c>
      <c r="DK415" t="str">
        <f t="shared" ca="1" si="114"/>
        <v/>
      </c>
      <c r="DL415" t="str">
        <f t="shared" ca="1" si="115"/>
        <v/>
      </c>
      <c r="DM415" t="str">
        <f t="shared" ca="1" si="116"/>
        <v/>
      </c>
      <c r="DN415" t="str">
        <f t="shared" ca="1" si="117"/>
        <v/>
      </c>
      <c r="DO415" t="str">
        <f t="shared" ca="1" si="118"/>
        <v/>
      </c>
      <c r="DP415" t="str">
        <f t="shared" ca="1" si="119"/>
        <v/>
      </c>
      <c r="DQ415" t="str">
        <f t="shared" ca="1" si="120"/>
        <v/>
      </c>
      <c r="DR415" t="str">
        <f t="shared" ca="1" si="121"/>
        <v/>
      </c>
      <c r="DS415" t="str">
        <f t="shared" ca="1" si="122"/>
        <v/>
      </c>
      <c r="DT415" t="str">
        <f t="shared" ca="1" si="123"/>
        <v/>
      </c>
      <c r="DU415" t="str">
        <f t="shared" ca="1" si="124"/>
        <v/>
      </c>
      <c r="DV415" t="str">
        <f t="shared" ca="1" si="125"/>
        <v/>
      </c>
      <c r="DW415" t="str">
        <f t="shared" ca="1" si="126"/>
        <v/>
      </c>
      <c r="DX415" t="str">
        <f t="shared" ca="1" si="127"/>
        <v/>
      </c>
      <c r="DY415" t="str">
        <f t="shared" ca="1" si="128"/>
        <v/>
      </c>
      <c r="DZ415" t="str">
        <f t="shared" ca="1" si="129"/>
        <v/>
      </c>
      <c r="EA415" t="str">
        <f t="shared" ca="1" si="130"/>
        <v/>
      </c>
      <c r="EB415" t="str">
        <f t="shared" ca="1" si="131"/>
        <v/>
      </c>
      <c r="EC415" t="str">
        <f t="shared" ca="1" si="132"/>
        <v/>
      </c>
      <c r="ED415" t="str">
        <f t="shared" ca="1" si="133"/>
        <v/>
      </c>
      <c r="EE415" t="str">
        <f t="shared" ca="1" si="134"/>
        <v/>
      </c>
      <c r="EF415" t="str">
        <f t="shared" ca="1" si="135"/>
        <v/>
      </c>
      <c r="EG415" t="str">
        <f t="shared" ca="1" si="136"/>
        <v/>
      </c>
      <c r="EH415" t="str">
        <f t="shared" ca="1" si="137"/>
        <v/>
      </c>
      <c r="EI415" t="str">
        <f t="shared" ca="1" si="138"/>
        <v/>
      </c>
      <c r="EJ415" t="str">
        <f t="shared" ca="1" si="139"/>
        <v/>
      </c>
      <c r="EK415" t="str">
        <f t="shared" ca="1" si="140"/>
        <v/>
      </c>
      <c r="EL415" t="str">
        <f t="shared" ca="1" si="141"/>
        <v/>
      </c>
      <c r="EM415" t="str">
        <f t="shared" ca="1" si="142"/>
        <v/>
      </c>
      <c r="EN415" t="str">
        <f t="shared" ca="1" si="143"/>
        <v/>
      </c>
      <c r="EO415" t="str">
        <f t="shared" ca="1" si="144"/>
        <v/>
      </c>
      <c r="EP415" t="str">
        <f t="shared" ca="1" si="145"/>
        <v/>
      </c>
      <c r="EQ415" t="str">
        <f t="shared" ca="1" si="146"/>
        <v/>
      </c>
      <c r="ER415" t="str">
        <f t="shared" ca="1" si="147"/>
        <v/>
      </c>
      <c r="ES415" t="str">
        <f t="shared" ca="1" si="148"/>
        <v/>
      </c>
      <c r="ET415" t="str">
        <f t="shared" ca="1" si="149"/>
        <v/>
      </c>
      <c r="EU415" t="str">
        <f t="shared" ca="1" si="150"/>
        <v/>
      </c>
      <c r="EV415" t="str">
        <f t="shared" ca="1" si="151"/>
        <v/>
      </c>
      <c r="EW415" t="str">
        <f t="shared" ca="1" si="152"/>
        <v/>
      </c>
      <c r="EX415" t="str">
        <f t="shared" ca="1" si="153"/>
        <v/>
      </c>
      <c r="EY415" t="str">
        <f t="shared" ca="1" si="154"/>
        <v/>
      </c>
      <c r="EZ415" t="str">
        <f t="shared" ca="1" si="155"/>
        <v/>
      </c>
      <c r="FA415" t="str">
        <f t="shared" ca="1" si="156"/>
        <v/>
      </c>
      <c r="FB415" t="str">
        <f t="shared" ca="1" si="157"/>
        <v/>
      </c>
      <c r="FC415" t="str">
        <f t="shared" ca="1" si="158"/>
        <v/>
      </c>
      <c r="FD415" t="str">
        <f t="shared" ca="1" si="159"/>
        <v/>
      </c>
      <c r="FE415" t="str">
        <f t="shared" ca="1" si="160"/>
        <v/>
      </c>
      <c r="FF415" t="str">
        <f t="shared" ca="1" si="161"/>
        <v/>
      </c>
      <c r="FG415" t="str">
        <f t="shared" ca="1" si="162"/>
        <v/>
      </c>
      <c r="FH415" t="str">
        <f t="shared" ca="1" si="163"/>
        <v/>
      </c>
      <c r="FI415" t="str">
        <f t="shared" ca="1" si="164"/>
        <v/>
      </c>
      <c r="FJ415" t="str">
        <f t="shared" ca="1" si="165"/>
        <v/>
      </c>
      <c r="FK415" t="str">
        <f t="shared" ca="1" si="166"/>
        <v/>
      </c>
      <c r="FL415" t="str">
        <f t="shared" ca="1" si="167"/>
        <v/>
      </c>
      <c r="FM415" t="str">
        <f t="shared" ca="1" si="168"/>
        <v/>
      </c>
      <c r="FN415" t="str">
        <f t="shared" ca="1" si="169"/>
        <v/>
      </c>
      <c r="FO415" t="str">
        <f t="shared" ca="1" si="170"/>
        <v/>
      </c>
      <c r="FP415" t="str">
        <f t="shared" ca="1" si="171"/>
        <v/>
      </c>
      <c r="FQ415" t="str">
        <f t="shared" ca="1" si="172"/>
        <v/>
      </c>
      <c r="FR415" t="str">
        <f t="shared" ca="1" si="173"/>
        <v/>
      </c>
      <c r="FS415" t="str">
        <f t="shared" ca="1" si="174"/>
        <v/>
      </c>
      <c r="FT415" t="str">
        <f t="shared" ca="1" si="175"/>
        <v/>
      </c>
      <c r="FU415" t="str">
        <f t="shared" ca="1" si="176"/>
        <v/>
      </c>
      <c r="FV415" t="str">
        <f t="shared" ca="1" si="177"/>
        <v/>
      </c>
      <c r="FW415" t="str">
        <f t="shared" ca="1" si="178"/>
        <v/>
      </c>
      <c r="FX415" t="str">
        <f t="shared" ca="1" si="179"/>
        <v/>
      </c>
      <c r="FY415" t="str">
        <f t="shared" ca="1" si="180"/>
        <v/>
      </c>
      <c r="FZ415" t="str">
        <f t="shared" ca="1" si="181"/>
        <v/>
      </c>
      <c r="GA415" t="str">
        <f t="shared" ca="1" si="182"/>
        <v/>
      </c>
      <c r="GB415" t="str">
        <f t="shared" ca="1" si="183"/>
        <v/>
      </c>
      <c r="GC415" t="str">
        <f t="shared" ca="1" si="184"/>
        <v/>
      </c>
      <c r="GD415" t="str">
        <f t="shared" ca="1" si="185"/>
        <v/>
      </c>
      <c r="GE415" t="str">
        <f t="shared" ca="1" si="186"/>
        <v/>
      </c>
      <c r="GF415" t="str">
        <f t="shared" ca="1" si="187"/>
        <v/>
      </c>
      <c r="GG415" t="str">
        <f t="shared" ca="1" si="188"/>
        <v/>
      </c>
      <c r="GH415" t="str">
        <f t="shared" ca="1" si="189"/>
        <v/>
      </c>
      <c r="GI415" t="str">
        <f t="shared" ca="1" si="190"/>
        <v/>
      </c>
      <c r="GJ415" t="str">
        <f t="shared" ca="1" si="191"/>
        <v/>
      </c>
      <c r="GK415" t="str">
        <f t="shared" ca="1" si="192"/>
        <v/>
      </c>
      <c r="GL415" t="str">
        <f t="shared" ca="1" si="193"/>
        <v/>
      </c>
      <c r="GM415" t="str">
        <f t="shared" ca="1" si="194"/>
        <v/>
      </c>
      <c r="GN415" t="str">
        <f t="shared" ca="1" si="195"/>
        <v/>
      </c>
      <c r="GO415" t="str">
        <f t="shared" ca="1" si="196"/>
        <v/>
      </c>
      <c r="GP415" t="str">
        <f t="shared" ca="1" si="197"/>
        <v/>
      </c>
      <c r="GQ415" t="str">
        <f t="shared" ca="1" si="198"/>
        <v/>
      </c>
      <c r="GR415" t="str">
        <f t="shared" ca="1" si="199"/>
        <v/>
      </c>
      <c r="GS415" t="str">
        <f t="shared" ca="1" si="200"/>
        <v/>
      </c>
      <c r="GT415" t="str">
        <f t="shared" ca="1" si="201"/>
        <v/>
      </c>
      <c r="GU415" t="str">
        <f t="shared" ca="1" si="202"/>
        <v/>
      </c>
      <c r="GV415" t="str">
        <f t="shared" ca="1" si="203"/>
        <v/>
      </c>
      <c r="GW415" t="str">
        <f t="shared" ca="1" si="204"/>
        <v/>
      </c>
      <c r="GX415" t="str">
        <f t="shared" ca="1" si="205"/>
        <v/>
      </c>
      <c r="GY415" t="str">
        <f t="shared" ca="1" si="206"/>
        <v/>
      </c>
      <c r="GZ415" t="str">
        <f t="shared" ca="1" si="207"/>
        <v/>
      </c>
      <c r="HA415" t="str">
        <f t="shared" ca="1" si="208"/>
        <v/>
      </c>
      <c r="HB415" t="str">
        <f t="shared" ca="1" si="209"/>
        <v/>
      </c>
      <c r="HC415" t="str">
        <f t="shared" ca="1" si="210"/>
        <v/>
      </c>
      <c r="HD415" t="str">
        <f t="shared" ca="1" si="211"/>
        <v/>
      </c>
      <c r="HE415" t="str">
        <f t="shared" ca="1" si="212"/>
        <v/>
      </c>
      <c r="HF415" t="str">
        <f t="shared" ca="1" si="213"/>
        <v/>
      </c>
      <c r="HG415" t="str">
        <f t="shared" ca="1" si="214"/>
        <v/>
      </c>
      <c r="HH415" t="str">
        <f t="shared" ca="1" si="215"/>
        <v/>
      </c>
      <c r="HI415" t="str">
        <f t="shared" ca="1" si="216"/>
        <v/>
      </c>
      <c r="HJ415" t="str">
        <f t="shared" ca="1" si="217"/>
        <v/>
      </c>
      <c r="HK415" t="str">
        <f t="shared" ca="1" si="218"/>
        <v/>
      </c>
      <c r="HL415" t="str">
        <f t="shared" ca="1" si="219"/>
        <v/>
      </c>
      <c r="HM415" t="str">
        <f t="shared" ca="1" si="220"/>
        <v/>
      </c>
      <c r="HN415" t="str">
        <f t="shared" ca="1" si="221"/>
        <v/>
      </c>
      <c r="HO415" t="str">
        <f t="shared" ca="1" si="222"/>
        <v/>
      </c>
      <c r="HP415" t="str">
        <f t="shared" ca="1" si="223"/>
        <v/>
      </c>
      <c r="HQ415" t="str">
        <f t="shared" ca="1" si="224"/>
        <v/>
      </c>
      <c r="HR415" t="str">
        <f t="shared" ca="1" si="225"/>
        <v/>
      </c>
      <c r="HS415" t="str">
        <f t="shared" ca="1" si="226"/>
        <v/>
      </c>
      <c r="HT415" t="str">
        <f t="shared" ca="1" si="227"/>
        <v/>
      </c>
      <c r="HU415" t="str">
        <f t="shared" ca="1" si="228"/>
        <v/>
      </c>
      <c r="HV415" t="str">
        <f t="shared" ca="1" si="229"/>
        <v/>
      </c>
      <c r="HW415" t="str">
        <f t="shared" ca="1" si="230"/>
        <v/>
      </c>
      <c r="HX415" t="str">
        <f t="shared" ca="1" si="231"/>
        <v/>
      </c>
      <c r="HY415" t="str">
        <f t="shared" ca="1" si="232"/>
        <v/>
      </c>
      <c r="HZ415" t="str">
        <f t="shared" ca="1" si="233"/>
        <v/>
      </c>
      <c r="IA415" t="str">
        <f t="shared" ca="1" si="234"/>
        <v/>
      </c>
      <c r="IB415" t="str">
        <f t="shared" ca="1" si="235"/>
        <v/>
      </c>
      <c r="IC415" t="str">
        <f t="shared" ca="1" si="236"/>
        <v/>
      </c>
      <c r="ID415" t="str">
        <f t="shared" ca="1" si="237"/>
        <v/>
      </c>
      <c r="IE415" t="str">
        <f t="shared" ca="1" si="238"/>
        <v/>
      </c>
      <c r="IF415" t="str">
        <f t="shared" ca="1" si="239"/>
        <v/>
      </c>
      <c r="IG415" t="str">
        <f t="shared" ca="1" si="240"/>
        <v/>
      </c>
      <c r="IH415" t="str">
        <f t="shared" ca="1" si="241"/>
        <v/>
      </c>
      <c r="II415" t="str">
        <f t="shared" ca="1" si="242"/>
        <v/>
      </c>
      <c r="IJ415" t="str">
        <f t="shared" ca="1" si="243"/>
        <v/>
      </c>
      <c r="IK415" t="str">
        <f t="shared" ca="1" si="244"/>
        <v/>
      </c>
      <c r="IL415" t="str">
        <f t="shared" ca="1" si="245"/>
        <v/>
      </c>
      <c r="IM415" t="str">
        <f t="shared" ca="1" si="246"/>
        <v/>
      </c>
      <c r="IN415" t="str">
        <f t="shared" ca="1" si="247"/>
        <v/>
      </c>
      <c r="IO415" t="str">
        <f t="shared" ca="1" si="248"/>
        <v/>
      </c>
      <c r="IP415" t="str">
        <f t="shared" ca="1" si="249"/>
        <v/>
      </c>
      <c r="IQ415" t="str">
        <f t="shared" ca="1" si="250"/>
        <v/>
      </c>
      <c r="IR415" t="str">
        <f t="shared" ca="1" si="251"/>
        <v/>
      </c>
      <c r="IS415" t="str">
        <f t="shared" ca="1" si="252"/>
        <v/>
      </c>
      <c r="IT415" t="str">
        <f t="shared" ca="1" si="253"/>
        <v/>
      </c>
      <c r="IU415" t="str">
        <f t="shared" ca="1" si="254"/>
        <v/>
      </c>
      <c r="IV415" t="str">
        <f t="shared" ca="1" si="255"/>
        <v/>
      </c>
    </row>
    <row r="416" spans="2:256" x14ac:dyDescent="0.25">
      <c r="B416" s="140">
        <v>40</v>
      </c>
      <c r="C416" s="140" t="str">
        <f ca="1">IF(P416&gt;0,MAX($C$375:C415)+1,"")</f>
        <v/>
      </c>
      <c r="D416" s="140" t="str">
        <f ca="1">IF(ISERROR(INDEX(WS,ROWS($B$377:$B416))),"",MID(INDEX(WS,ROWS($B$377:$B416)), FIND("]",INDEX(WS,ROWS($B$377:$B416)))+1,32))&amp;T(NOW())</f>
        <v/>
      </c>
      <c r="E416" s="140" t="str">
        <f ca="1">IF($D416&lt;&gt;"",INDIRECT("'"&amp;$D416&amp;"'"&amp;"!y5"),"")</f>
        <v/>
      </c>
      <c r="F416" s="140" t="str">
        <f ca="1">IF($D416&lt;&gt;"",INDIRECT("'"&amp;$D416&amp;"'"&amp;"!z5"),"")</f>
        <v/>
      </c>
      <c r="G416" s="140" t="str">
        <f ca="1">IF($D416&lt;&gt;"",INDIRECT("'"&amp;$D416&amp;"'"&amp;"!aa5"),"")</f>
        <v/>
      </c>
      <c r="H416" s="140" t="str">
        <f ca="1">IF($D416&lt;&gt;"",INDIRECT("'"&amp;$D416&amp;"'"&amp;"!ab5"),"")</f>
        <v/>
      </c>
      <c r="I416" s="140" t="str">
        <f ca="1">IF($D416&lt;&gt;"",INDIRECT("'"&amp;$D416&amp;"'"&amp;"!ac5"),"")</f>
        <v/>
      </c>
      <c r="J416" s="140" t="str">
        <f ca="1">IF($D416&lt;&gt;"",INDIRECT("'"&amp;$D416&amp;"'"&amp;"!ad5"),"")</f>
        <v/>
      </c>
      <c r="K416" s="140" t="str">
        <f ca="1">IF($D416&lt;&gt;"",INDIRECT("'"&amp;$D416&amp;"'"&amp;"!ae5"),"")</f>
        <v/>
      </c>
      <c r="L416" s="140" t="str">
        <f ca="1">IF($D416&lt;&gt;"",INDIRECT("'"&amp;$D416&amp;"'"&amp;"!af5"),"")</f>
        <v/>
      </c>
      <c r="M416" s="140" t="str">
        <f ca="1">IF($D416&lt;&gt;"",INDIRECT("'"&amp;$D416&amp;"'"&amp;"!ag5"),"")</f>
        <v/>
      </c>
      <c r="N416" s="297" t="str">
        <f ca="1">IF($D416&lt;&gt;"",INDIRECT("'"&amp;$D416&amp;"'"&amp;"!ah5"),"")</f>
        <v/>
      </c>
      <c r="O416" s="297" t="str">
        <f ca="1">IF($D416&lt;&gt;"",INDIRECT("'"&amp;$D416&amp;"'"&amp;"!ai5"),"")</f>
        <v/>
      </c>
      <c r="P416" s="140">
        <f t="shared" ca="1" si="4"/>
        <v>0</v>
      </c>
      <c r="Q416" t="str">
        <f t="shared" ca="1" si="16"/>
        <v/>
      </c>
      <c r="R416" t="str">
        <f t="shared" ca="1" si="17"/>
        <v/>
      </c>
      <c r="S416" t="str">
        <f t="shared" ca="1" si="18"/>
        <v/>
      </c>
      <c r="T416" t="str">
        <f t="shared" ca="1" si="19"/>
        <v/>
      </c>
      <c r="U416" t="str">
        <f t="shared" ca="1" si="20"/>
        <v/>
      </c>
      <c r="V416" t="str">
        <f t="shared" ca="1" si="21"/>
        <v/>
      </c>
      <c r="W416" t="str">
        <f t="shared" ca="1" si="22"/>
        <v/>
      </c>
      <c r="X416" t="str">
        <f t="shared" ca="1" si="23"/>
        <v/>
      </c>
      <c r="Y416" t="str">
        <f t="shared" ca="1" si="24"/>
        <v/>
      </c>
      <c r="Z416" t="str">
        <f t="shared" ca="1" si="25"/>
        <v/>
      </c>
      <c r="AA416" t="str">
        <f t="shared" ca="1" si="26"/>
        <v/>
      </c>
      <c r="AB416" t="str">
        <f t="shared" ca="1" si="27"/>
        <v/>
      </c>
      <c r="AC416" t="str">
        <f t="shared" ca="1" si="28"/>
        <v/>
      </c>
      <c r="AD416" t="str">
        <f t="shared" ca="1" si="29"/>
        <v/>
      </c>
      <c r="AE416" t="str">
        <f t="shared" ca="1" si="30"/>
        <v/>
      </c>
      <c r="AF416" t="str">
        <f t="shared" ca="1" si="31"/>
        <v/>
      </c>
      <c r="AG416" t="str">
        <f t="shared" ca="1" si="32"/>
        <v/>
      </c>
      <c r="AH416" t="str">
        <f t="shared" ca="1" si="33"/>
        <v/>
      </c>
      <c r="AI416" t="str">
        <f t="shared" ca="1" si="34"/>
        <v/>
      </c>
      <c r="AJ416" t="str">
        <f t="shared" ca="1" si="35"/>
        <v/>
      </c>
      <c r="AK416" t="str">
        <f t="shared" ca="1" si="36"/>
        <v/>
      </c>
      <c r="AL416" t="str">
        <f t="shared" ca="1" si="37"/>
        <v/>
      </c>
      <c r="AM416" t="str">
        <f t="shared" ca="1" si="38"/>
        <v/>
      </c>
      <c r="AN416" t="str">
        <f t="shared" ca="1" si="39"/>
        <v/>
      </c>
      <c r="AO416" t="str">
        <f t="shared" ca="1" si="40"/>
        <v/>
      </c>
      <c r="AP416" t="str">
        <f t="shared" ca="1" si="41"/>
        <v/>
      </c>
      <c r="AQ416" t="str">
        <f t="shared" ca="1" si="42"/>
        <v/>
      </c>
      <c r="AR416" t="str">
        <f t="shared" ca="1" si="43"/>
        <v/>
      </c>
      <c r="AS416" t="str">
        <f t="shared" ca="1" si="44"/>
        <v/>
      </c>
      <c r="AT416" t="str">
        <f t="shared" ca="1" si="45"/>
        <v/>
      </c>
      <c r="AU416" t="str">
        <f t="shared" ca="1" si="46"/>
        <v/>
      </c>
      <c r="AV416" t="str">
        <f t="shared" ca="1" si="47"/>
        <v/>
      </c>
      <c r="AW416" t="str">
        <f t="shared" ca="1" si="48"/>
        <v/>
      </c>
      <c r="AX416" t="str">
        <f t="shared" ca="1" si="49"/>
        <v/>
      </c>
      <c r="AY416" t="str">
        <f t="shared" ca="1" si="50"/>
        <v/>
      </c>
      <c r="AZ416" t="str">
        <f t="shared" ca="1" si="51"/>
        <v/>
      </c>
      <c r="BA416" t="str">
        <f t="shared" ca="1" si="52"/>
        <v/>
      </c>
      <c r="BB416" t="str">
        <f t="shared" ca="1" si="53"/>
        <v/>
      </c>
      <c r="BC416" t="str">
        <f t="shared" ca="1" si="54"/>
        <v/>
      </c>
      <c r="BD416" t="str">
        <f t="shared" ca="1" si="55"/>
        <v/>
      </c>
      <c r="BE416" t="str">
        <f t="shared" ca="1" si="56"/>
        <v/>
      </c>
      <c r="BF416" t="str">
        <f t="shared" ca="1" si="57"/>
        <v/>
      </c>
      <c r="BG416" t="str">
        <f t="shared" ca="1" si="58"/>
        <v/>
      </c>
      <c r="BH416" t="str">
        <f t="shared" ca="1" si="59"/>
        <v/>
      </c>
      <c r="BI416" t="str">
        <f t="shared" ca="1" si="60"/>
        <v/>
      </c>
      <c r="BJ416" t="str">
        <f t="shared" ca="1" si="61"/>
        <v/>
      </c>
      <c r="BK416" t="str">
        <f t="shared" ca="1" si="62"/>
        <v/>
      </c>
      <c r="BL416" t="str">
        <f t="shared" ca="1" si="63"/>
        <v/>
      </c>
      <c r="BM416" t="str">
        <f t="shared" ca="1" si="64"/>
        <v/>
      </c>
      <c r="BN416" t="str">
        <f t="shared" ca="1" si="65"/>
        <v/>
      </c>
      <c r="BO416" t="str">
        <f t="shared" ca="1" si="66"/>
        <v/>
      </c>
      <c r="BP416" t="str">
        <f t="shared" ca="1" si="67"/>
        <v/>
      </c>
      <c r="BQ416" t="str">
        <f t="shared" ca="1" si="68"/>
        <v/>
      </c>
      <c r="BR416" t="str">
        <f t="shared" ca="1" si="69"/>
        <v/>
      </c>
      <c r="BS416" t="str">
        <f t="shared" ca="1" si="70"/>
        <v/>
      </c>
      <c r="BT416" t="str">
        <f t="shared" ca="1" si="71"/>
        <v/>
      </c>
      <c r="BU416" t="str">
        <f t="shared" ca="1" si="72"/>
        <v/>
      </c>
      <c r="BV416" t="str">
        <f t="shared" ca="1" si="73"/>
        <v/>
      </c>
      <c r="BW416" t="str">
        <f t="shared" ca="1" si="74"/>
        <v/>
      </c>
      <c r="BX416" t="str">
        <f t="shared" ca="1" si="75"/>
        <v/>
      </c>
      <c r="BY416" t="str">
        <f t="shared" ca="1" si="76"/>
        <v/>
      </c>
      <c r="BZ416" t="str">
        <f t="shared" ca="1" si="77"/>
        <v/>
      </c>
      <c r="CA416" t="str">
        <f t="shared" ca="1" si="78"/>
        <v/>
      </c>
      <c r="CB416" t="str">
        <f t="shared" ca="1" si="79"/>
        <v/>
      </c>
      <c r="CC416" t="str">
        <f t="shared" ca="1" si="80"/>
        <v/>
      </c>
      <c r="CD416" t="str">
        <f t="shared" ca="1" si="81"/>
        <v/>
      </c>
      <c r="CE416" t="str">
        <f t="shared" ca="1" si="82"/>
        <v/>
      </c>
      <c r="CF416" t="str">
        <f t="shared" ca="1" si="83"/>
        <v/>
      </c>
      <c r="CG416" t="str">
        <f t="shared" ca="1" si="84"/>
        <v/>
      </c>
      <c r="CH416" t="str">
        <f t="shared" ca="1" si="85"/>
        <v/>
      </c>
      <c r="CI416" t="str">
        <f t="shared" ca="1" si="86"/>
        <v/>
      </c>
      <c r="CJ416" t="str">
        <f t="shared" ca="1" si="87"/>
        <v/>
      </c>
      <c r="CK416" t="str">
        <f t="shared" ca="1" si="88"/>
        <v/>
      </c>
      <c r="CL416" t="str">
        <f t="shared" ca="1" si="89"/>
        <v/>
      </c>
      <c r="CM416" t="str">
        <f t="shared" ca="1" si="90"/>
        <v/>
      </c>
      <c r="CN416" t="str">
        <f t="shared" ca="1" si="91"/>
        <v/>
      </c>
      <c r="CO416" t="str">
        <f t="shared" ca="1" si="92"/>
        <v/>
      </c>
      <c r="CP416" t="str">
        <f t="shared" ca="1" si="93"/>
        <v/>
      </c>
      <c r="CQ416" t="str">
        <f t="shared" ca="1" si="94"/>
        <v/>
      </c>
      <c r="CR416" t="str">
        <f t="shared" ca="1" si="95"/>
        <v/>
      </c>
      <c r="CS416" t="str">
        <f t="shared" ca="1" si="96"/>
        <v/>
      </c>
      <c r="CT416" t="str">
        <f t="shared" ca="1" si="97"/>
        <v/>
      </c>
      <c r="CU416" t="str">
        <f t="shared" ca="1" si="98"/>
        <v/>
      </c>
      <c r="CV416" t="str">
        <f t="shared" ca="1" si="99"/>
        <v/>
      </c>
      <c r="CW416" t="str">
        <f t="shared" ca="1" si="100"/>
        <v/>
      </c>
      <c r="CX416" t="str">
        <f t="shared" ca="1" si="101"/>
        <v/>
      </c>
      <c r="CY416" t="str">
        <f t="shared" ca="1" si="102"/>
        <v/>
      </c>
      <c r="CZ416" t="str">
        <f t="shared" ca="1" si="103"/>
        <v/>
      </c>
      <c r="DA416" t="str">
        <f t="shared" ca="1" si="104"/>
        <v/>
      </c>
      <c r="DB416" t="str">
        <f t="shared" ca="1" si="105"/>
        <v/>
      </c>
      <c r="DC416" t="str">
        <f t="shared" ca="1" si="106"/>
        <v/>
      </c>
      <c r="DD416" t="str">
        <f t="shared" ca="1" si="107"/>
        <v/>
      </c>
      <c r="DE416" t="str">
        <f t="shared" ca="1" si="108"/>
        <v/>
      </c>
      <c r="DF416" t="str">
        <f t="shared" ca="1" si="109"/>
        <v/>
      </c>
      <c r="DG416" t="str">
        <f t="shared" ca="1" si="110"/>
        <v/>
      </c>
      <c r="DH416" t="str">
        <f t="shared" ca="1" si="111"/>
        <v/>
      </c>
      <c r="DI416" t="str">
        <f t="shared" ca="1" si="112"/>
        <v/>
      </c>
      <c r="DJ416" t="str">
        <f t="shared" ca="1" si="113"/>
        <v/>
      </c>
      <c r="DK416" t="str">
        <f t="shared" ca="1" si="114"/>
        <v/>
      </c>
      <c r="DL416" t="str">
        <f t="shared" ca="1" si="115"/>
        <v/>
      </c>
      <c r="DM416" t="str">
        <f t="shared" ca="1" si="116"/>
        <v/>
      </c>
      <c r="DN416" t="str">
        <f t="shared" ca="1" si="117"/>
        <v/>
      </c>
      <c r="DO416" t="str">
        <f t="shared" ca="1" si="118"/>
        <v/>
      </c>
      <c r="DP416" t="str">
        <f t="shared" ca="1" si="119"/>
        <v/>
      </c>
      <c r="DQ416" t="str">
        <f t="shared" ca="1" si="120"/>
        <v/>
      </c>
      <c r="DR416" t="str">
        <f t="shared" ca="1" si="121"/>
        <v/>
      </c>
      <c r="DS416" t="str">
        <f t="shared" ca="1" si="122"/>
        <v/>
      </c>
      <c r="DT416" t="str">
        <f t="shared" ca="1" si="123"/>
        <v/>
      </c>
      <c r="DU416" t="str">
        <f t="shared" ca="1" si="124"/>
        <v/>
      </c>
      <c r="DV416" t="str">
        <f t="shared" ca="1" si="125"/>
        <v/>
      </c>
      <c r="DW416" t="str">
        <f t="shared" ca="1" si="126"/>
        <v/>
      </c>
      <c r="DX416" t="str">
        <f t="shared" ca="1" si="127"/>
        <v/>
      </c>
      <c r="DY416" t="str">
        <f t="shared" ca="1" si="128"/>
        <v/>
      </c>
      <c r="DZ416" t="str">
        <f t="shared" ca="1" si="129"/>
        <v/>
      </c>
      <c r="EA416" t="str">
        <f t="shared" ca="1" si="130"/>
        <v/>
      </c>
      <c r="EB416" t="str">
        <f t="shared" ca="1" si="131"/>
        <v/>
      </c>
      <c r="EC416" t="str">
        <f t="shared" ca="1" si="132"/>
        <v/>
      </c>
      <c r="ED416" t="str">
        <f t="shared" ca="1" si="133"/>
        <v/>
      </c>
      <c r="EE416" t="str">
        <f t="shared" ca="1" si="134"/>
        <v/>
      </c>
      <c r="EF416" t="str">
        <f t="shared" ca="1" si="135"/>
        <v/>
      </c>
      <c r="EG416" t="str">
        <f t="shared" ca="1" si="136"/>
        <v/>
      </c>
      <c r="EH416" t="str">
        <f t="shared" ca="1" si="137"/>
        <v/>
      </c>
      <c r="EI416" t="str">
        <f t="shared" ca="1" si="138"/>
        <v/>
      </c>
      <c r="EJ416" t="str">
        <f t="shared" ca="1" si="139"/>
        <v/>
      </c>
      <c r="EK416" t="str">
        <f t="shared" ca="1" si="140"/>
        <v/>
      </c>
      <c r="EL416" t="str">
        <f t="shared" ca="1" si="141"/>
        <v/>
      </c>
      <c r="EM416" t="str">
        <f t="shared" ca="1" si="142"/>
        <v/>
      </c>
      <c r="EN416" t="str">
        <f t="shared" ca="1" si="143"/>
        <v/>
      </c>
      <c r="EO416" t="str">
        <f t="shared" ca="1" si="144"/>
        <v/>
      </c>
      <c r="EP416" t="str">
        <f t="shared" ca="1" si="145"/>
        <v/>
      </c>
      <c r="EQ416" t="str">
        <f t="shared" ca="1" si="146"/>
        <v/>
      </c>
      <c r="ER416" t="str">
        <f t="shared" ca="1" si="147"/>
        <v/>
      </c>
      <c r="ES416" t="str">
        <f t="shared" ca="1" si="148"/>
        <v/>
      </c>
      <c r="ET416" t="str">
        <f t="shared" ca="1" si="149"/>
        <v/>
      </c>
      <c r="EU416" t="str">
        <f t="shared" ca="1" si="150"/>
        <v/>
      </c>
      <c r="EV416" t="str">
        <f t="shared" ca="1" si="151"/>
        <v/>
      </c>
      <c r="EW416" t="str">
        <f t="shared" ca="1" si="152"/>
        <v/>
      </c>
      <c r="EX416" t="str">
        <f t="shared" ca="1" si="153"/>
        <v/>
      </c>
      <c r="EY416" t="str">
        <f t="shared" ca="1" si="154"/>
        <v/>
      </c>
      <c r="EZ416" t="str">
        <f t="shared" ca="1" si="155"/>
        <v/>
      </c>
      <c r="FA416" t="str">
        <f t="shared" ca="1" si="156"/>
        <v/>
      </c>
      <c r="FB416" t="str">
        <f t="shared" ca="1" si="157"/>
        <v/>
      </c>
      <c r="FC416" t="str">
        <f t="shared" ca="1" si="158"/>
        <v/>
      </c>
      <c r="FD416" t="str">
        <f t="shared" ca="1" si="159"/>
        <v/>
      </c>
      <c r="FE416" t="str">
        <f t="shared" ca="1" si="160"/>
        <v/>
      </c>
      <c r="FF416" t="str">
        <f t="shared" ca="1" si="161"/>
        <v/>
      </c>
      <c r="FG416" t="str">
        <f t="shared" ca="1" si="162"/>
        <v/>
      </c>
      <c r="FH416" t="str">
        <f t="shared" ca="1" si="163"/>
        <v/>
      </c>
      <c r="FI416" t="str">
        <f t="shared" ca="1" si="164"/>
        <v/>
      </c>
      <c r="FJ416" t="str">
        <f t="shared" ca="1" si="165"/>
        <v/>
      </c>
      <c r="FK416" t="str">
        <f t="shared" ca="1" si="166"/>
        <v/>
      </c>
      <c r="FL416" t="str">
        <f t="shared" ca="1" si="167"/>
        <v/>
      </c>
      <c r="FM416" t="str">
        <f t="shared" ca="1" si="168"/>
        <v/>
      </c>
      <c r="FN416" t="str">
        <f t="shared" ca="1" si="169"/>
        <v/>
      </c>
      <c r="FO416" t="str">
        <f t="shared" ca="1" si="170"/>
        <v/>
      </c>
      <c r="FP416" t="str">
        <f t="shared" ca="1" si="171"/>
        <v/>
      </c>
      <c r="FQ416" t="str">
        <f t="shared" ca="1" si="172"/>
        <v/>
      </c>
      <c r="FR416" t="str">
        <f t="shared" ca="1" si="173"/>
        <v/>
      </c>
      <c r="FS416" t="str">
        <f t="shared" ca="1" si="174"/>
        <v/>
      </c>
      <c r="FT416" t="str">
        <f t="shared" ca="1" si="175"/>
        <v/>
      </c>
      <c r="FU416" t="str">
        <f t="shared" ca="1" si="176"/>
        <v/>
      </c>
      <c r="FV416" t="str">
        <f t="shared" ca="1" si="177"/>
        <v/>
      </c>
      <c r="FW416" t="str">
        <f t="shared" ca="1" si="178"/>
        <v/>
      </c>
      <c r="FX416" t="str">
        <f t="shared" ca="1" si="179"/>
        <v/>
      </c>
      <c r="FY416" t="str">
        <f t="shared" ca="1" si="180"/>
        <v/>
      </c>
      <c r="FZ416" t="str">
        <f t="shared" ca="1" si="181"/>
        <v/>
      </c>
      <c r="GA416" t="str">
        <f t="shared" ca="1" si="182"/>
        <v/>
      </c>
      <c r="GB416" t="str">
        <f t="shared" ca="1" si="183"/>
        <v/>
      </c>
      <c r="GC416" t="str">
        <f t="shared" ca="1" si="184"/>
        <v/>
      </c>
      <c r="GD416" t="str">
        <f t="shared" ca="1" si="185"/>
        <v/>
      </c>
      <c r="GE416" t="str">
        <f t="shared" ca="1" si="186"/>
        <v/>
      </c>
      <c r="GF416" t="str">
        <f t="shared" ca="1" si="187"/>
        <v/>
      </c>
      <c r="GG416" t="str">
        <f t="shared" ca="1" si="188"/>
        <v/>
      </c>
      <c r="GH416" t="str">
        <f t="shared" ca="1" si="189"/>
        <v/>
      </c>
      <c r="GI416" t="str">
        <f t="shared" ca="1" si="190"/>
        <v/>
      </c>
      <c r="GJ416" t="str">
        <f t="shared" ca="1" si="191"/>
        <v/>
      </c>
      <c r="GK416" t="str">
        <f t="shared" ca="1" si="192"/>
        <v/>
      </c>
      <c r="GL416" t="str">
        <f t="shared" ca="1" si="193"/>
        <v/>
      </c>
      <c r="GM416" t="str">
        <f t="shared" ca="1" si="194"/>
        <v/>
      </c>
      <c r="GN416" t="str">
        <f t="shared" ca="1" si="195"/>
        <v/>
      </c>
      <c r="GO416" t="str">
        <f t="shared" ca="1" si="196"/>
        <v/>
      </c>
      <c r="GP416" t="str">
        <f t="shared" ca="1" si="197"/>
        <v/>
      </c>
      <c r="GQ416" t="str">
        <f t="shared" ca="1" si="198"/>
        <v/>
      </c>
      <c r="GR416" t="str">
        <f t="shared" ca="1" si="199"/>
        <v/>
      </c>
      <c r="GS416" t="str">
        <f t="shared" ca="1" si="200"/>
        <v/>
      </c>
      <c r="GT416" t="str">
        <f t="shared" ca="1" si="201"/>
        <v/>
      </c>
      <c r="GU416" t="str">
        <f t="shared" ca="1" si="202"/>
        <v/>
      </c>
      <c r="GV416" t="str">
        <f t="shared" ca="1" si="203"/>
        <v/>
      </c>
      <c r="GW416" t="str">
        <f t="shared" ca="1" si="204"/>
        <v/>
      </c>
      <c r="GX416" t="str">
        <f t="shared" ca="1" si="205"/>
        <v/>
      </c>
      <c r="GY416" t="str">
        <f t="shared" ca="1" si="206"/>
        <v/>
      </c>
      <c r="GZ416" t="str">
        <f t="shared" ca="1" si="207"/>
        <v/>
      </c>
      <c r="HA416" t="str">
        <f t="shared" ca="1" si="208"/>
        <v/>
      </c>
      <c r="HB416" t="str">
        <f t="shared" ca="1" si="209"/>
        <v/>
      </c>
      <c r="HC416" t="str">
        <f t="shared" ca="1" si="210"/>
        <v/>
      </c>
      <c r="HD416" t="str">
        <f t="shared" ca="1" si="211"/>
        <v/>
      </c>
      <c r="HE416" t="str">
        <f t="shared" ca="1" si="212"/>
        <v/>
      </c>
      <c r="HF416" t="str">
        <f t="shared" ca="1" si="213"/>
        <v/>
      </c>
      <c r="HG416" t="str">
        <f t="shared" ca="1" si="214"/>
        <v/>
      </c>
      <c r="HH416" t="str">
        <f t="shared" ca="1" si="215"/>
        <v/>
      </c>
      <c r="HI416" t="str">
        <f t="shared" ca="1" si="216"/>
        <v/>
      </c>
      <c r="HJ416" t="str">
        <f t="shared" ca="1" si="217"/>
        <v/>
      </c>
      <c r="HK416" t="str">
        <f t="shared" ca="1" si="218"/>
        <v/>
      </c>
      <c r="HL416" t="str">
        <f t="shared" ca="1" si="219"/>
        <v/>
      </c>
      <c r="HM416" t="str">
        <f t="shared" ca="1" si="220"/>
        <v/>
      </c>
      <c r="HN416" t="str">
        <f t="shared" ca="1" si="221"/>
        <v/>
      </c>
      <c r="HO416" t="str">
        <f t="shared" ca="1" si="222"/>
        <v/>
      </c>
      <c r="HP416" t="str">
        <f t="shared" ca="1" si="223"/>
        <v/>
      </c>
      <c r="HQ416" t="str">
        <f t="shared" ca="1" si="224"/>
        <v/>
      </c>
      <c r="HR416" t="str">
        <f t="shared" ca="1" si="225"/>
        <v/>
      </c>
      <c r="HS416" t="str">
        <f t="shared" ca="1" si="226"/>
        <v/>
      </c>
      <c r="HT416" t="str">
        <f t="shared" ca="1" si="227"/>
        <v/>
      </c>
      <c r="HU416" t="str">
        <f t="shared" ca="1" si="228"/>
        <v/>
      </c>
      <c r="HV416" t="str">
        <f t="shared" ca="1" si="229"/>
        <v/>
      </c>
      <c r="HW416" t="str">
        <f t="shared" ca="1" si="230"/>
        <v/>
      </c>
      <c r="HX416" t="str">
        <f t="shared" ca="1" si="231"/>
        <v/>
      </c>
      <c r="HY416" t="str">
        <f t="shared" ca="1" si="232"/>
        <v/>
      </c>
      <c r="HZ416" t="str">
        <f t="shared" ca="1" si="233"/>
        <v/>
      </c>
      <c r="IA416" t="str">
        <f t="shared" ca="1" si="234"/>
        <v/>
      </c>
      <c r="IB416" t="str">
        <f t="shared" ca="1" si="235"/>
        <v/>
      </c>
      <c r="IC416" t="str">
        <f t="shared" ca="1" si="236"/>
        <v/>
      </c>
      <c r="ID416" t="str">
        <f t="shared" ca="1" si="237"/>
        <v/>
      </c>
      <c r="IE416" t="str">
        <f t="shared" ca="1" si="238"/>
        <v/>
      </c>
      <c r="IF416" t="str">
        <f t="shared" ca="1" si="239"/>
        <v/>
      </c>
      <c r="IG416" t="str">
        <f t="shared" ca="1" si="240"/>
        <v/>
      </c>
      <c r="IH416" t="str">
        <f t="shared" ca="1" si="241"/>
        <v/>
      </c>
      <c r="II416" t="str">
        <f t="shared" ca="1" si="242"/>
        <v/>
      </c>
      <c r="IJ416" t="str">
        <f t="shared" ca="1" si="243"/>
        <v/>
      </c>
      <c r="IK416" t="str">
        <f t="shared" ca="1" si="244"/>
        <v/>
      </c>
      <c r="IL416" t="str">
        <f t="shared" ca="1" si="245"/>
        <v/>
      </c>
      <c r="IM416" t="str">
        <f t="shared" ca="1" si="246"/>
        <v/>
      </c>
      <c r="IN416" t="str">
        <f t="shared" ca="1" si="247"/>
        <v/>
      </c>
      <c r="IO416" t="str">
        <f t="shared" ca="1" si="248"/>
        <v/>
      </c>
      <c r="IP416" t="str">
        <f t="shared" ca="1" si="249"/>
        <v/>
      </c>
      <c r="IQ416" t="str">
        <f t="shared" ca="1" si="250"/>
        <v/>
      </c>
      <c r="IR416" t="str">
        <f t="shared" ca="1" si="251"/>
        <v/>
      </c>
      <c r="IS416" t="str">
        <f t="shared" ca="1" si="252"/>
        <v/>
      </c>
      <c r="IT416" t="str">
        <f t="shared" ca="1" si="253"/>
        <v/>
      </c>
      <c r="IU416" t="str">
        <f t="shared" ca="1" si="254"/>
        <v/>
      </c>
      <c r="IV416" t="str">
        <f t="shared" ca="1" si="255"/>
        <v/>
      </c>
    </row>
    <row r="417" spans="1:256" x14ac:dyDescent="0.25">
      <c r="B417" s="140">
        <v>41</v>
      </c>
      <c r="C417" s="140" t="str">
        <f ca="1">IF(P417&gt;0,MAX($C$375:C416)+1,"")</f>
        <v/>
      </c>
      <c r="D417" s="140" t="str">
        <f ca="1">IF(ISERROR(INDEX(WS,ROWS($B$377:$B417))),"",MID(INDEX(WS,ROWS($B$377:$B417)), FIND("]",INDEX(WS,ROWS($B$377:$B417)))+1,32))&amp;T(NOW())</f>
        <v/>
      </c>
      <c r="E417" s="140" t="str">
        <f t="shared" ca="1" si="5"/>
        <v/>
      </c>
      <c r="F417" s="140" t="str">
        <f t="shared" ca="1" si="6"/>
        <v/>
      </c>
      <c r="G417" s="140" t="str">
        <f t="shared" ca="1" si="7"/>
        <v/>
      </c>
      <c r="H417" s="140" t="str">
        <f t="shared" ca="1" si="8"/>
        <v/>
      </c>
      <c r="I417" s="140" t="str">
        <f t="shared" ca="1" si="9"/>
        <v/>
      </c>
      <c r="J417" s="140" t="str">
        <f t="shared" ca="1" si="10"/>
        <v/>
      </c>
      <c r="K417" s="140" t="str">
        <f t="shared" ca="1" si="11"/>
        <v/>
      </c>
      <c r="L417" s="140" t="str">
        <f t="shared" ca="1" si="12"/>
        <v/>
      </c>
      <c r="M417" s="140" t="str">
        <f t="shared" ca="1" si="13"/>
        <v/>
      </c>
      <c r="N417" s="297" t="str">
        <f t="shared" ca="1" si="14"/>
        <v/>
      </c>
      <c r="O417" s="297" t="str">
        <f t="shared" ca="1" si="15"/>
        <v/>
      </c>
      <c r="P417" s="140">
        <f t="shared" ca="1" si="4"/>
        <v>0</v>
      </c>
      <c r="Q417" t="str">
        <f t="shared" ca="1" si="16"/>
        <v/>
      </c>
      <c r="R417" t="str">
        <f t="shared" ca="1" si="17"/>
        <v/>
      </c>
      <c r="S417" t="str">
        <f t="shared" ca="1" si="18"/>
        <v/>
      </c>
      <c r="T417" t="str">
        <f t="shared" ca="1" si="19"/>
        <v/>
      </c>
      <c r="U417" t="str">
        <f t="shared" ca="1" si="20"/>
        <v/>
      </c>
      <c r="V417" t="str">
        <f t="shared" ca="1" si="21"/>
        <v/>
      </c>
      <c r="W417" t="str">
        <f t="shared" ca="1" si="22"/>
        <v/>
      </c>
      <c r="X417" t="str">
        <f t="shared" ca="1" si="23"/>
        <v/>
      </c>
      <c r="Y417" t="str">
        <f t="shared" ca="1" si="24"/>
        <v/>
      </c>
      <c r="Z417" t="str">
        <f t="shared" ca="1" si="25"/>
        <v/>
      </c>
      <c r="AA417" t="str">
        <f t="shared" ca="1" si="26"/>
        <v/>
      </c>
      <c r="AB417" t="str">
        <f t="shared" ca="1" si="27"/>
        <v/>
      </c>
      <c r="AC417" t="str">
        <f t="shared" ca="1" si="28"/>
        <v/>
      </c>
      <c r="AD417" t="str">
        <f t="shared" ca="1" si="29"/>
        <v/>
      </c>
      <c r="AE417" t="str">
        <f t="shared" ca="1" si="30"/>
        <v/>
      </c>
      <c r="AF417" t="str">
        <f t="shared" ca="1" si="31"/>
        <v/>
      </c>
      <c r="AG417" t="str">
        <f t="shared" ca="1" si="32"/>
        <v/>
      </c>
      <c r="AH417" t="str">
        <f t="shared" ca="1" si="33"/>
        <v/>
      </c>
      <c r="AI417" t="str">
        <f t="shared" ca="1" si="34"/>
        <v/>
      </c>
      <c r="AJ417" t="str">
        <f t="shared" ca="1" si="35"/>
        <v/>
      </c>
      <c r="AK417" t="str">
        <f t="shared" ca="1" si="36"/>
        <v/>
      </c>
      <c r="AL417" t="str">
        <f t="shared" ca="1" si="37"/>
        <v/>
      </c>
      <c r="AM417" t="str">
        <f t="shared" ca="1" si="38"/>
        <v/>
      </c>
      <c r="AN417" t="str">
        <f t="shared" ca="1" si="39"/>
        <v/>
      </c>
      <c r="AO417" t="str">
        <f t="shared" ca="1" si="40"/>
        <v/>
      </c>
      <c r="AP417" t="str">
        <f t="shared" ca="1" si="41"/>
        <v/>
      </c>
      <c r="AQ417" t="str">
        <f t="shared" ca="1" si="42"/>
        <v/>
      </c>
      <c r="AR417" t="str">
        <f t="shared" ca="1" si="43"/>
        <v/>
      </c>
      <c r="AS417" t="str">
        <f t="shared" ca="1" si="44"/>
        <v/>
      </c>
      <c r="AT417" t="str">
        <f t="shared" ca="1" si="45"/>
        <v/>
      </c>
      <c r="AU417" t="str">
        <f t="shared" ca="1" si="46"/>
        <v/>
      </c>
      <c r="AV417" t="str">
        <f t="shared" ca="1" si="47"/>
        <v/>
      </c>
      <c r="AW417" t="str">
        <f t="shared" ca="1" si="48"/>
        <v/>
      </c>
      <c r="AX417" t="str">
        <f t="shared" ca="1" si="49"/>
        <v/>
      </c>
      <c r="AY417" t="str">
        <f t="shared" ca="1" si="50"/>
        <v/>
      </c>
      <c r="AZ417" t="str">
        <f t="shared" ca="1" si="51"/>
        <v/>
      </c>
      <c r="BA417" t="str">
        <f t="shared" ca="1" si="52"/>
        <v/>
      </c>
      <c r="BB417" t="str">
        <f t="shared" ca="1" si="53"/>
        <v/>
      </c>
      <c r="BC417" t="str">
        <f t="shared" ca="1" si="54"/>
        <v/>
      </c>
      <c r="BD417" t="str">
        <f t="shared" ca="1" si="55"/>
        <v/>
      </c>
      <c r="BE417" t="str">
        <f t="shared" ca="1" si="56"/>
        <v/>
      </c>
      <c r="BF417" t="str">
        <f t="shared" ca="1" si="57"/>
        <v/>
      </c>
      <c r="BG417" t="str">
        <f t="shared" ca="1" si="58"/>
        <v/>
      </c>
      <c r="BH417" t="str">
        <f t="shared" ca="1" si="59"/>
        <v/>
      </c>
      <c r="BI417" t="str">
        <f t="shared" ca="1" si="60"/>
        <v/>
      </c>
      <c r="BJ417" t="str">
        <f t="shared" ca="1" si="61"/>
        <v/>
      </c>
      <c r="BK417" t="str">
        <f t="shared" ca="1" si="62"/>
        <v/>
      </c>
      <c r="BL417" t="str">
        <f t="shared" ca="1" si="63"/>
        <v/>
      </c>
      <c r="BM417" t="str">
        <f t="shared" ca="1" si="64"/>
        <v/>
      </c>
      <c r="BN417" t="str">
        <f t="shared" ca="1" si="65"/>
        <v/>
      </c>
      <c r="BO417" t="str">
        <f t="shared" ca="1" si="66"/>
        <v/>
      </c>
      <c r="BP417" t="str">
        <f t="shared" ca="1" si="67"/>
        <v/>
      </c>
      <c r="BQ417" t="str">
        <f t="shared" ca="1" si="68"/>
        <v/>
      </c>
      <c r="BR417" t="str">
        <f t="shared" ca="1" si="69"/>
        <v/>
      </c>
      <c r="BS417" t="str">
        <f t="shared" ca="1" si="70"/>
        <v/>
      </c>
      <c r="BT417" t="str">
        <f t="shared" ca="1" si="71"/>
        <v/>
      </c>
      <c r="BU417" t="str">
        <f t="shared" ca="1" si="72"/>
        <v/>
      </c>
      <c r="BV417" t="str">
        <f t="shared" ca="1" si="73"/>
        <v/>
      </c>
      <c r="BW417" t="str">
        <f t="shared" ca="1" si="74"/>
        <v/>
      </c>
      <c r="BX417" t="str">
        <f t="shared" ca="1" si="75"/>
        <v/>
      </c>
      <c r="BY417" t="str">
        <f t="shared" ca="1" si="76"/>
        <v/>
      </c>
      <c r="BZ417" t="str">
        <f t="shared" ca="1" si="77"/>
        <v/>
      </c>
      <c r="CA417" t="str">
        <f t="shared" ca="1" si="78"/>
        <v/>
      </c>
      <c r="CB417" t="str">
        <f t="shared" ca="1" si="79"/>
        <v/>
      </c>
      <c r="CC417" t="str">
        <f t="shared" ca="1" si="80"/>
        <v/>
      </c>
      <c r="CD417" t="str">
        <f t="shared" ca="1" si="81"/>
        <v/>
      </c>
      <c r="CE417" t="str">
        <f t="shared" ca="1" si="82"/>
        <v/>
      </c>
      <c r="CF417" t="str">
        <f t="shared" ca="1" si="83"/>
        <v/>
      </c>
      <c r="CG417" t="str">
        <f t="shared" ca="1" si="84"/>
        <v/>
      </c>
      <c r="CH417" t="str">
        <f t="shared" ca="1" si="85"/>
        <v/>
      </c>
      <c r="CI417" t="str">
        <f t="shared" ca="1" si="86"/>
        <v/>
      </c>
      <c r="CJ417" t="str">
        <f t="shared" ca="1" si="87"/>
        <v/>
      </c>
      <c r="CK417" t="str">
        <f t="shared" ca="1" si="88"/>
        <v/>
      </c>
      <c r="CL417" t="str">
        <f t="shared" ca="1" si="89"/>
        <v/>
      </c>
      <c r="CM417" t="str">
        <f t="shared" ca="1" si="90"/>
        <v/>
      </c>
      <c r="CN417" t="str">
        <f t="shared" ca="1" si="91"/>
        <v/>
      </c>
      <c r="CO417" t="str">
        <f t="shared" ca="1" si="92"/>
        <v/>
      </c>
      <c r="CP417" t="str">
        <f t="shared" ca="1" si="93"/>
        <v/>
      </c>
      <c r="CQ417" t="str">
        <f t="shared" ca="1" si="94"/>
        <v/>
      </c>
      <c r="CR417" t="str">
        <f t="shared" ca="1" si="95"/>
        <v/>
      </c>
      <c r="CS417" t="str">
        <f t="shared" ca="1" si="96"/>
        <v/>
      </c>
      <c r="CT417" t="str">
        <f t="shared" ca="1" si="97"/>
        <v/>
      </c>
      <c r="CU417" t="str">
        <f t="shared" ca="1" si="98"/>
        <v/>
      </c>
      <c r="CV417" t="str">
        <f t="shared" ca="1" si="99"/>
        <v/>
      </c>
      <c r="CW417" t="str">
        <f t="shared" ca="1" si="100"/>
        <v/>
      </c>
      <c r="CX417" t="str">
        <f t="shared" ca="1" si="101"/>
        <v/>
      </c>
      <c r="CY417" t="str">
        <f t="shared" ca="1" si="102"/>
        <v/>
      </c>
      <c r="CZ417" t="str">
        <f t="shared" ca="1" si="103"/>
        <v/>
      </c>
      <c r="DA417" t="str">
        <f t="shared" ca="1" si="104"/>
        <v/>
      </c>
      <c r="DB417" t="str">
        <f t="shared" ca="1" si="105"/>
        <v/>
      </c>
      <c r="DC417" t="str">
        <f t="shared" ca="1" si="106"/>
        <v/>
      </c>
      <c r="DD417" t="str">
        <f t="shared" ca="1" si="107"/>
        <v/>
      </c>
      <c r="DE417" t="str">
        <f t="shared" ca="1" si="108"/>
        <v/>
      </c>
      <c r="DF417" t="str">
        <f t="shared" ca="1" si="109"/>
        <v/>
      </c>
      <c r="DG417" t="str">
        <f t="shared" ca="1" si="110"/>
        <v/>
      </c>
      <c r="DH417" t="str">
        <f t="shared" ca="1" si="111"/>
        <v/>
      </c>
      <c r="DI417" t="str">
        <f t="shared" ca="1" si="112"/>
        <v/>
      </c>
      <c r="DJ417" t="str">
        <f t="shared" ca="1" si="113"/>
        <v/>
      </c>
      <c r="DK417" t="str">
        <f t="shared" ca="1" si="114"/>
        <v/>
      </c>
      <c r="DL417" t="str">
        <f t="shared" ca="1" si="115"/>
        <v/>
      </c>
      <c r="DM417" t="str">
        <f t="shared" ca="1" si="116"/>
        <v/>
      </c>
      <c r="DN417" t="str">
        <f t="shared" ca="1" si="117"/>
        <v/>
      </c>
      <c r="DO417" t="str">
        <f t="shared" ca="1" si="118"/>
        <v/>
      </c>
      <c r="DP417" t="str">
        <f t="shared" ca="1" si="119"/>
        <v/>
      </c>
      <c r="DQ417" t="str">
        <f t="shared" ca="1" si="120"/>
        <v/>
      </c>
      <c r="DR417" t="str">
        <f t="shared" ca="1" si="121"/>
        <v/>
      </c>
      <c r="DS417" t="str">
        <f t="shared" ca="1" si="122"/>
        <v/>
      </c>
      <c r="DT417" t="str">
        <f t="shared" ca="1" si="123"/>
        <v/>
      </c>
      <c r="DU417" t="str">
        <f t="shared" ca="1" si="124"/>
        <v/>
      </c>
      <c r="DV417" t="str">
        <f t="shared" ca="1" si="125"/>
        <v/>
      </c>
      <c r="DW417" t="str">
        <f t="shared" ca="1" si="126"/>
        <v/>
      </c>
      <c r="DX417" t="str">
        <f t="shared" ca="1" si="127"/>
        <v/>
      </c>
      <c r="DY417" t="str">
        <f t="shared" ca="1" si="128"/>
        <v/>
      </c>
      <c r="DZ417" t="str">
        <f t="shared" ca="1" si="129"/>
        <v/>
      </c>
      <c r="EA417" t="str">
        <f t="shared" ca="1" si="130"/>
        <v/>
      </c>
      <c r="EB417" t="str">
        <f t="shared" ca="1" si="131"/>
        <v/>
      </c>
      <c r="EC417" t="str">
        <f t="shared" ca="1" si="132"/>
        <v/>
      </c>
      <c r="ED417" t="str">
        <f t="shared" ca="1" si="133"/>
        <v/>
      </c>
      <c r="EE417" t="str">
        <f t="shared" ca="1" si="134"/>
        <v/>
      </c>
      <c r="EF417" t="str">
        <f t="shared" ca="1" si="135"/>
        <v/>
      </c>
      <c r="EG417" t="str">
        <f t="shared" ca="1" si="136"/>
        <v/>
      </c>
      <c r="EH417" t="str">
        <f t="shared" ca="1" si="137"/>
        <v/>
      </c>
      <c r="EI417" t="str">
        <f t="shared" ca="1" si="138"/>
        <v/>
      </c>
      <c r="EJ417" t="str">
        <f t="shared" ca="1" si="139"/>
        <v/>
      </c>
      <c r="EK417" t="str">
        <f t="shared" ca="1" si="140"/>
        <v/>
      </c>
      <c r="EL417" t="str">
        <f t="shared" ca="1" si="141"/>
        <v/>
      </c>
      <c r="EM417" t="str">
        <f t="shared" ca="1" si="142"/>
        <v/>
      </c>
      <c r="EN417" t="str">
        <f t="shared" ca="1" si="143"/>
        <v/>
      </c>
      <c r="EO417" t="str">
        <f t="shared" ca="1" si="144"/>
        <v/>
      </c>
      <c r="EP417" t="str">
        <f t="shared" ca="1" si="145"/>
        <v/>
      </c>
      <c r="EQ417" t="str">
        <f t="shared" ca="1" si="146"/>
        <v/>
      </c>
      <c r="ER417" t="str">
        <f t="shared" ca="1" si="147"/>
        <v/>
      </c>
      <c r="ES417" t="str">
        <f t="shared" ca="1" si="148"/>
        <v/>
      </c>
      <c r="ET417" t="str">
        <f t="shared" ca="1" si="149"/>
        <v/>
      </c>
      <c r="EU417" t="str">
        <f t="shared" ca="1" si="150"/>
        <v/>
      </c>
      <c r="EV417" t="str">
        <f t="shared" ca="1" si="151"/>
        <v/>
      </c>
      <c r="EW417" t="str">
        <f t="shared" ca="1" si="152"/>
        <v/>
      </c>
      <c r="EX417" t="str">
        <f t="shared" ca="1" si="153"/>
        <v/>
      </c>
      <c r="EY417" t="str">
        <f t="shared" ca="1" si="154"/>
        <v/>
      </c>
      <c r="EZ417" t="str">
        <f t="shared" ca="1" si="155"/>
        <v/>
      </c>
      <c r="FA417" t="str">
        <f t="shared" ca="1" si="156"/>
        <v/>
      </c>
      <c r="FB417" t="str">
        <f t="shared" ca="1" si="157"/>
        <v/>
      </c>
      <c r="FC417" t="str">
        <f t="shared" ca="1" si="158"/>
        <v/>
      </c>
      <c r="FD417" t="str">
        <f t="shared" ca="1" si="159"/>
        <v/>
      </c>
      <c r="FE417" t="str">
        <f t="shared" ca="1" si="160"/>
        <v/>
      </c>
      <c r="FF417" t="str">
        <f t="shared" ca="1" si="161"/>
        <v/>
      </c>
      <c r="FG417" t="str">
        <f t="shared" ca="1" si="162"/>
        <v/>
      </c>
      <c r="FH417" t="str">
        <f t="shared" ca="1" si="163"/>
        <v/>
      </c>
      <c r="FI417" t="str">
        <f t="shared" ca="1" si="164"/>
        <v/>
      </c>
      <c r="FJ417" t="str">
        <f t="shared" ca="1" si="165"/>
        <v/>
      </c>
      <c r="FK417" t="str">
        <f t="shared" ca="1" si="166"/>
        <v/>
      </c>
      <c r="FL417" t="str">
        <f t="shared" ca="1" si="167"/>
        <v/>
      </c>
      <c r="FM417" t="str">
        <f t="shared" ca="1" si="168"/>
        <v/>
      </c>
      <c r="FN417" t="str">
        <f t="shared" ca="1" si="169"/>
        <v/>
      </c>
      <c r="FO417" t="str">
        <f t="shared" ca="1" si="170"/>
        <v/>
      </c>
      <c r="FP417" t="str">
        <f t="shared" ca="1" si="171"/>
        <v/>
      </c>
      <c r="FQ417" t="str">
        <f t="shared" ca="1" si="172"/>
        <v/>
      </c>
      <c r="FR417" t="str">
        <f t="shared" ca="1" si="173"/>
        <v/>
      </c>
      <c r="FS417" t="str">
        <f t="shared" ca="1" si="174"/>
        <v/>
      </c>
      <c r="FT417" t="str">
        <f t="shared" ca="1" si="175"/>
        <v/>
      </c>
      <c r="FU417" t="str">
        <f t="shared" ca="1" si="176"/>
        <v/>
      </c>
      <c r="FV417" t="str">
        <f t="shared" ca="1" si="177"/>
        <v/>
      </c>
      <c r="FW417" t="str">
        <f t="shared" ca="1" si="178"/>
        <v/>
      </c>
      <c r="FX417" t="str">
        <f t="shared" ca="1" si="179"/>
        <v/>
      </c>
      <c r="FY417" t="str">
        <f t="shared" ca="1" si="180"/>
        <v/>
      </c>
      <c r="FZ417" t="str">
        <f t="shared" ca="1" si="181"/>
        <v/>
      </c>
      <c r="GA417" t="str">
        <f t="shared" ca="1" si="182"/>
        <v/>
      </c>
      <c r="GB417" t="str">
        <f t="shared" ca="1" si="183"/>
        <v/>
      </c>
      <c r="GC417" t="str">
        <f t="shared" ca="1" si="184"/>
        <v/>
      </c>
      <c r="GD417" t="str">
        <f t="shared" ca="1" si="185"/>
        <v/>
      </c>
      <c r="GE417" t="str">
        <f t="shared" ca="1" si="186"/>
        <v/>
      </c>
      <c r="GF417" t="str">
        <f t="shared" ca="1" si="187"/>
        <v/>
      </c>
      <c r="GG417" t="str">
        <f t="shared" ca="1" si="188"/>
        <v/>
      </c>
      <c r="GH417" t="str">
        <f t="shared" ca="1" si="189"/>
        <v/>
      </c>
      <c r="GI417" t="str">
        <f t="shared" ca="1" si="190"/>
        <v/>
      </c>
      <c r="GJ417" t="str">
        <f t="shared" ca="1" si="191"/>
        <v/>
      </c>
      <c r="GK417" t="str">
        <f t="shared" ca="1" si="192"/>
        <v/>
      </c>
      <c r="GL417" t="str">
        <f t="shared" ca="1" si="193"/>
        <v/>
      </c>
      <c r="GM417" t="str">
        <f t="shared" ca="1" si="194"/>
        <v/>
      </c>
      <c r="GN417" t="str">
        <f t="shared" ca="1" si="195"/>
        <v/>
      </c>
      <c r="GO417" t="str">
        <f t="shared" ca="1" si="196"/>
        <v/>
      </c>
      <c r="GP417" t="str">
        <f t="shared" ca="1" si="197"/>
        <v/>
      </c>
      <c r="GQ417" t="str">
        <f t="shared" ca="1" si="198"/>
        <v/>
      </c>
      <c r="GR417" t="str">
        <f t="shared" ca="1" si="199"/>
        <v/>
      </c>
      <c r="GS417" t="str">
        <f t="shared" ca="1" si="200"/>
        <v/>
      </c>
      <c r="GT417" t="str">
        <f t="shared" ca="1" si="201"/>
        <v/>
      </c>
      <c r="GU417" t="str">
        <f t="shared" ca="1" si="202"/>
        <v/>
      </c>
      <c r="GV417" t="str">
        <f t="shared" ca="1" si="203"/>
        <v/>
      </c>
      <c r="GW417" t="str">
        <f t="shared" ca="1" si="204"/>
        <v/>
      </c>
      <c r="GX417" t="str">
        <f t="shared" ca="1" si="205"/>
        <v/>
      </c>
      <c r="GY417" t="str">
        <f t="shared" ca="1" si="206"/>
        <v/>
      </c>
      <c r="GZ417" t="str">
        <f t="shared" ca="1" si="207"/>
        <v/>
      </c>
      <c r="HA417" t="str">
        <f t="shared" ca="1" si="208"/>
        <v/>
      </c>
      <c r="HB417" t="str">
        <f t="shared" ca="1" si="209"/>
        <v/>
      </c>
      <c r="HC417" t="str">
        <f t="shared" ca="1" si="210"/>
        <v/>
      </c>
      <c r="HD417" t="str">
        <f t="shared" ca="1" si="211"/>
        <v/>
      </c>
      <c r="HE417" t="str">
        <f t="shared" ca="1" si="212"/>
        <v/>
      </c>
      <c r="HF417" t="str">
        <f t="shared" ca="1" si="213"/>
        <v/>
      </c>
      <c r="HG417" t="str">
        <f t="shared" ca="1" si="214"/>
        <v/>
      </c>
      <c r="HH417" t="str">
        <f t="shared" ca="1" si="215"/>
        <v/>
      </c>
      <c r="HI417" t="str">
        <f t="shared" ca="1" si="216"/>
        <v/>
      </c>
      <c r="HJ417" t="str">
        <f t="shared" ca="1" si="217"/>
        <v/>
      </c>
      <c r="HK417" t="str">
        <f t="shared" ca="1" si="218"/>
        <v/>
      </c>
      <c r="HL417" t="str">
        <f t="shared" ca="1" si="219"/>
        <v/>
      </c>
      <c r="HM417" t="str">
        <f t="shared" ca="1" si="220"/>
        <v/>
      </c>
      <c r="HN417" t="str">
        <f t="shared" ca="1" si="221"/>
        <v/>
      </c>
      <c r="HO417" t="str">
        <f t="shared" ca="1" si="222"/>
        <v/>
      </c>
      <c r="HP417" t="str">
        <f t="shared" ca="1" si="223"/>
        <v/>
      </c>
      <c r="HQ417" t="str">
        <f t="shared" ca="1" si="224"/>
        <v/>
      </c>
      <c r="HR417" t="str">
        <f t="shared" ca="1" si="225"/>
        <v/>
      </c>
      <c r="HS417" t="str">
        <f t="shared" ca="1" si="226"/>
        <v/>
      </c>
      <c r="HT417" t="str">
        <f t="shared" ca="1" si="227"/>
        <v/>
      </c>
      <c r="HU417" t="str">
        <f t="shared" ca="1" si="228"/>
        <v/>
      </c>
      <c r="HV417" t="str">
        <f t="shared" ca="1" si="229"/>
        <v/>
      </c>
      <c r="HW417" t="str">
        <f t="shared" ca="1" si="230"/>
        <v/>
      </c>
      <c r="HX417" t="str">
        <f t="shared" ca="1" si="231"/>
        <v/>
      </c>
      <c r="HY417" t="str">
        <f t="shared" ca="1" si="232"/>
        <v/>
      </c>
      <c r="HZ417" t="str">
        <f t="shared" ca="1" si="233"/>
        <v/>
      </c>
      <c r="IA417" t="str">
        <f t="shared" ca="1" si="234"/>
        <v/>
      </c>
      <c r="IB417" t="str">
        <f t="shared" ca="1" si="235"/>
        <v/>
      </c>
      <c r="IC417" t="str">
        <f t="shared" ca="1" si="236"/>
        <v/>
      </c>
      <c r="ID417" t="str">
        <f t="shared" ca="1" si="237"/>
        <v/>
      </c>
      <c r="IE417" t="str">
        <f t="shared" ca="1" si="238"/>
        <v/>
      </c>
      <c r="IF417" t="str">
        <f t="shared" ca="1" si="239"/>
        <v/>
      </c>
      <c r="IG417" t="str">
        <f t="shared" ca="1" si="240"/>
        <v/>
      </c>
      <c r="IH417" t="str">
        <f t="shared" ca="1" si="241"/>
        <v/>
      </c>
      <c r="II417" t="str">
        <f t="shared" ca="1" si="242"/>
        <v/>
      </c>
      <c r="IJ417" t="str">
        <f t="shared" ca="1" si="243"/>
        <v/>
      </c>
      <c r="IK417" t="str">
        <f t="shared" ca="1" si="244"/>
        <v/>
      </c>
      <c r="IL417" t="str">
        <f t="shared" ca="1" si="245"/>
        <v/>
      </c>
      <c r="IM417" t="str">
        <f t="shared" ca="1" si="246"/>
        <v/>
      </c>
      <c r="IN417" t="str">
        <f t="shared" ca="1" si="247"/>
        <v/>
      </c>
      <c r="IO417" t="str">
        <f t="shared" ca="1" si="248"/>
        <v/>
      </c>
      <c r="IP417" t="str">
        <f t="shared" ca="1" si="249"/>
        <v/>
      </c>
      <c r="IQ417" t="str">
        <f t="shared" ca="1" si="250"/>
        <v/>
      </c>
      <c r="IR417" t="str">
        <f t="shared" ca="1" si="251"/>
        <v/>
      </c>
      <c r="IS417" t="str">
        <f t="shared" ca="1" si="252"/>
        <v/>
      </c>
      <c r="IT417" t="str">
        <f t="shared" ca="1" si="253"/>
        <v/>
      </c>
      <c r="IU417" t="str">
        <f t="shared" ca="1" si="254"/>
        <v/>
      </c>
      <c r="IV417" t="str">
        <f t="shared" ca="1" si="255"/>
        <v/>
      </c>
    </row>
    <row r="418" spans="1:256" x14ac:dyDescent="0.25">
      <c r="B418" s="140">
        <v>42</v>
      </c>
      <c r="C418" s="140" t="str">
        <f ca="1">IF(P418&gt;0,MAX($C$375:C417)+1,"")</f>
        <v/>
      </c>
      <c r="D418" s="140" t="str">
        <f ca="1">IF(ISERROR(INDEX(WS,ROWS($B$377:$B418))),"",MID(INDEX(WS,ROWS($B$377:$B418)), FIND("]",INDEX(WS,ROWS($B$377:$B418)))+1,32))&amp;T(NOW())</f>
        <v/>
      </c>
      <c r="E418" s="140" t="str">
        <f t="shared" ca="1" si="5"/>
        <v/>
      </c>
      <c r="F418" s="140" t="str">
        <f t="shared" ca="1" si="6"/>
        <v/>
      </c>
      <c r="G418" s="140" t="str">
        <f t="shared" ca="1" si="7"/>
        <v/>
      </c>
      <c r="H418" s="140" t="str">
        <f t="shared" ca="1" si="8"/>
        <v/>
      </c>
      <c r="I418" s="140" t="str">
        <f t="shared" ca="1" si="9"/>
        <v/>
      </c>
      <c r="J418" s="140" t="str">
        <f t="shared" ca="1" si="10"/>
        <v/>
      </c>
      <c r="K418" s="140" t="str">
        <f t="shared" ca="1" si="11"/>
        <v/>
      </c>
      <c r="L418" s="140" t="str">
        <f t="shared" ca="1" si="12"/>
        <v/>
      </c>
      <c r="M418" s="140" t="str">
        <f t="shared" ca="1" si="13"/>
        <v/>
      </c>
      <c r="N418" s="297" t="str">
        <f t="shared" ca="1" si="14"/>
        <v/>
      </c>
      <c r="O418" s="297" t="str">
        <f t="shared" ca="1" si="15"/>
        <v/>
      </c>
      <c r="P418" s="140">
        <f t="shared" ca="1" si="4"/>
        <v>0</v>
      </c>
      <c r="Q418" t="str">
        <f t="shared" ca="1" si="16"/>
        <v/>
      </c>
      <c r="R418" t="str">
        <f t="shared" ca="1" si="17"/>
        <v/>
      </c>
      <c r="S418" t="str">
        <f t="shared" ca="1" si="18"/>
        <v/>
      </c>
      <c r="T418" t="str">
        <f t="shared" ca="1" si="19"/>
        <v/>
      </c>
      <c r="U418" t="str">
        <f t="shared" ca="1" si="20"/>
        <v/>
      </c>
      <c r="V418" t="str">
        <f t="shared" ca="1" si="21"/>
        <v/>
      </c>
      <c r="W418" t="str">
        <f t="shared" ca="1" si="22"/>
        <v/>
      </c>
      <c r="X418" t="str">
        <f t="shared" ca="1" si="23"/>
        <v/>
      </c>
      <c r="Y418" t="str">
        <f t="shared" ca="1" si="24"/>
        <v/>
      </c>
      <c r="Z418" t="str">
        <f t="shared" ca="1" si="25"/>
        <v/>
      </c>
      <c r="AA418" t="str">
        <f t="shared" ca="1" si="26"/>
        <v/>
      </c>
      <c r="AB418" t="str">
        <f t="shared" ca="1" si="27"/>
        <v/>
      </c>
      <c r="AC418" t="str">
        <f t="shared" ca="1" si="28"/>
        <v/>
      </c>
      <c r="AD418" t="str">
        <f t="shared" ca="1" si="29"/>
        <v/>
      </c>
      <c r="AE418" t="str">
        <f t="shared" ca="1" si="30"/>
        <v/>
      </c>
      <c r="AF418" t="str">
        <f t="shared" ca="1" si="31"/>
        <v/>
      </c>
      <c r="AG418" t="str">
        <f t="shared" ca="1" si="32"/>
        <v/>
      </c>
      <c r="AH418" t="str">
        <f t="shared" ca="1" si="33"/>
        <v/>
      </c>
      <c r="AI418" t="str">
        <f t="shared" ca="1" si="34"/>
        <v/>
      </c>
      <c r="AJ418" t="str">
        <f t="shared" ca="1" si="35"/>
        <v/>
      </c>
      <c r="AK418" t="str">
        <f t="shared" ca="1" si="36"/>
        <v/>
      </c>
      <c r="AL418" t="str">
        <f t="shared" ca="1" si="37"/>
        <v/>
      </c>
      <c r="AM418" t="str">
        <f t="shared" ca="1" si="38"/>
        <v/>
      </c>
      <c r="AN418" t="str">
        <f t="shared" ca="1" si="39"/>
        <v/>
      </c>
      <c r="AO418" t="str">
        <f t="shared" ca="1" si="40"/>
        <v/>
      </c>
      <c r="AP418" t="str">
        <f t="shared" ca="1" si="41"/>
        <v/>
      </c>
      <c r="AQ418" t="str">
        <f t="shared" ca="1" si="42"/>
        <v/>
      </c>
      <c r="AR418" t="str">
        <f t="shared" ca="1" si="43"/>
        <v/>
      </c>
      <c r="AS418" t="str">
        <f t="shared" ca="1" si="44"/>
        <v/>
      </c>
      <c r="AT418" t="str">
        <f t="shared" ca="1" si="45"/>
        <v/>
      </c>
      <c r="AU418" t="str">
        <f t="shared" ca="1" si="46"/>
        <v/>
      </c>
      <c r="AV418" t="str">
        <f t="shared" ca="1" si="47"/>
        <v/>
      </c>
      <c r="AW418" t="str">
        <f t="shared" ca="1" si="48"/>
        <v/>
      </c>
      <c r="AX418" t="str">
        <f t="shared" ca="1" si="49"/>
        <v/>
      </c>
      <c r="AY418" t="str">
        <f t="shared" ca="1" si="50"/>
        <v/>
      </c>
      <c r="AZ418" t="str">
        <f t="shared" ca="1" si="51"/>
        <v/>
      </c>
      <c r="BA418" t="str">
        <f t="shared" ca="1" si="52"/>
        <v/>
      </c>
      <c r="BB418" t="str">
        <f t="shared" ca="1" si="53"/>
        <v/>
      </c>
      <c r="BC418" t="str">
        <f t="shared" ca="1" si="54"/>
        <v/>
      </c>
      <c r="BD418" t="str">
        <f t="shared" ca="1" si="55"/>
        <v/>
      </c>
      <c r="BE418" t="str">
        <f t="shared" ca="1" si="56"/>
        <v/>
      </c>
      <c r="BF418" t="str">
        <f t="shared" ca="1" si="57"/>
        <v/>
      </c>
      <c r="BG418" t="str">
        <f t="shared" ca="1" si="58"/>
        <v/>
      </c>
      <c r="BH418" t="str">
        <f t="shared" ca="1" si="59"/>
        <v/>
      </c>
      <c r="BI418" t="str">
        <f t="shared" ca="1" si="60"/>
        <v/>
      </c>
      <c r="BJ418" t="str">
        <f t="shared" ca="1" si="61"/>
        <v/>
      </c>
      <c r="BK418" t="str">
        <f t="shared" ca="1" si="62"/>
        <v/>
      </c>
      <c r="BL418" t="str">
        <f t="shared" ca="1" si="63"/>
        <v/>
      </c>
      <c r="BM418" t="str">
        <f t="shared" ca="1" si="64"/>
        <v/>
      </c>
      <c r="BN418" t="str">
        <f t="shared" ca="1" si="65"/>
        <v/>
      </c>
      <c r="BO418" t="str">
        <f t="shared" ca="1" si="66"/>
        <v/>
      </c>
      <c r="BP418" t="str">
        <f t="shared" ca="1" si="67"/>
        <v/>
      </c>
      <c r="BQ418" t="str">
        <f t="shared" ca="1" si="68"/>
        <v/>
      </c>
      <c r="BR418" t="str">
        <f t="shared" ca="1" si="69"/>
        <v/>
      </c>
      <c r="BS418" t="str">
        <f t="shared" ca="1" si="70"/>
        <v/>
      </c>
      <c r="BT418" t="str">
        <f t="shared" ca="1" si="71"/>
        <v/>
      </c>
      <c r="BU418" t="str">
        <f t="shared" ca="1" si="72"/>
        <v/>
      </c>
      <c r="BV418" t="str">
        <f t="shared" ca="1" si="73"/>
        <v/>
      </c>
      <c r="BW418" t="str">
        <f t="shared" ca="1" si="74"/>
        <v/>
      </c>
      <c r="BX418" t="str">
        <f t="shared" ca="1" si="75"/>
        <v/>
      </c>
      <c r="BY418" t="str">
        <f t="shared" ca="1" si="76"/>
        <v/>
      </c>
      <c r="BZ418" t="str">
        <f t="shared" ca="1" si="77"/>
        <v/>
      </c>
      <c r="CA418" t="str">
        <f t="shared" ca="1" si="78"/>
        <v/>
      </c>
      <c r="CB418" t="str">
        <f t="shared" ca="1" si="79"/>
        <v/>
      </c>
      <c r="CC418" t="str">
        <f t="shared" ca="1" si="80"/>
        <v/>
      </c>
      <c r="CD418" t="str">
        <f t="shared" ca="1" si="81"/>
        <v/>
      </c>
      <c r="CE418" t="str">
        <f t="shared" ca="1" si="82"/>
        <v/>
      </c>
      <c r="CF418" t="str">
        <f t="shared" ca="1" si="83"/>
        <v/>
      </c>
      <c r="CG418" t="str">
        <f t="shared" ca="1" si="84"/>
        <v/>
      </c>
      <c r="CH418" t="str">
        <f t="shared" ca="1" si="85"/>
        <v/>
      </c>
      <c r="CI418" t="str">
        <f t="shared" ca="1" si="86"/>
        <v/>
      </c>
      <c r="CJ418" t="str">
        <f t="shared" ca="1" si="87"/>
        <v/>
      </c>
      <c r="CK418" t="str">
        <f t="shared" ca="1" si="88"/>
        <v/>
      </c>
      <c r="CL418" t="str">
        <f t="shared" ca="1" si="89"/>
        <v/>
      </c>
      <c r="CM418" t="str">
        <f t="shared" ca="1" si="90"/>
        <v/>
      </c>
      <c r="CN418" t="str">
        <f t="shared" ca="1" si="91"/>
        <v/>
      </c>
      <c r="CO418" t="str">
        <f t="shared" ca="1" si="92"/>
        <v/>
      </c>
      <c r="CP418" t="str">
        <f t="shared" ca="1" si="93"/>
        <v/>
      </c>
      <c r="CQ418" t="str">
        <f t="shared" ca="1" si="94"/>
        <v/>
      </c>
      <c r="CR418" t="str">
        <f t="shared" ca="1" si="95"/>
        <v/>
      </c>
      <c r="CS418" t="str">
        <f t="shared" ca="1" si="96"/>
        <v/>
      </c>
      <c r="CT418" t="str">
        <f t="shared" ca="1" si="97"/>
        <v/>
      </c>
      <c r="CU418" t="str">
        <f t="shared" ca="1" si="98"/>
        <v/>
      </c>
      <c r="CV418" t="str">
        <f t="shared" ca="1" si="99"/>
        <v/>
      </c>
      <c r="CW418" t="str">
        <f t="shared" ca="1" si="100"/>
        <v/>
      </c>
      <c r="CX418" t="str">
        <f t="shared" ca="1" si="101"/>
        <v/>
      </c>
      <c r="CY418" t="str">
        <f t="shared" ca="1" si="102"/>
        <v/>
      </c>
      <c r="CZ418" t="str">
        <f t="shared" ca="1" si="103"/>
        <v/>
      </c>
      <c r="DA418" t="str">
        <f t="shared" ca="1" si="104"/>
        <v/>
      </c>
      <c r="DB418" t="str">
        <f t="shared" ca="1" si="105"/>
        <v/>
      </c>
      <c r="DC418" t="str">
        <f t="shared" ca="1" si="106"/>
        <v/>
      </c>
      <c r="DD418" t="str">
        <f t="shared" ca="1" si="107"/>
        <v/>
      </c>
      <c r="DE418" t="str">
        <f t="shared" ca="1" si="108"/>
        <v/>
      </c>
      <c r="DF418" t="str">
        <f t="shared" ca="1" si="109"/>
        <v/>
      </c>
      <c r="DG418" t="str">
        <f t="shared" ca="1" si="110"/>
        <v/>
      </c>
      <c r="DH418" t="str">
        <f t="shared" ca="1" si="111"/>
        <v/>
      </c>
      <c r="DI418" t="str">
        <f t="shared" ca="1" si="112"/>
        <v/>
      </c>
      <c r="DJ418" t="str">
        <f t="shared" ca="1" si="113"/>
        <v/>
      </c>
      <c r="DK418" t="str">
        <f t="shared" ca="1" si="114"/>
        <v/>
      </c>
      <c r="DL418" t="str">
        <f t="shared" ca="1" si="115"/>
        <v/>
      </c>
      <c r="DM418" t="str">
        <f t="shared" ca="1" si="116"/>
        <v/>
      </c>
      <c r="DN418" t="str">
        <f t="shared" ca="1" si="117"/>
        <v/>
      </c>
      <c r="DO418" t="str">
        <f t="shared" ca="1" si="118"/>
        <v/>
      </c>
      <c r="DP418" t="str">
        <f t="shared" ca="1" si="119"/>
        <v/>
      </c>
      <c r="DQ418" t="str">
        <f t="shared" ca="1" si="120"/>
        <v/>
      </c>
      <c r="DR418" t="str">
        <f t="shared" ca="1" si="121"/>
        <v/>
      </c>
      <c r="DS418" t="str">
        <f t="shared" ca="1" si="122"/>
        <v/>
      </c>
      <c r="DT418" t="str">
        <f t="shared" ca="1" si="123"/>
        <v/>
      </c>
      <c r="DU418" t="str">
        <f t="shared" ca="1" si="124"/>
        <v/>
      </c>
      <c r="DV418" t="str">
        <f t="shared" ca="1" si="125"/>
        <v/>
      </c>
      <c r="DW418" t="str">
        <f t="shared" ca="1" si="126"/>
        <v/>
      </c>
      <c r="DX418" t="str">
        <f t="shared" ca="1" si="127"/>
        <v/>
      </c>
      <c r="DY418" t="str">
        <f t="shared" ca="1" si="128"/>
        <v/>
      </c>
      <c r="DZ418" t="str">
        <f t="shared" ca="1" si="129"/>
        <v/>
      </c>
      <c r="EA418" t="str">
        <f t="shared" ca="1" si="130"/>
        <v/>
      </c>
      <c r="EB418" t="str">
        <f t="shared" ca="1" si="131"/>
        <v/>
      </c>
      <c r="EC418" t="str">
        <f t="shared" ca="1" si="132"/>
        <v/>
      </c>
      <c r="ED418" t="str">
        <f t="shared" ca="1" si="133"/>
        <v/>
      </c>
      <c r="EE418" t="str">
        <f t="shared" ca="1" si="134"/>
        <v/>
      </c>
      <c r="EF418" t="str">
        <f t="shared" ca="1" si="135"/>
        <v/>
      </c>
      <c r="EG418" t="str">
        <f t="shared" ca="1" si="136"/>
        <v/>
      </c>
      <c r="EH418" t="str">
        <f t="shared" ca="1" si="137"/>
        <v/>
      </c>
      <c r="EI418" t="str">
        <f t="shared" ca="1" si="138"/>
        <v/>
      </c>
      <c r="EJ418" t="str">
        <f t="shared" ca="1" si="139"/>
        <v/>
      </c>
      <c r="EK418" t="str">
        <f t="shared" ca="1" si="140"/>
        <v/>
      </c>
      <c r="EL418" t="str">
        <f t="shared" ca="1" si="141"/>
        <v/>
      </c>
      <c r="EM418" t="str">
        <f t="shared" ca="1" si="142"/>
        <v/>
      </c>
      <c r="EN418" t="str">
        <f t="shared" ca="1" si="143"/>
        <v/>
      </c>
      <c r="EO418" t="str">
        <f t="shared" ca="1" si="144"/>
        <v/>
      </c>
      <c r="EP418" t="str">
        <f t="shared" ca="1" si="145"/>
        <v/>
      </c>
      <c r="EQ418" t="str">
        <f t="shared" ca="1" si="146"/>
        <v/>
      </c>
      <c r="ER418" t="str">
        <f t="shared" ca="1" si="147"/>
        <v/>
      </c>
      <c r="ES418" t="str">
        <f t="shared" ca="1" si="148"/>
        <v/>
      </c>
      <c r="ET418" t="str">
        <f t="shared" ca="1" si="149"/>
        <v/>
      </c>
      <c r="EU418" t="str">
        <f t="shared" ca="1" si="150"/>
        <v/>
      </c>
      <c r="EV418" t="str">
        <f t="shared" ca="1" si="151"/>
        <v/>
      </c>
      <c r="EW418" t="str">
        <f t="shared" ca="1" si="152"/>
        <v/>
      </c>
      <c r="EX418" t="str">
        <f t="shared" ca="1" si="153"/>
        <v/>
      </c>
      <c r="EY418" t="str">
        <f t="shared" ca="1" si="154"/>
        <v/>
      </c>
      <c r="EZ418" t="str">
        <f t="shared" ca="1" si="155"/>
        <v/>
      </c>
      <c r="FA418" t="str">
        <f t="shared" ca="1" si="156"/>
        <v/>
      </c>
      <c r="FB418" t="str">
        <f t="shared" ca="1" si="157"/>
        <v/>
      </c>
      <c r="FC418" t="str">
        <f t="shared" ca="1" si="158"/>
        <v/>
      </c>
      <c r="FD418" t="str">
        <f t="shared" ca="1" si="159"/>
        <v/>
      </c>
      <c r="FE418" t="str">
        <f t="shared" ca="1" si="160"/>
        <v/>
      </c>
      <c r="FF418" t="str">
        <f t="shared" ca="1" si="161"/>
        <v/>
      </c>
      <c r="FG418" t="str">
        <f t="shared" ca="1" si="162"/>
        <v/>
      </c>
      <c r="FH418" t="str">
        <f t="shared" ca="1" si="163"/>
        <v/>
      </c>
      <c r="FI418" t="str">
        <f t="shared" ca="1" si="164"/>
        <v/>
      </c>
      <c r="FJ418" t="str">
        <f t="shared" ca="1" si="165"/>
        <v/>
      </c>
      <c r="FK418" t="str">
        <f t="shared" ca="1" si="166"/>
        <v/>
      </c>
      <c r="FL418" t="str">
        <f t="shared" ca="1" si="167"/>
        <v/>
      </c>
      <c r="FM418" t="str">
        <f t="shared" ca="1" si="168"/>
        <v/>
      </c>
      <c r="FN418" t="str">
        <f t="shared" ca="1" si="169"/>
        <v/>
      </c>
      <c r="FO418" t="str">
        <f t="shared" ca="1" si="170"/>
        <v/>
      </c>
      <c r="FP418" t="str">
        <f t="shared" ca="1" si="171"/>
        <v/>
      </c>
      <c r="FQ418" t="str">
        <f t="shared" ca="1" si="172"/>
        <v/>
      </c>
      <c r="FR418" t="str">
        <f t="shared" ca="1" si="173"/>
        <v/>
      </c>
      <c r="FS418" t="str">
        <f t="shared" ca="1" si="174"/>
        <v/>
      </c>
      <c r="FT418" t="str">
        <f t="shared" ca="1" si="175"/>
        <v/>
      </c>
      <c r="FU418" t="str">
        <f t="shared" ca="1" si="176"/>
        <v/>
      </c>
      <c r="FV418" t="str">
        <f t="shared" ca="1" si="177"/>
        <v/>
      </c>
      <c r="FW418" t="str">
        <f t="shared" ca="1" si="178"/>
        <v/>
      </c>
      <c r="FX418" t="str">
        <f t="shared" ca="1" si="179"/>
        <v/>
      </c>
      <c r="FY418" t="str">
        <f t="shared" ca="1" si="180"/>
        <v/>
      </c>
      <c r="FZ418" t="str">
        <f t="shared" ca="1" si="181"/>
        <v/>
      </c>
      <c r="GA418" t="str">
        <f t="shared" ca="1" si="182"/>
        <v/>
      </c>
      <c r="GB418" t="str">
        <f t="shared" ca="1" si="183"/>
        <v/>
      </c>
      <c r="GC418" t="str">
        <f t="shared" ca="1" si="184"/>
        <v/>
      </c>
      <c r="GD418" t="str">
        <f t="shared" ca="1" si="185"/>
        <v/>
      </c>
      <c r="GE418" t="str">
        <f t="shared" ca="1" si="186"/>
        <v/>
      </c>
      <c r="GF418" t="str">
        <f t="shared" ca="1" si="187"/>
        <v/>
      </c>
      <c r="GG418" t="str">
        <f t="shared" ca="1" si="188"/>
        <v/>
      </c>
      <c r="GH418" t="str">
        <f t="shared" ca="1" si="189"/>
        <v/>
      </c>
      <c r="GI418" t="str">
        <f t="shared" ca="1" si="190"/>
        <v/>
      </c>
      <c r="GJ418" t="str">
        <f t="shared" ca="1" si="191"/>
        <v/>
      </c>
      <c r="GK418" t="str">
        <f t="shared" ca="1" si="192"/>
        <v/>
      </c>
      <c r="GL418" t="str">
        <f t="shared" ca="1" si="193"/>
        <v/>
      </c>
      <c r="GM418" t="str">
        <f t="shared" ca="1" si="194"/>
        <v/>
      </c>
      <c r="GN418" t="str">
        <f t="shared" ca="1" si="195"/>
        <v/>
      </c>
      <c r="GO418" t="str">
        <f t="shared" ca="1" si="196"/>
        <v/>
      </c>
      <c r="GP418" t="str">
        <f t="shared" ca="1" si="197"/>
        <v/>
      </c>
      <c r="GQ418" t="str">
        <f t="shared" ca="1" si="198"/>
        <v/>
      </c>
      <c r="GR418" t="str">
        <f t="shared" ca="1" si="199"/>
        <v/>
      </c>
      <c r="GS418" t="str">
        <f t="shared" ca="1" si="200"/>
        <v/>
      </c>
      <c r="GT418" t="str">
        <f t="shared" ca="1" si="201"/>
        <v/>
      </c>
      <c r="GU418" t="str">
        <f t="shared" ca="1" si="202"/>
        <v/>
      </c>
      <c r="GV418" t="str">
        <f t="shared" ca="1" si="203"/>
        <v/>
      </c>
      <c r="GW418" t="str">
        <f t="shared" ca="1" si="204"/>
        <v/>
      </c>
      <c r="GX418" t="str">
        <f t="shared" ca="1" si="205"/>
        <v/>
      </c>
      <c r="GY418" t="str">
        <f t="shared" ca="1" si="206"/>
        <v/>
      </c>
      <c r="GZ418" t="str">
        <f t="shared" ca="1" si="207"/>
        <v/>
      </c>
      <c r="HA418" t="str">
        <f t="shared" ca="1" si="208"/>
        <v/>
      </c>
      <c r="HB418" t="str">
        <f t="shared" ca="1" si="209"/>
        <v/>
      </c>
      <c r="HC418" t="str">
        <f t="shared" ca="1" si="210"/>
        <v/>
      </c>
      <c r="HD418" t="str">
        <f t="shared" ca="1" si="211"/>
        <v/>
      </c>
      <c r="HE418" t="str">
        <f t="shared" ca="1" si="212"/>
        <v/>
      </c>
      <c r="HF418" t="str">
        <f t="shared" ca="1" si="213"/>
        <v/>
      </c>
      <c r="HG418" t="str">
        <f t="shared" ca="1" si="214"/>
        <v/>
      </c>
      <c r="HH418" t="str">
        <f t="shared" ca="1" si="215"/>
        <v/>
      </c>
      <c r="HI418" t="str">
        <f t="shared" ca="1" si="216"/>
        <v/>
      </c>
      <c r="HJ418" t="str">
        <f t="shared" ca="1" si="217"/>
        <v/>
      </c>
      <c r="HK418" t="str">
        <f t="shared" ca="1" si="218"/>
        <v/>
      </c>
      <c r="HL418" t="str">
        <f t="shared" ca="1" si="219"/>
        <v/>
      </c>
      <c r="HM418" t="str">
        <f t="shared" ca="1" si="220"/>
        <v/>
      </c>
      <c r="HN418" t="str">
        <f t="shared" ca="1" si="221"/>
        <v/>
      </c>
      <c r="HO418" t="str">
        <f t="shared" ca="1" si="222"/>
        <v/>
      </c>
      <c r="HP418" t="str">
        <f t="shared" ca="1" si="223"/>
        <v/>
      </c>
      <c r="HQ418" t="str">
        <f t="shared" ca="1" si="224"/>
        <v/>
      </c>
      <c r="HR418" t="str">
        <f t="shared" ca="1" si="225"/>
        <v/>
      </c>
      <c r="HS418" t="str">
        <f t="shared" ca="1" si="226"/>
        <v/>
      </c>
      <c r="HT418" t="str">
        <f t="shared" ca="1" si="227"/>
        <v/>
      </c>
      <c r="HU418" t="str">
        <f t="shared" ca="1" si="228"/>
        <v/>
      </c>
      <c r="HV418" t="str">
        <f t="shared" ca="1" si="229"/>
        <v/>
      </c>
      <c r="HW418" t="str">
        <f t="shared" ca="1" si="230"/>
        <v/>
      </c>
      <c r="HX418" t="str">
        <f t="shared" ca="1" si="231"/>
        <v/>
      </c>
      <c r="HY418" t="str">
        <f t="shared" ca="1" si="232"/>
        <v/>
      </c>
      <c r="HZ418" t="str">
        <f t="shared" ca="1" si="233"/>
        <v/>
      </c>
      <c r="IA418" t="str">
        <f t="shared" ca="1" si="234"/>
        <v/>
      </c>
      <c r="IB418" t="str">
        <f t="shared" ca="1" si="235"/>
        <v/>
      </c>
      <c r="IC418" t="str">
        <f t="shared" ca="1" si="236"/>
        <v/>
      </c>
      <c r="ID418" t="str">
        <f t="shared" ca="1" si="237"/>
        <v/>
      </c>
      <c r="IE418" t="str">
        <f t="shared" ca="1" si="238"/>
        <v/>
      </c>
      <c r="IF418" t="str">
        <f t="shared" ca="1" si="239"/>
        <v/>
      </c>
      <c r="IG418" t="str">
        <f t="shared" ca="1" si="240"/>
        <v/>
      </c>
      <c r="IH418" t="str">
        <f t="shared" ca="1" si="241"/>
        <v/>
      </c>
      <c r="II418" t="str">
        <f t="shared" ca="1" si="242"/>
        <v/>
      </c>
      <c r="IJ418" t="str">
        <f t="shared" ca="1" si="243"/>
        <v/>
      </c>
      <c r="IK418" t="str">
        <f t="shared" ca="1" si="244"/>
        <v/>
      </c>
      <c r="IL418" t="str">
        <f t="shared" ca="1" si="245"/>
        <v/>
      </c>
      <c r="IM418" t="str">
        <f t="shared" ca="1" si="246"/>
        <v/>
      </c>
      <c r="IN418" t="str">
        <f t="shared" ca="1" si="247"/>
        <v/>
      </c>
      <c r="IO418" t="str">
        <f t="shared" ca="1" si="248"/>
        <v/>
      </c>
      <c r="IP418" t="str">
        <f t="shared" ca="1" si="249"/>
        <v/>
      </c>
      <c r="IQ418" t="str">
        <f t="shared" ca="1" si="250"/>
        <v/>
      </c>
      <c r="IR418" t="str">
        <f t="shared" ca="1" si="251"/>
        <v/>
      </c>
      <c r="IS418" t="str">
        <f t="shared" ca="1" si="252"/>
        <v/>
      </c>
      <c r="IT418" t="str">
        <f t="shared" ca="1" si="253"/>
        <v/>
      </c>
      <c r="IU418" t="str">
        <f t="shared" ca="1" si="254"/>
        <v/>
      </c>
      <c r="IV418" t="str">
        <f t="shared" ca="1" si="255"/>
        <v/>
      </c>
    </row>
    <row r="419" spans="1:256" x14ac:dyDescent="0.25">
      <c r="B419" s="140">
        <v>43</v>
      </c>
      <c r="C419" s="140" t="str">
        <f ca="1">IF(P419&gt;0,MAX($C$375:C418)+1,"")</f>
        <v/>
      </c>
      <c r="D419" s="140" t="str">
        <f ca="1">IF(ISERROR(INDEX(WS,ROWS($B$377:$B419))),"",MID(INDEX(WS,ROWS($B$377:$B419)), FIND("]",INDEX(WS,ROWS($B$377:$B419)))+1,32))&amp;T(NOW())</f>
        <v/>
      </c>
      <c r="E419" s="140" t="str">
        <f t="shared" ca="1" si="5"/>
        <v/>
      </c>
      <c r="F419" s="140" t="str">
        <f t="shared" ca="1" si="6"/>
        <v/>
      </c>
      <c r="G419" s="140" t="str">
        <f t="shared" ca="1" si="7"/>
        <v/>
      </c>
      <c r="H419" s="140" t="str">
        <f t="shared" ca="1" si="8"/>
        <v/>
      </c>
      <c r="I419" s="140" t="str">
        <f t="shared" ca="1" si="9"/>
        <v/>
      </c>
      <c r="J419" s="140" t="str">
        <f t="shared" ca="1" si="10"/>
        <v/>
      </c>
      <c r="K419" s="140" t="str">
        <f t="shared" ca="1" si="11"/>
        <v/>
      </c>
      <c r="L419" s="140" t="str">
        <f t="shared" ca="1" si="12"/>
        <v/>
      </c>
      <c r="M419" s="140" t="str">
        <f t="shared" ca="1" si="13"/>
        <v/>
      </c>
      <c r="N419" s="297" t="str">
        <f t="shared" ca="1" si="14"/>
        <v/>
      </c>
      <c r="O419" s="297" t="str">
        <f t="shared" ca="1" si="15"/>
        <v/>
      </c>
      <c r="P419" s="140">
        <f t="shared" ca="1" si="4"/>
        <v>0</v>
      </c>
      <c r="Q419" t="str">
        <f t="shared" ca="1" si="16"/>
        <v/>
      </c>
      <c r="R419" t="str">
        <f t="shared" ca="1" si="17"/>
        <v/>
      </c>
      <c r="S419" t="str">
        <f t="shared" ca="1" si="18"/>
        <v/>
      </c>
      <c r="T419" t="str">
        <f t="shared" ca="1" si="19"/>
        <v/>
      </c>
      <c r="U419" t="str">
        <f t="shared" ca="1" si="20"/>
        <v/>
      </c>
      <c r="V419" t="str">
        <f t="shared" ca="1" si="21"/>
        <v/>
      </c>
      <c r="W419" t="str">
        <f t="shared" ca="1" si="22"/>
        <v/>
      </c>
      <c r="X419" t="str">
        <f t="shared" ca="1" si="23"/>
        <v/>
      </c>
      <c r="Y419" t="str">
        <f t="shared" ca="1" si="24"/>
        <v/>
      </c>
      <c r="Z419" t="str">
        <f t="shared" ca="1" si="25"/>
        <v/>
      </c>
      <c r="AA419" t="str">
        <f t="shared" ca="1" si="26"/>
        <v/>
      </c>
      <c r="AB419" t="str">
        <f t="shared" ca="1" si="27"/>
        <v/>
      </c>
      <c r="AC419" t="str">
        <f t="shared" ca="1" si="28"/>
        <v/>
      </c>
      <c r="AD419" t="str">
        <f t="shared" ca="1" si="29"/>
        <v/>
      </c>
      <c r="AE419" t="str">
        <f t="shared" ca="1" si="30"/>
        <v/>
      </c>
      <c r="AF419" t="str">
        <f t="shared" ca="1" si="31"/>
        <v/>
      </c>
      <c r="AG419" t="str">
        <f t="shared" ca="1" si="32"/>
        <v/>
      </c>
      <c r="AH419" t="str">
        <f t="shared" ca="1" si="33"/>
        <v/>
      </c>
      <c r="AI419" t="str">
        <f t="shared" ca="1" si="34"/>
        <v/>
      </c>
      <c r="AJ419" t="str">
        <f t="shared" ca="1" si="35"/>
        <v/>
      </c>
      <c r="AK419" t="str">
        <f t="shared" ca="1" si="36"/>
        <v/>
      </c>
      <c r="AL419" t="str">
        <f t="shared" ca="1" si="37"/>
        <v/>
      </c>
      <c r="AM419" t="str">
        <f t="shared" ca="1" si="38"/>
        <v/>
      </c>
      <c r="AN419" t="str">
        <f t="shared" ca="1" si="39"/>
        <v/>
      </c>
      <c r="AO419" t="str">
        <f t="shared" ca="1" si="40"/>
        <v/>
      </c>
      <c r="AP419" t="str">
        <f t="shared" ca="1" si="41"/>
        <v/>
      </c>
      <c r="AQ419" t="str">
        <f t="shared" ca="1" si="42"/>
        <v/>
      </c>
      <c r="AR419" t="str">
        <f t="shared" ca="1" si="43"/>
        <v/>
      </c>
      <c r="AS419" t="str">
        <f t="shared" ca="1" si="44"/>
        <v/>
      </c>
      <c r="AT419" t="str">
        <f t="shared" ca="1" si="45"/>
        <v/>
      </c>
      <c r="AU419" t="str">
        <f t="shared" ca="1" si="46"/>
        <v/>
      </c>
      <c r="AV419" t="str">
        <f t="shared" ca="1" si="47"/>
        <v/>
      </c>
      <c r="AW419" t="str">
        <f t="shared" ca="1" si="48"/>
        <v/>
      </c>
      <c r="AX419" t="str">
        <f t="shared" ca="1" si="49"/>
        <v/>
      </c>
      <c r="AY419" t="str">
        <f t="shared" ca="1" si="50"/>
        <v/>
      </c>
      <c r="AZ419" t="str">
        <f t="shared" ca="1" si="51"/>
        <v/>
      </c>
      <c r="BA419" t="str">
        <f t="shared" ca="1" si="52"/>
        <v/>
      </c>
      <c r="BB419" t="str">
        <f t="shared" ca="1" si="53"/>
        <v/>
      </c>
      <c r="BC419" t="str">
        <f t="shared" ca="1" si="54"/>
        <v/>
      </c>
      <c r="BD419" t="str">
        <f t="shared" ca="1" si="55"/>
        <v/>
      </c>
      <c r="BE419" t="str">
        <f t="shared" ca="1" si="56"/>
        <v/>
      </c>
      <c r="BF419" t="str">
        <f t="shared" ca="1" si="57"/>
        <v/>
      </c>
      <c r="BG419" t="str">
        <f t="shared" ca="1" si="58"/>
        <v/>
      </c>
      <c r="BH419" t="str">
        <f t="shared" ca="1" si="59"/>
        <v/>
      </c>
      <c r="BI419" t="str">
        <f t="shared" ca="1" si="60"/>
        <v/>
      </c>
      <c r="BJ419" t="str">
        <f t="shared" ca="1" si="61"/>
        <v/>
      </c>
      <c r="BK419" t="str">
        <f t="shared" ca="1" si="62"/>
        <v/>
      </c>
      <c r="BL419" t="str">
        <f t="shared" ca="1" si="63"/>
        <v/>
      </c>
      <c r="BM419" t="str">
        <f t="shared" ca="1" si="64"/>
        <v/>
      </c>
      <c r="BN419" t="str">
        <f t="shared" ca="1" si="65"/>
        <v/>
      </c>
      <c r="BO419" t="str">
        <f t="shared" ca="1" si="66"/>
        <v/>
      </c>
      <c r="BP419" t="str">
        <f t="shared" ca="1" si="67"/>
        <v/>
      </c>
      <c r="BQ419" t="str">
        <f t="shared" ca="1" si="68"/>
        <v/>
      </c>
      <c r="BR419" t="str">
        <f t="shared" ca="1" si="69"/>
        <v/>
      </c>
      <c r="BS419" t="str">
        <f t="shared" ca="1" si="70"/>
        <v/>
      </c>
      <c r="BT419" t="str">
        <f t="shared" ca="1" si="71"/>
        <v/>
      </c>
      <c r="BU419" t="str">
        <f t="shared" ca="1" si="72"/>
        <v/>
      </c>
      <c r="BV419" t="str">
        <f t="shared" ca="1" si="73"/>
        <v/>
      </c>
      <c r="BW419" t="str">
        <f t="shared" ca="1" si="74"/>
        <v/>
      </c>
      <c r="BX419" t="str">
        <f t="shared" ca="1" si="75"/>
        <v/>
      </c>
      <c r="BY419" t="str">
        <f t="shared" ca="1" si="76"/>
        <v/>
      </c>
      <c r="BZ419" t="str">
        <f t="shared" ca="1" si="77"/>
        <v/>
      </c>
      <c r="CA419" t="str">
        <f t="shared" ca="1" si="78"/>
        <v/>
      </c>
      <c r="CB419" t="str">
        <f t="shared" ca="1" si="79"/>
        <v/>
      </c>
      <c r="CC419" t="str">
        <f t="shared" ca="1" si="80"/>
        <v/>
      </c>
      <c r="CD419" t="str">
        <f t="shared" ca="1" si="81"/>
        <v/>
      </c>
      <c r="CE419" t="str">
        <f t="shared" ca="1" si="82"/>
        <v/>
      </c>
      <c r="CF419" t="str">
        <f t="shared" ca="1" si="83"/>
        <v/>
      </c>
      <c r="CG419" t="str">
        <f t="shared" ca="1" si="84"/>
        <v/>
      </c>
      <c r="CH419" t="str">
        <f t="shared" ca="1" si="85"/>
        <v/>
      </c>
      <c r="CI419" t="str">
        <f t="shared" ca="1" si="86"/>
        <v/>
      </c>
      <c r="CJ419" t="str">
        <f t="shared" ca="1" si="87"/>
        <v/>
      </c>
      <c r="CK419" t="str">
        <f t="shared" ca="1" si="88"/>
        <v/>
      </c>
      <c r="CL419" t="str">
        <f t="shared" ca="1" si="89"/>
        <v/>
      </c>
      <c r="CM419" t="str">
        <f t="shared" ca="1" si="90"/>
        <v/>
      </c>
      <c r="CN419" t="str">
        <f t="shared" ca="1" si="91"/>
        <v/>
      </c>
      <c r="CO419" t="str">
        <f t="shared" ca="1" si="92"/>
        <v/>
      </c>
      <c r="CP419" t="str">
        <f t="shared" ca="1" si="93"/>
        <v/>
      </c>
      <c r="CQ419" t="str">
        <f t="shared" ca="1" si="94"/>
        <v/>
      </c>
      <c r="CR419" t="str">
        <f t="shared" ca="1" si="95"/>
        <v/>
      </c>
      <c r="CS419" t="str">
        <f t="shared" ca="1" si="96"/>
        <v/>
      </c>
      <c r="CT419" t="str">
        <f t="shared" ca="1" si="97"/>
        <v/>
      </c>
      <c r="CU419" t="str">
        <f t="shared" ca="1" si="98"/>
        <v/>
      </c>
      <c r="CV419" t="str">
        <f t="shared" ca="1" si="99"/>
        <v/>
      </c>
      <c r="CW419" t="str">
        <f t="shared" ca="1" si="100"/>
        <v/>
      </c>
      <c r="CX419" t="str">
        <f t="shared" ca="1" si="101"/>
        <v/>
      </c>
      <c r="CY419" t="str">
        <f t="shared" ca="1" si="102"/>
        <v/>
      </c>
      <c r="CZ419" t="str">
        <f t="shared" ca="1" si="103"/>
        <v/>
      </c>
      <c r="DA419" t="str">
        <f t="shared" ca="1" si="104"/>
        <v/>
      </c>
      <c r="DB419" t="str">
        <f t="shared" ca="1" si="105"/>
        <v/>
      </c>
      <c r="DC419" t="str">
        <f t="shared" ca="1" si="106"/>
        <v/>
      </c>
      <c r="DD419" t="str">
        <f t="shared" ca="1" si="107"/>
        <v/>
      </c>
      <c r="DE419" t="str">
        <f t="shared" ca="1" si="108"/>
        <v/>
      </c>
      <c r="DF419" t="str">
        <f t="shared" ca="1" si="109"/>
        <v/>
      </c>
      <c r="DG419" t="str">
        <f t="shared" ca="1" si="110"/>
        <v/>
      </c>
      <c r="DH419" t="str">
        <f t="shared" ca="1" si="111"/>
        <v/>
      </c>
      <c r="DI419" t="str">
        <f t="shared" ca="1" si="112"/>
        <v/>
      </c>
      <c r="DJ419" t="str">
        <f t="shared" ca="1" si="113"/>
        <v/>
      </c>
      <c r="DK419" t="str">
        <f t="shared" ca="1" si="114"/>
        <v/>
      </c>
      <c r="DL419" t="str">
        <f t="shared" ca="1" si="115"/>
        <v/>
      </c>
      <c r="DM419" t="str">
        <f t="shared" ca="1" si="116"/>
        <v/>
      </c>
      <c r="DN419" t="str">
        <f t="shared" ca="1" si="117"/>
        <v/>
      </c>
      <c r="DO419" t="str">
        <f t="shared" ca="1" si="118"/>
        <v/>
      </c>
      <c r="DP419" t="str">
        <f t="shared" ca="1" si="119"/>
        <v/>
      </c>
      <c r="DQ419" t="str">
        <f t="shared" ca="1" si="120"/>
        <v/>
      </c>
      <c r="DR419" t="str">
        <f t="shared" ca="1" si="121"/>
        <v/>
      </c>
      <c r="DS419" t="str">
        <f t="shared" ca="1" si="122"/>
        <v/>
      </c>
      <c r="DT419" t="str">
        <f t="shared" ca="1" si="123"/>
        <v/>
      </c>
      <c r="DU419" t="str">
        <f t="shared" ca="1" si="124"/>
        <v/>
      </c>
      <c r="DV419" t="str">
        <f t="shared" ca="1" si="125"/>
        <v/>
      </c>
      <c r="DW419" t="str">
        <f t="shared" ca="1" si="126"/>
        <v/>
      </c>
      <c r="DX419" t="str">
        <f t="shared" ca="1" si="127"/>
        <v/>
      </c>
      <c r="DY419" t="str">
        <f t="shared" ca="1" si="128"/>
        <v/>
      </c>
      <c r="DZ419" t="str">
        <f t="shared" ca="1" si="129"/>
        <v/>
      </c>
      <c r="EA419" t="str">
        <f t="shared" ca="1" si="130"/>
        <v/>
      </c>
      <c r="EB419" t="str">
        <f t="shared" ca="1" si="131"/>
        <v/>
      </c>
      <c r="EC419" t="str">
        <f t="shared" ca="1" si="132"/>
        <v/>
      </c>
      <c r="ED419" t="str">
        <f t="shared" ca="1" si="133"/>
        <v/>
      </c>
      <c r="EE419" t="str">
        <f t="shared" ca="1" si="134"/>
        <v/>
      </c>
      <c r="EF419" t="str">
        <f t="shared" ca="1" si="135"/>
        <v/>
      </c>
      <c r="EG419" t="str">
        <f t="shared" ca="1" si="136"/>
        <v/>
      </c>
      <c r="EH419" t="str">
        <f t="shared" ca="1" si="137"/>
        <v/>
      </c>
      <c r="EI419" t="str">
        <f t="shared" ca="1" si="138"/>
        <v/>
      </c>
      <c r="EJ419" t="str">
        <f t="shared" ca="1" si="139"/>
        <v/>
      </c>
      <c r="EK419" t="str">
        <f t="shared" ca="1" si="140"/>
        <v/>
      </c>
      <c r="EL419" t="str">
        <f t="shared" ca="1" si="141"/>
        <v/>
      </c>
      <c r="EM419" t="str">
        <f t="shared" ca="1" si="142"/>
        <v/>
      </c>
      <c r="EN419" t="str">
        <f t="shared" ca="1" si="143"/>
        <v/>
      </c>
      <c r="EO419" t="str">
        <f t="shared" ca="1" si="144"/>
        <v/>
      </c>
      <c r="EP419" t="str">
        <f t="shared" ca="1" si="145"/>
        <v/>
      </c>
      <c r="EQ419" t="str">
        <f t="shared" ca="1" si="146"/>
        <v/>
      </c>
      <c r="ER419" t="str">
        <f t="shared" ca="1" si="147"/>
        <v/>
      </c>
      <c r="ES419" t="str">
        <f t="shared" ca="1" si="148"/>
        <v/>
      </c>
      <c r="ET419" t="str">
        <f t="shared" ca="1" si="149"/>
        <v/>
      </c>
      <c r="EU419" t="str">
        <f t="shared" ca="1" si="150"/>
        <v/>
      </c>
      <c r="EV419" t="str">
        <f t="shared" ca="1" si="151"/>
        <v/>
      </c>
      <c r="EW419" t="str">
        <f t="shared" ca="1" si="152"/>
        <v/>
      </c>
      <c r="EX419" t="str">
        <f t="shared" ca="1" si="153"/>
        <v/>
      </c>
      <c r="EY419" t="str">
        <f t="shared" ca="1" si="154"/>
        <v/>
      </c>
      <c r="EZ419" t="str">
        <f t="shared" ca="1" si="155"/>
        <v/>
      </c>
      <c r="FA419" t="str">
        <f t="shared" ca="1" si="156"/>
        <v/>
      </c>
      <c r="FB419" t="str">
        <f t="shared" ca="1" si="157"/>
        <v/>
      </c>
      <c r="FC419" t="str">
        <f t="shared" ca="1" si="158"/>
        <v/>
      </c>
      <c r="FD419" t="str">
        <f t="shared" ca="1" si="159"/>
        <v/>
      </c>
      <c r="FE419" t="str">
        <f t="shared" ca="1" si="160"/>
        <v/>
      </c>
      <c r="FF419" t="str">
        <f t="shared" ca="1" si="161"/>
        <v/>
      </c>
      <c r="FG419" t="str">
        <f t="shared" ca="1" si="162"/>
        <v/>
      </c>
      <c r="FH419" t="str">
        <f t="shared" ca="1" si="163"/>
        <v/>
      </c>
      <c r="FI419" t="str">
        <f t="shared" ca="1" si="164"/>
        <v/>
      </c>
      <c r="FJ419" t="str">
        <f t="shared" ca="1" si="165"/>
        <v/>
      </c>
      <c r="FK419" t="str">
        <f t="shared" ca="1" si="166"/>
        <v/>
      </c>
      <c r="FL419" t="str">
        <f t="shared" ca="1" si="167"/>
        <v/>
      </c>
      <c r="FM419" t="str">
        <f t="shared" ca="1" si="168"/>
        <v/>
      </c>
      <c r="FN419" t="str">
        <f t="shared" ca="1" si="169"/>
        <v/>
      </c>
      <c r="FO419" t="str">
        <f t="shared" ca="1" si="170"/>
        <v/>
      </c>
      <c r="FP419" t="str">
        <f t="shared" ca="1" si="171"/>
        <v/>
      </c>
      <c r="FQ419" t="str">
        <f t="shared" ca="1" si="172"/>
        <v/>
      </c>
      <c r="FR419" t="str">
        <f t="shared" ca="1" si="173"/>
        <v/>
      </c>
      <c r="FS419" t="str">
        <f t="shared" ca="1" si="174"/>
        <v/>
      </c>
      <c r="FT419" t="str">
        <f t="shared" ca="1" si="175"/>
        <v/>
      </c>
      <c r="FU419" t="str">
        <f t="shared" ca="1" si="176"/>
        <v/>
      </c>
      <c r="FV419" t="str">
        <f t="shared" ca="1" si="177"/>
        <v/>
      </c>
      <c r="FW419" t="str">
        <f t="shared" ca="1" si="178"/>
        <v/>
      </c>
      <c r="FX419" t="str">
        <f t="shared" ca="1" si="179"/>
        <v/>
      </c>
      <c r="FY419" t="str">
        <f t="shared" ca="1" si="180"/>
        <v/>
      </c>
      <c r="FZ419" t="str">
        <f t="shared" ca="1" si="181"/>
        <v/>
      </c>
      <c r="GA419" t="str">
        <f t="shared" ca="1" si="182"/>
        <v/>
      </c>
      <c r="GB419" t="str">
        <f t="shared" ca="1" si="183"/>
        <v/>
      </c>
      <c r="GC419" t="str">
        <f t="shared" ca="1" si="184"/>
        <v/>
      </c>
      <c r="GD419" t="str">
        <f t="shared" ca="1" si="185"/>
        <v/>
      </c>
      <c r="GE419" t="str">
        <f t="shared" ca="1" si="186"/>
        <v/>
      </c>
      <c r="GF419" t="str">
        <f t="shared" ca="1" si="187"/>
        <v/>
      </c>
      <c r="GG419" t="str">
        <f t="shared" ca="1" si="188"/>
        <v/>
      </c>
      <c r="GH419" t="str">
        <f t="shared" ca="1" si="189"/>
        <v/>
      </c>
      <c r="GI419" t="str">
        <f t="shared" ca="1" si="190"/>
        <v/>
      </c>
      <c r="GJ419" t="str">
        <f t="shared" ca="1" si="191"/>
        <v/>
      </c>
      <c r="GK419" t="str">
        <f t="shared" ca="1" si="192"/>
        <v/>
      </c>
      <c r="GL419" t="str">
        <f t="shared" ca="1" si="193"/>
        <v/>
      </c>
      <c r="GM419" t="str">
        <f t="shared" ca="1" si="194"/>
        <v/>
      </c>
      <c r="GN419" t="str">
        <f t="shared" ca="1" si="195"/>
        <v/>
      </c>
      <c r="GO419" t="str">
        <f t="shared" ca="1" si="196"/>
        <v/>
      </c>
      <c r="GP419" t="str">
        <f t="shared" ca="1" si="197"/>
        <v/>
      </c>
      <c r="GQ419" t="str">
        <f t="shared" ca="1" si="198"/>
        <v/>
      </c>
      <c r="GR419" t="str">
        <f t="shared" ca="1" si="199"/>
        <v/>
      </c>
      <c r="GS419" t="str">
        <f t="shared" ca="1" si="200"/>
        <v/>
      </c>
      <c r="GT419" t="str">
        <f t="shared" ca="1" si="201"/>
        <v/>
      </c>
      <c r="GU419" t="str">
        <f t="shared" ca="1" si="202"/>
        <v/>
      </c>
      <c r="GV419" t="str">
        <f t="shared" ca="1" si="203"/>
        <v/>
      </c>
      <c r="GW419" t="str">
        <f t="shared" ca="1" si="204"/>
        <v/>
      </c>
      <c r="GX419" t="str">
        <f t="shared" ca="1" si="205"/>
        <v/>
      </c>
      <c r="GY419" t="str">
        <f t="shared" ca="1" si="206"/>
        <v/>
      </c>
      <c r="GZ419" t="str">
        <f t="shared" ca="1" si="207"/>
        <v/>
      </c>
      <c r="HA419" t="str">
        <f t="shared" ca="1" si="208"/>
        <v/>
      </c>
      <c r="HB419" t="str">
        <f t="shared" ca="1" si="209"/>
        <v/>
      </c>
      <c r="HC419" t="str">
        <f t="shared" ca="1" si="210"/>
        <v/>
      </c>
      <c r="HD419" t="str">
        <f t="shared" ca="1" si="211"/>
        <v/>
      </c>
      <c r="HE419" t="str">
        <f t="shared" ca="1" si="212"/>
        <v/>
      </c>
      <c r="HF419" t="str">
        <f t="shared" ca="1" si="213"/>
        <v/>
      </c>
      <c r="HG419" t="str">
        <f t="shared" ca="1" si="214"/>
        <v/>
      </c>
      <c r="HH419" t="str">
        <f t="shared" ca="1" si="215"/>
        <v/>
      </c>
      <c r="HI419" t="str">
        <f t="shared" ca="1" si="216"/>
        <v/>
      </c>
      <c r="HJ419" t="str">
        <f t="shared" ca="1" si="217"/>
        <v/>
      </c>
      <c r="HK419" t="str">
        <f t="shared" ca="1" si="218"/>
        <v/>
      </c>
      <c r="HL419" t="str">
        <f t="shared" ca="1" si="219"/>
        <v/>
      </c>
      <c r="HM419" t="str">
        <f t="shared" ca="1" si="220"/>
        <v/>
      </c>
      <c r="HN419" t="str">
        <f t="shared" ca="1" si="221"/>
        <v/>
      </c>
      <c r="HO419" t="str">
        <f t="shared" ca="1" si="222"/>
        <v/>
      </c>
      <c r="HP419" t="str">
        <f t="shared" ca="1" si="223"/>
        <v/>
      </c>
      <c r="HQ419" t="str">
        <f t="shared" ca="1" si="224"/>
        <v/>
      </c>
      <c r="HR419" t="str">
        <f t="shared" ca="1" si="225"/>
        <v/>
      </c>
      <c r="HS419" t="str">
        <f t="shared" ca="1" si="226"/>
        <v/>
      </c>
      <c r="HT419" t="str">
        <f t="shared" ca="1" si="227"/>
        <v/>
      </c>
      <c r="HU419" t="str">
        <f t="shared" ca="1" si="228"/>
        <v/>
      </c>
      <c r="HV419" t="str">
        <f t="shared" ca="1" si="229"/>
        <v/>
      </c>
      <c r="HW419" t="str">
        <f t="shared" ca="1" si="230"/>
        <v/>
      </c>
      <c r="HX419" t="str">
        <f t="shared" ca="1" si="231"/>
        <v/>
      </c>
      <c r="HY419" t="str">
        <f t="shared" ca="1" si="232"/>
        <v/>
      </c>
      <c r="HZ419" t="str">
        <f t="shared" ca="1" si="233"/>
        <v/>
      </c>
      <c r="IA419" t="str">
        <f t="shared" ca="1" si="234"/>
        <v/>
      </c>
      <c r="IB419" t="str">
        <f t="shared" ca="1" si="235"/>
        <v/>
      </c>
      <c r="IC419" t="str">
        <f t="shared" ca="1" si="236"/>
        <v/>
      </c>
      <c r="ID419" t="str">
        <f t="shared" ca="1" si="237"/>
        <v/>
      </c>
      <c r="IE419" t="str">
        <f t="shared" ca="1" si="238"/>
        <v/>
      </c>
      <c r="IF419" t="str">
        <f t="shared" ca="1" si="239"/>
        <v/>
      </c>
      <c r="IG419" t="str">
        <f t="shared" ca="1" si="240"/>
        <v/>
      </c>
      <c r="IH419" t="str">
        <f t="shared" ca="1" si="241"/>
        <v/>
      </c>
      <c r="II419" t="str">
        <f t="shared" ca="1" si="242"/>
        <v/>
      </c>
      <c r="IJ419" t="str">
        <f t="shared" ca="1" si="243"/>
        <v/>
      </c>
      <c r="IK419" t="str">
        <f t="shared" ca="1" si="244"/>
        <v/>
      </c>
      <c r="IL419" t="str">
        <f t="shared" ca="1" si="245"/>
        <v/>
      </c>
      <c r="IM419" t="str">
        <f t="shared" ca="1" si="246"/>
        <v/>
      </c>
      <c r="IN419" t="str">
        <f t="shared" ca="1" si="247"/>
        <v/>
      </c>
      <c r="IO419" t="str">
        <f t="shared" ca="1" si="248"/>
        <v/>
      </c>
      <c r="IP419" t="str">
        <f t="shared" ca="1" si="249"/>
        <v/>
      </c>
      <c r="IQ419" t="str">
        <f t="shared" ca="1" si="250"/>
        <v/>
      </c>
      <c r="IR419" t="str">
        <f t="shared" ca="1" si="251"/>
        <v/>
      </c>
      <c r="IS419" t="str">
        <f t="shared" ca="1" si="252"/>
        <v/>
      </c>
      <c r="IT419" t="str">
        <f t="shared" ca="1" si="253"/>
        <v/>
      </c>
      <c r="IU419" t="str">
        <f t="shared" ca="1" si="254"/>
        <v/>
      </c>
      <c r="IV419" t="str">
        <f t="shared" ca="1" si="255"/>
        <v/>
      </c>
    </row>
    <row r="420" spans="1:256" x14ac:dyDescent="0.25">
      <c r="B420" s="140">
        <v>44</v>
      </c>
      <c r="C420" s="140" t="str">
        <f ca="1">IF(P420&gt;0,MAX($C$375:C419)+1,"")</f>
        <v/>
      </c>
      <c r="D420" s="140" t="str">
        <f ca="1">IF(ISERROR(INDEX(WS,ROWS($B$377:$B420))),"",MID(INDEX(WS,ROWS($B$377:$B420)), FIND("]",INDEX(WS,ROWS($B$377:$B420)))+1,32))&amp;T(NOW())</f>
        <v/>
      </c>
      <c r="E420" s="140" t="str">
        <f t="shared" ca="1" si="5"/>
        <v/>
      </c>
      <c r="F420" s="140" t="str">
        <f t="shared" ca="1" si="6"/>
        <v/>
      </c>
      <c r="G420" s="140" t="str">
        <f t="shared" ca="1" si="7"/>
        <v/>
      </c>
      <c r="H420" s="140" t="str">
        <f t="shared" ca="1" si="8"/>
        <v/>
      </c>
      <c r="I420" s="140" t="str">
        <f t="shared" ca="1" si="9"/>
        <v/>
      </c>
      <c r="J420" s="140" t="str">
        <f t="shared" ca="1" si="10"/>
        <v/>
      </c>
      <c r="K420" s="140" t="str">
        <f t="shared" ca="1" si="11"/>
        <v/>
      </c>
      <c r="L420" s="140" t="str">
        <f t="shared" ca="1" si="12"/>
        <v/>
      </c>
      <c r="M420" s="140" t="str">
        <f t="shared" ca="1" si="13"/>
        <v/>
      </c>
      <c r="N420" s="297" t="str">
        <f t="shared" ca="1" si="14"/>
        <v/>
      </c>
      <c r="O420" s="297" t="str">
        <f t="shared" ca="1" si="15"/>
        <v/>
      </c>
      <c r="P420" s="140">
        <f t="shared" ca="1" si="4"/>
        <v>0</v>
      </c>
      <c r="Q420" t="str">
        <f t="shared" ca="1" si="16"/>
        <v/>
      </c>
      <c r="R420" t="str">
        <f t="shared" ca="1" si="17"/>
        <v/>
      </c>
      <c r="S420" t="str">
        <f t="shared" ca="1" si="18"/>
        <v/>
      </c>
      <c r="T420" t="str">
        <f t="shared" ca="1" si="19"/>
        <v/>
      </c>
      <c r="U420" t="str">
        <f t="shared" ca="1" si="20"/>
        <v/>
      </c>
      <c r="V420" t="str">
        <f t="shared" ca="1" si="21"/>
        <v/>
      </c>
      <c r="W420" t="str">
        <f t="shared" ca="1" si="22"/>
        <v/>
      </c>
      <c r="X420" t="str">
        <f t="shared" ca="1" si="23"/>
        <v/>
      </c>
      <c r="Y420" t="str">
        <f t="shared" ca="1" si="24"/>
        <v/>
      </c>
      <c r="Z420" t="str">
        <f t="shared" ca="1" si="25"/>
        <v/>
      </c>
      <c r="AA420" t="str">
        <f t="shared" ca="1" si="26"/>
        <v/>
      </c>
      <c r="AB420" t="str">
        <f t="shared" ca="1" si="27"/>
        <v/>
      </c>
      <c r="AC420" t="str">
        <f t="shared" ca="1" si="28"/>
        <v/>
      </c>
      <c r="AD420" t="str">
        <f t="shared" ca="1" si="29"/>
        <v/>
      </c>
      <c r="AE420" t="str">
        <f t="shared" ca="1" si="30"/>
        <v/>
      </c>
      <c r="AF420" t="str">
        <f t="shared" ca="1" si="31"/>
        <v/>
      </c>
      <c r="AG420" t="str">
        <f t="shared" ca="1" si="32"/>
        <v/>
      </c>
      <c r="AH420" t="str">
        <f t="shared" ca="1" si="33"/>
        <v/>
      </c>
      <c r="AI420" t="str">
        <f t="shared" ca="1" si="34"/>
        <v/>
      </c>
      <c r="AJ420" t="str">
        <f t="shared" ca="1" si="35"/>
        <v/>
      </c>
      <c r="AK420" t="str">
        <f t="shared" ca="1" si="36"/>
        <v/>
      </c>
      <c r="AL420" t="str">
        <f t="shared" ca="1" si="37"/>
        <v/>
      </c>
      <c r="AM420" t="str">
        <f t="shared" ca="1" si="38"/>
        <v/>
      </c>
      <c r="AN420" t="str">
        <f t="shared" ca="1" si="39"/>
        <v/>
      </c>
      <c r="AO420" t="str">
        <f t="shared" ca="1" si="40"/>
        <v/>
      </c>
      <c r="AP420" t="str">
        <f t="shared" ca="1" si="41"/>
        <v/>
      </c>
      <c r="AQ420" t="str">
        <f t="shared" ca="1" si="42"/>
        <v/>
      </c>
      <c r="AR420" t="str">
        <f t="shared" ca="1" si="43"/>
        <v/>
      </c>
      <c r="AS420" t="str">
        <f t="shared" ca="1" si="44"/>
        <v/>
      </c>
      <c r="AT420" t="str">
        <f t="shared" ca="1" si="45"/>
        <v/>
      </c>
      <c r="AU420" t="str">
        <f t="shared" ca="1" si="46"/>
        <v/>
      </c>
      <c r="AV420" t="str">
        <f t="shared" ca="1" si="47"/>
        <v/>
      </c>
      <c r="AW420" t="str">
        <f t="shared" ca="1" si="48"/>
        <v/>
      </c>
      <c r="AX420" t="str">
        <f t="shared" ca="1" si="49"/>
        <v/>
      </c>
      <c r="AY420" t="str">
        <f t="shared" ca="1" si="50"/>
        <v/>
      </c>
      <c r="AZ420" t="str">
        <f t="shared" ca="1" si="51"/>
        <v/>
      </c>
      <c r="BA420" t="str">
        <f t="shared" ca="1" si="52"/>
        <v/>
      </c>
      <c r="BB420" t="str">
        <f t="shared" ca="1" si="53"/>
        <v/>
      </c>
      <c r="BC420" t="str">
        <f t="shared" ca="1" si="54"/>
        <v/>
      </c>
      <c r="BD420" t="str">
        <f t="shared" ca="1" si="55"/>
        <v/>
      </c>
      <c r="BE420" t="str">
        <f t="shared" ca="1" si="56"/>
        <v/>
      </c>
      <c r="BF420" t="str">
        <f t="shared" ca="1" si="57"/>
        <v/>
      </c>
      <c r="BG420" t="str">
        <f t="shared" ca="1" si="58"/>
        <v/>
      </c>
      <c r="BH420" t="str">
        <f t="shared" ca="1" si="59"/>
        <v/>
      </c>
      <c r="BI420" t="str">
        <f t="shared" ca="1" si="60"/>
        <v/>
      </c>
      <c r="BJ420" t="str">
        <f t="shared" ca="1" si="61"/>
        <v/>
      </c>
      <c r="BK420" t="str">
        <f t="shared" ca="1" si="62"/>
        <v/>
      </c>
      <c r="BL420" t="str">
        <f t="shared" ca="1" si="63"/>
        <v/>
      </c>
      <c r="BM420" t="str">
        <f t="shared" ca="1" si="64"/>
        <v/>
      </c>
      <c r="BN420" t="str">
        <f t="shared" ca="1" si="65"/>
        <v/>
      </c>
      <c r="BO420" t="str">
        <f t="shared" ca="1" si="66"/>
        <v/>
      </c>
      <c r="BP420" t="str">
        <f t="shared" ca="1" si="67"/>
        <v/>
      </c>
      <c r="BQ420" t="str">
        <f t="shared" ca="1" si="68"/>
        <v/>
      </c>
      <c r="BR420" t="str">
        <f t="shared" ca="1" si="69"/>
        <v/>
      </c>
      <c r="BS420" t="str">
        <f t="shared" ca="1" si="70"/>
        <v/>
      </c>
      <c r="BT420" t="str">
        <f t="shared" ca="1" si="71"/>
        <v/>
      </c>
      <c r="BU420" t="str">
        <f t="shared" ca="1" si="72"/>
        <v/>
      </c>
      <c r="BV420" t="str">
        <f t="shared" ca="1" si="73"/>
        <v/>
      </c>
      <c r="BW420" t="str">
        <f t="shared" ca="1" si="74"/>
        <v/>
      </c>
      <c r="BX420" t="str">
        <f t="shared" ca="1" si="75"/>
        <v/>
      </c>
      <c r="BY420" t="str">
        <f t="shared" ca="1" si="76"/>
        <v/>
      </c>
      <c r="BZ420" t="str">
        <f t="shared" ca="1" si="77"/>
        <v/>
      </c>
      <c r="CA420" t="str">
        <f t="shared" ca="1" si="78"/>
        <v/>
      </c>
      <c r="CB420" t="str">
        <f t="shared" ca="1" si="79"/>
        <v/>
      </c>
      <c r="CC420" t="str">
        <f t="shared" ca="1" si="80"/>
        <v/>
      </c>
      <c r="CD420" t="str">
        <f t="shared" ca="1" si="81"/>
        <v/>
      </c>
      <c r="CE420" t="str">
        <f t="shared" ca="1" si="82"/>
        <v/>
      </c>
      <c r="CF420" t="str">
        <f t="shared" ca="1" si="83"/>
        <v/>
      </c>
      <c r="CG420" t="str">
        <f t="shared" ca="1" si="84"/>
        <v/>
      </c>
      <c r="CH420" t="str">
        <f t="shared" ca="1" si="85"/>
        <v/>
      </c>
      <c r="CI420" t="str">
        <f t="shared" ca="1" si="86"/>
        <v/>
      </c>
      <c r="CJ420" t="str">
        <f t="shared" ca="1" si="87"/>
        <v/>
      </c>
      <c r="CK420" t="str">
        <f t="shared" ca="1" si="88"/>
        <v/>
      </c>
      <c r="CL420" t="str">
        <f t="shared" ca="1" si="89"/>
        <v/>
      </c>
      <c r="CM420" t="str">
        <f t="shared" ca="1" si="90"/>
        <v/>
      </c>
      <c r="CN420" t="str">
        <f t="shared" ca="1" si="91"/>
        <v/>
      </c>
      <c r="CO420" t="str">
        <f t="shared" ca="1" si="92"/>
        <v/>
      </c>
      <c r="CP420" t="str">
        <f t="shared" ca="1" si="93"/>
        <v/>
      </c>
      <c r="CQ420" t="str">
        <f t="shared" ca="1" si="94"/>
        <v/>
      </c>
      <c r="CR420" t="str">
        <f t="shared" ca="1" si="95"/>
        <v/>
      </c>
      <c r="CS420" t="str">
        <f t="shared" ca="1" si="96"/>
        <v/>
      </c>
      <c r="CT420" t="str">
        <f t="shared" ca="1" si="97"/>
        <v/>
      </c>
      <c r="CU420" t="str">
        <f t="shared" ca="1" si="98"/>
        <v/>
      </c>
      <c r="CV420" t="str">
        <f t="shared" ca="1" si="99"/>
        <v/>
      </c>
      <c r="CW420" t="str">
        <f t="shared" ca="1" si="100"/>
        <v/>
      </c>
      <c r="CX420" t="str">
        <f t="shared" ca="1" si="101"/>
        <v/>
      </c>
      <c r="CY420" t="str">
        <f t="shared" ca="1" si="102"/>
        <v/>
      </c>
      <c r="CZ420" t="str">
        <f t="shared" ca="1" si="103"/>
        <v/>
      </c>
      <c r="DA420" t="str">
        <f t="shared" ca="1" si="104"/>
        <v/>
      </c>
      <c r="DB420" t="str">
        <f t="shared" ca="1" si="105"/>
        <v/>
      </c>
      <c r="DC420" t="str">
        <f t="shared" ca="1" si="106"/>
        <v/>
      </c>
      <c r="DD420" t="str">
        <f t="shared" ca="1" si="107"/>
        <v/>
      </c>
      <c r="DE420" t="str">
        <f t="shared" ca="1" si="108"/>
        <v/>
      </c>
      <c r="DF420" t="str">
        <f t="shared" ca="1" si="109"/>
        <v/>
      </c>
      <c r="DG420" t="str">
        <f t="shared" ca="1" si="110"/>
        <v/>
      </c>
      <c r="DH420" t="str">
        <f t="shared" ca="1" si="111"/>
        <v/>
      </c>
      <c r="DI420" t="str">
        <f t="shared" ca="1" si="112"/>
        <v/>
      </c>
      <c r="DJ420" t="str">
        <f t="shared" ca="1" si="113"/>
        <v/>
      </c>
      <c r="DK420" t="str">
        <f t="shared" ca="1" si="114"/>
        <v/>
      </c>
      <c r="DL420" t="str">
        <f t="shared" ca="1" si="115"/>
        <v/>
      </c>
      <c r="DM420" t="str">
        <f t="shared" ca="1" si="116"/>
        <v/>
      </c>
      <c r="DN420" t="str">
        <f t="shared" ca="1" si="117"/>
        <v/>
      </c>
      <c r="DO420" t="str">
        <f t="shared" ca="1" si="118"/>
        <v/>
      </c>
      <c r="DP420" t="str">
        <f t="shared" ca="1" si="119"/>
        <v/>
      </c>
      <c r="DQ420" t="str">
        <f t="shared" ca="1" si="120"/>
        <v/>
      </c>
      <c r="DR420" t="str">
        <f t="shared" ca="1" si="121"/>
        <v/>
      </c>
      <c r="DS420" t="str">
        <f t="shared" ca="1" si="122"/>
        <v/>
      </c>
      <c r="DT420" t="str">
        <f t="shared" ca="1" si="123"/>
        <v/>
      </c>
      <c r="DU420" t="str">
        <f t="shared" ca="1" si="124"/>
        <v/>
      </c>
      <c r="DV420" t="str">
        <f t="shared" ca="1" si="125"/>
        <v/>
      </c>
      <c r="DW420" t="str">
        <f t="shared" ca="1" si="126"/>
        <v/>
      </c>
      <c r="DX420" t="str">
        <f t="shared" ca="1" si="127"/>
        <v/>
      </c>
      <c r="DY420" t="str">
        <f t="shared" ca="1" si="128"/>
        <v/>
      </c>
      <c r="DZ420" t="str">
        <f t="shared" ca="1" si="129"/>
        <v/>
      </c>
      <c r="EA420" t="str">
        <f t="shared" ca="1" si="130"/>
        <v/>
      </c>
      <c r="EB420" t="str">
        <f t="shared" ca="1" si="131"/>
        <v/>
      </c>
      <c r="EC420" t="str">
        <f t="shared" ca="1" si="132"/>
        <v/>
      </c>
      <c r="ED420" t="str">
        <f t="shared" ca="1" si="133"/>
        <v/>
      </c>
      <c r="EE420" t="str">
        <f t="shared" ca="1" si="134"/>
        <v/>
      </c>
      <c r="EF420" t="str">
        <f t="shared" ca="1" si="135"/>
        <v/>
      </c>
      <c r="EG420" t="str">
        <f t="shared" ca="1" si="136"/>
        <v/>
      </c>
      <c r="EH420" t="str">
        <f t="shared" ca="1" si="137"/>
        <v/>
      </c>
      <c r="EI420" t="str">
        <f t="shared" ca="1" si="138"/>
        <v/>
      </c>
      <c r="EJ420" t="str">
        <f t="shared" ca="1" si="139"/>
        <v/>
      </c>
      <c r="EK420" t="str">
        <f t="shared" ca="1" si="140"/>
        <v/>
      </c>
      <c r="EL420" t="str">
        <f t="shared" ca="1" si="141"/>
        <v/>
      </c>
      <c r="EM420" t="str">
        <f t="shared" ca="1" si="142"/>
        <v/>
      </c>
      <c r="EN420" t="str">
        <f t="shared" ca="1" si="143"/>
        <v/>
      </c>
      <c r="EO420" t="str">
        <f t="shared" ca="1" si="144"/>
        <v/>
      </c>
      <c r="EP420" t="str">
        <f t="shared" ca="1" si="145"/>
        <v/>
      </c>
      <c r="EQ420" t="str">
        <f t="shared" ca="1" si="146"/>
        <v/>
      </c>
      <c r="ER420" t="str">
        <f t="shared" ca="1" si="147"/>
        <v/>
      </c>
      <c r="ES420" t="str">
        <f t="shared" ca="1" si="148"/>
        <v/>
      </c>
      <c r="ET420" t="str">
        <f t="shared" ca="1" si="149"/>
        <v/>
      </c>
      <c r="EU420" t="str">
        <f t="shared" ca="1" si="150"/>
        <v/>
      </c>
      <c r="EV420" t="str">
        <f t="shared" ca="1" si="151"/>
        <v/>
      </c>
      <c r="EW420" t="str">
        <f t="shared" ca="1" si="152"/>
        <v/>
      </c>
      <c r="EX420" t="str">
        <f t="shared" ca="1" si="153"/>
        <v/>
      </c>
      <c r="EY420" t="str">
        <f t="shared" ca="1" si="154"/>
        <v/>
      </c>
      <c r="EZ420" t="str">
        <f t="shared" ca="1" si="155"/>
        <v/>
      </c>
      <c r="FA420" t="str">
        <f t="shared" ca="1" si="156"/>
        <v/>
      </c>
      <c r="FB420" t="str">
        <f t="shared" ca="1" si="157"/>
        <v/>
      </c>
      <c r="FC420" t="str">
        <f t="shared" ca="1" si="158"/>
        <v/>
      </c>
      <c r="FD420" t="str">
        <f t="shared" ca="1" si="159"/>
        <v/>
      </c>
      <c r="FE420" t="str">
        <f t="shared" ca="1" si="160"/>
        <v/>
      </c>
      <c r="FF420" t="str">
        <f t="shared" ca="1" si="161"/>
        <v/>
      </c>
      <c r="FG420" t="str">
        <f t="shared" ca="1" si="162"/>
        <v/>
      </c>
      <c r="FH420" t="str">
        <f t="shared" ca="1" si="163"/>
        <v/>
      </c>
      <c r="FI420" t="str">
        <f t="shared" ca="1" si="164"/>
        <v/>
      </c>
      <c r="FJ420" t="str">
        <f t="shared" ca="1" si="165"/>
        <v/>
      </c>
      <c r="FK420" t="str">
        <f t="shared" ca="1" si="166"/>
        <v/>
      </c>
      <c r="FL420" t="str">
        <f t="shared" ca="1" si="167"/>
        <v/>
      </c>
      <c r="FM420" t="str">
        <f t="shared" ca="1" si="168"/>
        <v/>
      </c>
      <c r="FN420" t="str">
        <f t="shared" ca="1" si="169"/>
        <v/>
      </c>
      <c r="FO420" t="str">
        <f t="shared" ca="1" si="170"/>
        <v/>
      </c>
      <c r="FP420" t="str">
        <f t="shared" ca="1" si="171"/>
        <v/>
      </c>
      <c r="FQ420" t="str">
        <f t="shared" ca="1" si="172"/>
        <v/>
      </c>
      <c r="FR420" t="str">
        <f t="shared" ca="1" si="173"/>
        <v/>
      </c>
      <c r="FS420" t="str">
        <f t="shared" ca="1" si="174"/>
        <v/>
      </c>
      <c r="FT420" t="str">
        <f t="shared" ca="1" si="175"/>
        <v/>
      </c>
      <c r="FU420" t="str">
        <f t="shared" ca="1" si="176"/>
        <v/>
      </c>
      <c r="FV420" t="str">
        <f t="shared" ca="1" si="177"/>
        <v/>
      </c>
      <c r="FW420" t="str">
        <f t="shared" ca="1" si="178"/>
        <v/>
      </c>
      <c r="FX420" t="str">
        <f t="shared" ca="1" si="179"/>
        <v/>
      </c>
      <c r="FY420" t="str">
        <f t="shared" ca="1" si="180"/>
        <v/>
      </c>
      <c r="FZ420" t="str">
        <f t="shared" ca="1" si="181"/>
        <v/>
      </c>
      <c r="GA420" t="str">
        <f t="shared" ca="1" si="182"/>
        <v/>
      </c>
      <c r="GB420" t="str">
        <f t="shared" ca="1" si="183"/>
        <v/>
      </c>
      <c r="GC420" t="str">
        <f t="shared" ca="1" si="184"/>
        <v/>
      </c>
      <c r="GD420" t="str">
        <f t="shared" ca="1" si="185"/>
        <v/>
      </c>
      <c r="GE420" t="str">
        <f t="shared" ca="1" si="186"/>
        <v/>
      </c>
      <c r="GF420" t="str">
        <f t="shared" ca="1" si="187"/>
        <v/>
      </c>
      <c r="GG420" t="str">
        <f t="shared" ca="1" si="188"/>
        <v/>
      </c>
      <c r="GH420" t="str">
        <f t="shared" ca="1" si="189"/>
        <v/>
      </c>
      <c r="GI420" t="str">
        <f t="shared" ca="1" si="190"/>
        <v/>
      </c>
      <c r="GJ420" t="str">
        <f t="shared" ca="1" si="191"/>
        <v/>
      </c>
      <c r="GK420" t="str">
        <f t="shared" ca="1" si="192"/>
        <v/>
      </c>
      <c r="GL420" t="str">
        <f t="shared" ca="1" si="193"/>
        <v/>
      </c>
      <c r="GM420" t="str">
        <f t="shared" ca="1" si="194"/>
        <v/>
      </c>
      <c r="GN420" t="str">
        <f t="shared" ca="1" si="195"/>
        <v/>
      </c>
      <c r="GO420" t="str">
        <f t="shared" ca="1" si="196"/>
        <v/>
      </c>
      <c r="GP420" t="str">
        <f t="shared" ca="1" si="197"/>
        <v/>
      </c>
      <c r="GQ420" t="str">
        <f t="shared" ca="1" si="198"/>
        <v/>
      </c>
      <c r="GR420" t="str">
        <f t="shared" ca="1" si="199"/>
        <v/>
      </c>
      <c r="GS420" t="str">
        <f t="shared" ca="1" si="200"/>
        <v/>
      </c>
      <c r="GT420" t="str">
        <f t="shared" ca="1" si="201"/>
        <v/>
      </c>
      <c r="GU420" t="str">
        <f t="shared" ca="1" si="202"/>
        <v/>
      </c>
      <c r="GV420" t="str">
        <f t="shared" ca="1" si="203"/>
        <v/>
      </c>
      <c r="GW420" t="str">
        <f t="shared" ca="1" si="204"/>
        <v/>
      </c>
      <c r="GX420" t="str">
        <f t="shared" ca="1" si="205"/>
        <v/>
      </c>
      <c r="GY420" t="str">
        <f t="shared" ca="1" si="206"/>
        <v/>
      </c>
      <c r="GZ420" t="str">
        <f t="shared" ca="1" si="207"/>
        <v/>
      </c>
      <c r="HA420" t="str">
        <f t="shared" ca="1" si="208"/>
        <v/>
      </c>
      <c r="HB420" t="str">
        <f t="shared" ca="1" si="209"/>
        <v/>
      </c>
      <c r="HC420" t="str">
        <f t="shared" ca="1" si="210"/>
        <v/>
      </c>
      <c r="HD420" t="str">
        <f t="shared" ca="1" si="211"/>
        <v/>
      </c>
      <c r="HE420" t="str">
        <f t="shared" ca="1" si="212"/>
        <v/>
      </c>
      <c r="HF420" t="str">
        <f t="shared" ca="1" si="213"/>
        <v/>
      </c>
      <c r="HG420" t="str">
        <f t="shared" ca="1" si="214"/>
        <v/>
      </c>
      <c r="HH420" t="str">
        <f t="shared" ca="1" si="215"/>
        <v/>
      </c>
      <c r="HI420" t="str">
        <f t="shared" ca="1" si="216"/>
        <v/>
      </c>
      <c r="HJ420" t="str">
        <f t="shared" ca="1" si="217"/>
        <v/>
      </c>
      <c r="HK420" t="str">
        <f t="shared" ca="1" si="218"/>
        <v/>
      </c>
      <c r="HL420" t="str">
        <f t="shared" ca="1" si="219"/>
        <v/>
      </c>
      <c r="HM420" t="str">
        <f t="shared" ca="1" si="220"/>
        <v/>
      </c>
      <c r="HN420" t="str">
        <f t="shared" ca="1" si="221"/>
        <v/>
      </c>
      <c r="HO420" t="str">
        <f t="shared" ca="1" si="222"/>
        <v/>
      </c>
      <c r="HP420" t="str">
        <f t="shared" ca="1" si="223"/>
        <v/>
      </c>
      <c r="HQ420" t="str">
        <f t="shared" ca="1" si="224"/>
        <v/>
      </c>
      <c r="HR420" t="str">
        <f t="shared" ca="1" si="225"/>
        <v/>
      </c>
      <c r="HS420" t="str">
        <f t="shared" ca="1" si="226"/>
        <v/>
      </c>
      <c r="HT420" t="str">
        <f t="shared" ca="1" si="227"/>
        <v/>
      </c>
      <c r="HU420" t="str">
        <f t="shared" ca="1" si="228"/>
        <v/>
      </c>
      <c r="HV420" t="str">
        <f t="shared" ca="1" si="229"/>
        <v/>
      </c>
      <c r="HW420" t="str">
        <f t="shared" ca="1" si="230"/>
        <v/>
      </c>
      <c r="HX420" t="str">
        <f t="shared" ca="1" si="231"/>
        <v/>
      </c>
      <c r="HY420" t="str">
        <f t="shared" ca="1" si="232"/>
        <v/>
      </c>
      <c r="HZ420" t="str">
        <f t="shared" ca="1" si="233"/>
        <v/>
      </c>
      <c r="IA420" t="str">
        <f t="shared" ca="1" si="234"/>
        <v/>
      </c>
      <c r="IB420" t="str">
        <f t="shared" ca="1" si="235"/>
        <v/>
      </c>
      <c r="IC420" t="str">
        <f t="shared" ca="1" si="236"/>
        <v/>
      </c>
      <c r="ID420" t="str">
        <f t="shared" ca="1" si="237"/>
        <v/>
      </c>
      <c r="IE420" t="str">
        <f t="shared" ca="1" si="238"/>
        <v/>
      </c>
      <c r="IF420" t="str">
        <f t="shared" ca="1" si="239"/>
        <v/>
      </c>
      <c r="IG420" t="str">
        <f t="shared" ca="1" si="240"/>
        <v/>
      </c>
      <c r="IH420" t="str">
        <f t="shared" ca="1" si="241"/>
        <v/>
      </c>
      <c r="II420" t="str">
        <f t="shared" ca="1" si="242"/>
        <v/>
      </c>
      <c r="IJ420" t="str">
        <f t="shared" ca="1" si="243"/>
        <v/>
      </c>
      <c r="IK420" t="str">
        <f t="shared" ca="1" si="244"/>
        <v/>
      </c>
      <c r="IL420" t="str">
        <f t="shared" ca="1" si="245"/>
        <v/>
      </c>
      <c r="IM420" t="str">
        <f t="shared" ca="1" si="246"/>
        <v/>
      </c>
      <c r="IN420" t="str">
        <f t="shared" ca="1" si="247"/>
        <v/>
      </c>
      <c r="IO420" t="str">
        <f t="shared" ca="1" si="248"/>
        <v/>
      </c>
      <c r="IP420" t="str">
        <f t="shared" ca="1" si="249"/>
        <v/>
      </c>
      <c r="IQ420" t="str">
        <f t="shared" ca="1" si="250"/>
        <v/>
      </c>
      <c r="IR420" t="str">
        <f t="shared" ca="1" si="251"/>
        <v/>
      </c>
      <c r="IS420" t="str">
        <f t="shared" ca="1" si="252"/>
        <v/>
      </c>
      <c r="IT420" t="str">
        <f t="shared" ca="1" si="253"/>
        <v/>
      </c>
      <c r="IU420" t="str">
        <f t="shared" ca="1" si="254"/>
        <v/>
      </c>
      <c r="IV420" t="str">
        <f t="shared" ca="1" si="255"/>
        <v/>
      </c>
    </row>
    <row r="421" spans="1:256" x14ac:dyDescent="0.25">
      <c r="B421" s="140">
        <v>45</v>
      </c>
      <c r="C421" s="140" t="str">
        <f ca="1">IF(P421&gt;0,MAX($C$375:C420)+1,"")</f>
        <v/>
      </c>
      <c r="D421" s="140" t="str">
        <f ca="1">IF(ISERROR(INDEX(WS,ROWS($B$377:$B421))),"",MID(INDEX(WS,ROWS($B$377:$B421)), FIND("]",INDEX(WS,ROWS($B$377:$B421)))+1,32))&amp;T(NOW())</f>
        <v/>
      </c>
      <c r="E421" s="140" t="str">
        <f t="shared" ca="1" si="5"/>
        <v/>
      </c>
      <c r="F421" s="140" t="str">
        <f t="shared" ca="1" si="6"/>
        <v/>
      </c>
      <c r="G421" s="140" t="str">
        <f t="shared" ca="1" si="7"/>
        <v/>
      </c>
      <c r="H421" s="140" t="str">
        <f t="shared" ca="1" si="8"/>
        <v/>
      </c>
      <c r="I421" s="140" t="str">
        <f t="shared" ca="1" si="9"/>
        <v/>
      </c>
      <c r="J421" s="140" t="str">
        <f t="shared" ca="1" si="10"/>
        <v/>
      </c>
      <c r="K421" s="140" t="str">
        <f t="shared" ca="1" si="11"/>
        <v/>
      </c>
      <c r="L421" s="140" t="str">
        <f t="shared" ca="1" si="12"/>
        <v/>
      </c>
      <c r="M421" s="140" t="str">
        <f t="shared" ca="1" si="13"/>
        <v/>
      </c>
      <c r="N421" s="297" t="str">
        <f t="shared" ca="1" si="14"/>
        <v/>
      </c>
      <c r="O421" s="297" t="str">
        <f t="shared" ca="1" si="15"/>
        <v/>
      </c>
      <c r="P421" s="140">
        <f t="shared" ca="1" si="4"/>
        <v>0</v>
      </c>
      <c r="Q421" t="str">
        <f t="shared" ca="1" si="16"/>
        <v/>
      </c>
      <c r="R421" t="str">
        <f t="shared" ca="1" si="17"/>
        <v/>
      </c>
      <c r="S421" t="str">
        <f t="shared" ca="1" si="18"/>
        <v/>
      </c>
      <c r="T421" t="str">
        <f t="shared" ca="1" si="19"/>
        <v/>
      </c>
      <c r="U421" t="str">
        <f t="shared" ca="1" si="20"/>
        <v/>
      </c>
      <c r="V421" t="str">
        <f t="shared" ca="1" si="21"/>
        <v/>
      </c>
      <c r="W421" t="str">
        <f t="shared" ca="1" si="22"/>
        <v/>
      </c>
      <c r="X421" t="str">
        <f t="shared" ca="1" si="23"/>
        <v/>
      </c>
      <c r="Y421" t="str">
        <f t="shared" ca="1" si="24"/>
        <v/>
      </c>
      <c r="Z421" t="str">
        <f t="shared" ca="1" si="25"/>
        <v/>
      </c>
      <c r="AA421" t="str">
        <f t="shared" ca="1" si="26"/>
        <v/>
      </c>
      <c r="AB421" t="str">
        <f t="shared" ca="1" si="27"/>
        <v/>
      </c>
      <c r="AC421" t="str">
        <f t="shared" ca="1" si="28"/>
        <v/>
      </c>
      <c r="AD421" t="str">
        <f t="shared" ca="1" si="29"/>
        <v/>
      </c>
      <c r="AE421" t="str">
        <f t="shared" ca="1" si="30"/>
        <v/>
      </c>
      <c r="AF421" t="str">
        <f t="shared" ca="1" si="31"/>
        <v/>
      </c>
      <c r="AG421" t="str">
        <f t="shared" ca="1" si="32"/>
        <v/>
      </c>
      <c r="AH421" t="str">
        <f t="shared" ca="1" si="33"/>
        <v/>
      </c>
      <c r="AI421" t="str">
        <f t="shared" ca="1" si="34"/>
        <v/>
      </c>
      <c r="AJ421" t="str">
        <f t="shared" ca="1" si="35"/>
        <v/>
      </c>
      <c r="AK421" t="str">
        <f t="shared" ca="1" si="36"/>
        <v/>
      </c>
      <c r="AL421" t="str">
        <f t="shared" ca="1" si="37"/>
        <v/>
      </c>
      <c r="AM421" t="str">
        <f t="shared" ca="1" si="38"/>
        <v/>
      </c>
      <c r="AN421" t="str">
        <f t="shared" ca="1" si="39"/>
        <v/>
      </c>
      <c r="AO421" t="str">
        <f t="shared" ca="1" si="40"/>
        <v/>
      </c>
      <c r="AP421" t="str">
        <f t="shared" ca="1" si="41"/>
        <v/>
      </c>
      <c r="AQ421" t="str">
        <f t="shared" ca="1" si="42"/>
        <v/>
      </c>
      <c r="AR421" t="str">
        <f t="shared" ca="1" si="43"/>
        <v/>
      </c>
      <c r="AS421" t="str">
        <f t="shared" ca="1" si="44"/>
        <v/>
      </c>
      <c r="AT421" t="str">
        <f t="shared" ca="1" si="45"/>
        <v/>
      </c>
      <c r="AU421" t="str">
        <f t="shared" ca="1" si="46"/>
        <v/>
      </c>
      <c r="AV421" t="str">
        <f t="shared" ca="1" si="47"/>
        <v/>
      </c>
      <c r="AW421" t="str">
        <f t="shared" ca="1" si="48"/>
        <v/>
      </c>
      <c r="AX421" t="str">
        <f t="shared" ca="1" si="49"/>
        <v/>
      </c>
      <c r="AY421" t="str">
        <f t="shared" ca="1" si="50"/>
        <v/>
      </c>
      <c r="AZ421" t="str">
        <f t="shared" ca="1" si="51"/>
        <v/>
      </c>
      <c r="BA421" t="str">
        <f t="shared" ca="1" si="52"/>
        <v/>
      </c>
      <c r="BB421" t="str">
        <f t="shared" ca="1" si="53"/>
        <v/>
      </c>
      <c r="BC421" t="str">
        <f t="shared" ca="1" si="54"/>
        <v/>
      </c>
      <c r="BD421" t="str">
        <f t="shared" ca="1" si="55"/>
        <v/>
      </c>
      <c r="BE421" t="str">
        <f t="shared" ca="1" si="56"/>
        <v/>
      </c>
      <c r="BF421" t="str">
        <f t="shared" ca="1" si="57"/>
        <v/>
      </c>
      <c r="BG421" t="str">
        <f t="shared" ca="1" si="58"/>
        <v/>
      </c>
      <c r="BH421" t="str">
        <f t="shared" ca="1" si="59"/>
        <v/>
      </c>
      <c r="BI421" t="str">
        <f t="shared" ca="1" si="60"/>
        <v/>
      </c>
      <c r="BJ421" t="str">
        <f t="shared" ca="1" si="61"/>
        <v/>
      </c>
      <c r="BK421" t="str">
        <f t="shared" ca="1" si="62"/>
        <v/>
      </c>
      <c r="BL421" t="str">
        <f t="shared" ca="1" si="63"/>
        <v/>
      </c>
      <c r="BM421" t="str">
        <f t="shared" ca="1" si="64"/>
        <v/>
      </c>
      <c r="BN421" t="str">
        <f t="shared" ca="1" si="65"/>
        <v/>
      </c>
      <c r="BO421" t="str">
        <f t="shared" ca="1" si="66"/>
        <v/>
      </c>
      <c r="BP421" t="str">
        <f t="shared" ca="1" si="67"/>
        <v/>
      </c>
      <c r="BQ421" t="str">
        <f t="shared" ca="1" si="68"/>
        <v/>
      </c>
      <c r="BR421" t="str">
        <f t="shared" ca="1" si="69"/>
        <v/>
      </c>
      <c r="BS421" t="str">
        <f t="shared" ca="1" si="70"/>
        <v/>
      </c>
      <c r="BT421" t="str">
        <f t="shared" ca="1" si="71"/>
        <v/>
      </c>
      <c r="BU421" t="str">
        <f t="shared" ca="1" si="72"/>
        <v/>
      </c>
      <c r="BV421" t="str">
        <f t="shared" ca="1" si="73"/>
        <v/>
      </c>
      <c r="BW421" t="str">
        <f t="shared" ca="1" si="74"/>
        <v/>
      </c>
      <c r="BX421" t="str">
        <f t="shared" ca="1" si="75"/>
        <v/>
      </c>
      <c r="BY421" t="str">
        <f t="shared" ca="1" si="76"/>
        <v/>
      </c>
      <c r="BZ421" t="str">
        <f t="shared" ca="1" si="77"/>
        <v/>
      </c>
      <c r="CA421" t="str">
        <f t="shared" ca="1" si="78"/>
        <v/>
      </c>
      <c r="CB421" t="str">
        <f t="shared" ca="1" si="79"/>
        <v/>
      </c>
      <c r="CC421" t="str">
        <f t="shared" ca="1" si="80"/>
        <v/>
      </c>
      <c r="CD421" t="str">
        <f t="shared" ca="1" si="81"/>
        <v/>
      </c>
      <c r="CE421" t="str">
        <f t="shared" ca="1" si="82"/>
        <v/>
      </c>
      <c r="CF421" t="str">
        <f t="shared" ca="1" si="83"/>
        <v/>
      </c>
      <c r="CG421" t="str">
        <f t="shared" ca="1" si="84"/>
        <v/>
      </c>
      <c r="CH421" t="str">
        <f t="shared" ca="1" si="85"/>
        <v/>
      </c>
      <c r="CI421" t="str">
        <f t="shared" ca="1" si="86"/>
        <v/>
      </c>
      <c r="CJ421" t="str">
        <f t="shared" ca="1" si="87"/>
        <v/>
      </c>
      <c r="CK421" t="str">
        <f t="shared" ca="1" si="88"/>
        <v/>
      </c>
      <c r="CL421" t="str">
        <f t="shared" ca="1" si="89"/>
        <v/>
      </c>
      <c r="CM421" t="str">
        <f t="shared" ca="1" si="90"/>
        <v/>
      </c>
      <c r="CN421" t="str">
        <f t="shared" ca="1" si="91"/>
        <v/>
      </c>
      <c r="CO421" t="str">
        <f t="shared" ca="1" si="92"/>
        <v/>
      </c>
      <c r="CP421" t="str">
        <f t="shared" ca="1" si="93"/>
        <v/>
      </c>
      <c r="CQ421" t="str">
        <f t="shared" ca="1" si="94"/>
        <v/>
      </c>
      <c r="CR421" t="str">
        <f t="shared" ca="1" si="95"/>
        <v/>
      </c>
      <c r="CS421" t="str">
        <f t="shared" ca="1" si="96"/>
        <v/>
      </c>
      <c r="CT421" t="str">
        <f t="shared" ca="1" si="97"/>
        <v/>
      </c>
      <c r="CU421" t="str">
        <f t="shared" ca="1" si="98"/>
        <v/>
      </c>
      <c r="CV421" t="str">
        <f t="shared" ca="1" si="99"/>
        <v/>
      </c>
      <c r="CW421" t="str">
        <f t="shared" ca="1" si="100"/>
        <v/>
      </c>
      <c r="CX421" t="str">
        <f t="shared" ca="1" si="101"/>
        <v/>
      </c>
      <c r="CY421" t="str">
        <f t="shared" ca="1" si="102"/>
        <v/>
      </c>
      <c r="CZ421" t="str">
        <f t="shared" ca="1" si="103"/>
        <v/>
      </c>
      <c r="DA421" t="str">
        <f t="shared" ca="1" si="104"/>
        <v/>
      </c>
      <c r="DB421" t="str">
        <f t="shared" ca="1" si="105"/>
        <v/>
      </c>
      <c r="DC421" t="str">
        <f t="shared" ca="1" si="106"/>
        <v/>
      </c>
      <c r="DD421" t="str">
        <f t="shared" ca="1" si="107"/>
        <v/>
      </c>
      <c r="DE421" t="str">
        <f t="shared" ca="1" si="108"/>
        <v/>
      </c>
      <c r="DF421" t="str">
        <f t="shared" ca="1" si="109"/>
        <v/>
      </c>
      <c r="DG421" t="str">
        <f t="shared" ca="1" si="110"/>
        <v/>
      </c>
      <c r="DH421" t="str">
        <f t="shared" ca="1" si="111"/>
        <v/>
      </c>
      <c r="DI421" t="str">
        <f t="shared" ca="1" si="112"/>
        <v/>
      </c>
      <c r="DJ421" t="str">
        <f t="shared" ca="1" si="113"/>
        <v/>
      </c>
      <c r="DK421" t="str">
        <f t="shared" ca="1" si="114"/>
        <v/>
      </c>
      <c r="DL421" t="str">
        <f t="shared" ca="1" si="115"/>
        <v/>
      </c>
      <c r="DM421" t="str">
        <f t="shared" ca="1" si="116"/>
        <v/>
      </c>
      <c r="DN421" t="str">
        <f t="shared" ca="1" si="117"/>
        <v/>
      </c>
      <c r="DO421" t="str">
        <f t="shared" ca="1" si="118"/>
        <v/>
      </c>
      <c r="DP421" t="str">
        <f t="shared" ca="1" si="119"/>
        <v/>
      </c>
      <c r="DQ421" t="str">
        <f t="shared" ca="1" si="120"/>
        <v/>
      </c>
      <c r="DR421" t="str">
        <f t="shared" ca="1" si="121"/>
        <v/>
      </c>
      <c r="DS421" t="str">
        <f t="shared" ca="1" si="122"/>
        <v/>
      </c>
      <c r="DT421" t="str">
        <f t="shared" ca="1" si="123"/>
        <v/>
      </c>
      <c r="DU421" t="str">
        <f t="shared" ca="1" si="124"/>
        <v/>
      </c>
      <c r="DV421" t="str">
        <f t="shared" ca="1" si="125"/>
        <v/>
      </c>
      <c r="DW421" t="str">
        <f t="shared" ca="1" si="126"/>
        <v/>
      </c>
      <c r="DX421" t="str">
        <f t="shared" ca="1" si="127"/>
        <v/>
      </c>
      <c r="DY421" t="str">
        <f t="shared" ca="1" si="128"/>
        <v/>
      </c>
      <c r="DZ421" t="str">
        <f t="shared" ca="1" si="129"/>
        <v/>
      </c>
      <c r="EA421" t="str">
        <f t="shared" ca="1" si="130"/>
        <v/>
      </c>
      <c r="EB421" t="str">
        <f t="shared" ca="1" si="131"/>
        <v/>
      </c>
      <c r="EC421" t="str">
        <f t="shared" ca="1" si="132"/>
        <v/>
      </c>
      <c r="ED421" t="str">
        <f t="shared" ca="1" si="133"/>
        <v/>
      </c>
      <c r="EE421" t="str">
        <f t="shared" ca="1" si="134"/>
        <v/>
      </c>
      <c r="EF421" t="str">
        <f t="shared" ca="1" si="135"/>
        <v/>
      </c>
      <c r="EG421" t="str">
        <f t="shared" ca="1" si="136"/>
        <v/>
      </c>
      <c r="EH421" t="str">
        <f t="shared" ca="1" si="137"/>
        <v/>
      </c>
      <c r="EI421" t="str">
        <f t="shared" ca="1" si="138"/>
        <v/>
      </c>
      <c r="EJ421" t="str">
        <f t="shared" ca="1" si="139"/>
        <v/>
      </c>
      <c r="EK421" t="str">
        <f t="shared" ca="1" si="140"/>
        <v/>
      </c>
      <c r="EL421" t="str">
        <f t="shared" ca="1" si="141"/>
        <v/>
      </c>
      <c r="EM421" t="str">
        <f t="shared" ca="1" si="142"/>
        <v/>
      </c>
      <c r="EN421" t="str">
        <f t="shared" ca="1" si="143"/>
        <v/>
      </c>
      <c r="EO421" t="str">
        <f t="shared" ca="1" si="144"/>
        <v/>
      </c>
      <c r="EP421" t="str">
        <f t="shared" ca="1" si="145"/>
        <v/>
      </c>
      <c r="EQ421" t="str">
        <f t="shared" ca="1" si="146"/>
        <v/>
      </c>
      <c r="ER421" t="str">
        <f t="shared" ca="1" si="147"/>
        <v/>
      </c>
      <c r="ES421" t="str">
        <f t="shared" ca="1" si="148"/>
        <v/>
      </c>
      <c r="ET421" t="str">
        <f t="shared" ca="1" si="149"/>
        <v/>
      </c>
      <c r="EU421" t="str">
        <f t="shared" ca="1" si="150"/>
        <v/>
      </c>
      <c r="EV421" t="str">
        <f t="shared" ca="1" si="151"/>
        <v/>
      </c>
      <c r="EW421" t="str">
        <f t="shared" ca="1" si="152"/>
        <v/>
      </c>
      <c r="EX421" t="str">
        <f t="shared" ca="1" si="153"/>
        <v/>
      </c>
      <c r="EY421" t="str">
        <f t="shared" ca="1" si="154"/>
        <v/>
      </c>
      <c r="EZ421" t="str">
        <f t="shared" ca="1" si="155"/>
        <v/>
      </c>
      <c r="FA421" t="str">
        <f t="shared" ca="1" si="156"/>
        <v/>
      </c>
      <c r="FB421" t="str">
        <f t="shared" ca="1" si="157"/>
        <v/>
      </c>
      <c r="FC421" t="str">
        <f t="shared" ca="1" si="158"/>
        <v/>
      </c>
      <c r="FD421" t="str">
        <f t="shared" ca="1" si="159"/>
        <v/>
      </c>
      <c r="FE421" t="str">
        <f t="shared" ca="1" si="160"/>
        <v/>
      </c>
      <c r="FF421" t="str">
        <f t="shared" ca="1" si="161"/>
        <v/>
      </c>
      <c r="FG421" t="str">
        <f t="shared" ca="1" si="162"/>
        <v/>
      </c>
      <c r="FH421" t="str">
        <f t="shared" ca="1" si="163"/>
        <v/>
      </c>
      <c r="FI421" t="str">
        <f t="shared" ca="1" si="164"/>
        <v/>
      </c>
      <c r="FJ421" t="str">
        <f t="shared" ca="1" si="165"/>
        <v/>
      </c>
      <c r="FK421" t="str">
        <f t="shared" ca="1" si="166"/>
        <v/>
      </c>
      <c r="FL421" t="str">
        <f t="shared" ca="1" si="167"/>
        <v/>
      </c>
      <c r="FM421" t="str">
        <f t="shared" ca="1" si="168"/>
        <v/>
      </c>
      <c r="FN421" t="str">
        <f t="shared" ca="1" si="169"/>
        <v/>
      </c>
      <c r="FO421" t="str">
        <f t="shared" ca="1" si="170"/>
        <v/>
      </c>
      <c r="FP421" t="str">
        <f t="shared" ca="1" si="171"/>
        <v/>
      </c>
      <c r="FQ421" t="str">
        <f t="shared" ca="1" si="172"/>
        <v/>
      </c>
      <c r="FR421" t="str">
        <f t="shared" ca="1" si="173"/>
        <v/>
      </c>
      <c r="FS421" t="str">
        <f t="shared" ca="1" si="174"/>
        <v/>
      </c>
      <c r="FT421" t="str">
        <f t="shared" ca="1" si="175"/>
        <v/>
      </c>
      <c r="FU421" t="str">
        <f t="shared" ca="1" si="176"/>
        <v/>
      </c>
      <c r="FV421" t="str">
        <f t="shared" ca="1" si="177"/>
        <v/>
      </c>
      <c r="FW421" t="str">
        <f t="shared" ca="1" si="178"/>
        <v/>
      </c>
      <c r="FX421" t="str">
        <f t="shared" ca="1" si="179"/>
        <v/>
      </c>
      <c r="FY421" t="str">
        <f t="shared" ca="1" si="180"/>
        <v/>
      </c>
      <c r="FZ421" t="str">
        <f t="shared" ca="1" si="181"/>
        <v/>
      </c>
      <c r="GA421" t="str">
        <f t="shared" ca="1" si="182"/>
        <v/>
      </c>
      <c r="GB421" t="str">
        <f t="shared" ca="1" si="183"/>
        <v/>
      </c>
      <c r="GC421" t="str">
        <f t="shared" ca="1" si="184"/>
        <v/>
      </c>
      <c r="GD421" t="str">
        <f t="shared" ca="1" si="185"/>
        <v/>
      </c>
      <c r="GE421" t="str">
        <f t="shared" ca="1" si="186"/>
        <v/>
      </c>
      <c r="GF421" t="str">
        <f t="shared" ca="1" si="187"/>
        <v/>
      </c>
      <c r="GG421" t="str">
        <f t="shared" ca="1" si="188"/>
        <v/>
      </c>
      <c r="GH421" t="str">
        <f t="shared" ca="1" si="189"/>
        <v/>
      </c>
      <c r="GI421" t="str">
        <f t="shared" ca="1" si="190"/>
        <v/>
      </c>
      <c r="GJ421" t="str">
        <f t="shared" ca="1" si="191"/>
        <v/>
      </c>
      <c r="GK421" t="str">
        <f t="shared" ca="1" si="192"/>
        <v/>
      </c>
      <c r="GL421" t="str">
        <f t="shared" ca="1" si="193"/>
        <v/>
      </c>
      <c r="GM421" t="str">
        <f t="shared" ca="1" si="194"/>
        <v/>
      </c>
      <c r="GN421" t="str">
        <f t="shared" ca="1" si="195"/>
        <v/>
      </c>
      <c r="GO421" t="str">
        <f t="shared" ca="1" si="196"/>
        <v/>
      </c>
      <c r="GP421" t="str">
        <f t="shared" ca="1" si="197"/>
        <v/>
      </c>
      <c r="GQ421" t="str">
        <f t="shared" ca="1" si="198"/>
        <v/>
      </c>
      <c r="GR421" t="str">
        <f t="shared" ca="1" si="199"/>
        <v/>
      </c>
      <c r="GS421" t="str">
        <f t="shared" ca="1" si="200"/>
        <v/>
      </c>
      <c r="GT421" t="str">
        <f t="shared" ca="1" si="201"/>
        <v/>
      </c>
      <c r="GU421" t="str">
        <f t="shared" ca="1" si="202"/>
        <v/>
      </c>
      <c r="GV421" t="str">
        <f t="shared" ca="1" si="203"/>
        <v/>
      </c>
      <c r="GW421" t="str">
        <f t="shared" ca="1" si="204"/>
        <v/>
      </c>
      <c r="GX421" t="str">
        <f t="shared" ca="1" si="205"/>
        <v/>
      </c>
      <c r="GY421" t="str">
        <f t="shared" ca="1" si="206"/>
        <v/>
      </c>
      <c r="GZ421" t="str">
        <f t="shared" ca="1" si="207"/>
        <v/>
      </c>
      <c r="HA421" t="str">
        <f t="shared" ca="1" si="208"/>
        <v/>
      </c>
      <c r="HB421" t="str">
        <f t="shared" ca="1" si="209"/>
        <v/>
      </c>
      <c r="HC421" t="str">
        <f t="shared" ca="1" si="210"/>
        <v/>
      </c>
      <c r="HD421" t="str">
        <f t="shared" ca="1" si="211"/>
        <v/>
      </c>
      <c r="HE421" t="str">
        <f t="shared" ca="1" si="212"/>
        <v/>
      </c>
      <c r="HF421" t="str">
        <f t="shared" ca="1" si="213"/>
        <v/>
      </c>
      <c r="HG421" t="str">
        <f t="shared" ca="1" si="214"/>
        <v/>
      </c>
      <c r="HH421" t="str">
        <f t="shared" ca="1" si="215"/>
        <v/>
      </c>
      <c r="HI421" t="str">
        <f t="shared" ca="1" si="216"/>
        <v/>
      </c>
      <c r="HJ421" t="str">
        <f t="shared" ca="1" si="217"/>
        <v/>
      </c>
      <c r="HK421" t="str">
        <f t="shared" ca="1" si="218"/>
        <v/>
      </c>
      <c r="HL421" t="str">
        <f t="shared" ca="1" si="219"/>
        <v/>
      </c>
      <c r="HM421" t="str">
        <f t="shared" ca="1" si="220"/>
        <v/>
      </c>
      <c r="HN421" t="str">
        <f t="shared" ca="1" si="221"/>
        <v/>
      </c>
      <c r="HO421" t="str">
        <f t="shared" ca="1" si="222"/>
        <v/>
      </c>
      <c r="HP421" t="str">
        <f t="shared" ca="1" si="223"/>
        <v/>
      </c>
      <c r="HQ421" t="str">
        <f t="shared" ca="1" si="224"/>
        <v/>
      </c>
      <c r="HR421" t="str">
        <f t="shared" ca="1" si="225"/>
        <v/>
      </c>
      <c r="HS421" t="str">
        <f t="shared" ca="1" si="226"/>
        <v/>
      </c>
      <c r="HT421" t="str">
        <f t="shared" ca="1" si="227"/>
        <v/>
      </c>
      <c r="HU421" t="str">
        <f t="shared" ca="1" si="228"/>
        <v/>
      </c>
      <c r="HV421" t="str">
        <f t="shared" ca="1" si="229"/>
        <v/>
      </c>
      <c r="HW421" t="str">
        <f t="shared" ca="1" si="230"/>
        <v/>
      </c>
      <c r="HX421" t="str">
        <f t="shared" ca="1" si="231"/>
        <v/>
      </c>
      <c r="HY421" t="str">
        <f t="shared" ca="1" si="232"/>
        <v/>
      </c>
      <c r="HZ421" t="str">
        <f t="shared" ca="1" si="233"/>
        <v/>
      </c>
      <c r="IA421" t="str">
        <f t="shared" ca="1" si="234"/>
        <v/>
      </c>
      <c r="IB421" t="str">
        <f t="shared" ca="1" si="235"/>
        <v/>
      </c>
      <c r="IC421" t="str">
        <f t="shared" ca="1" si="236"/>
        <v/>
      </c>
      <c r="ID421" t="str">
        <f t="shared" ca="1" si="237"/>
        <v/>
      </c>
      <c r="IE421" t="str">
        <f t="shared" ca="1" si="238"/>
        <v/>
      </c>
      <c r="IF421" t="str">
        <f t="shared" ca="1" si="239"/>
        <v/>
      </c>
      <c r="IG421" t="str">
        <f t="shared" ca="1" si="240"/>
        <v/>
      </c>
      <c r="IH421" t="str">
        <f t="shared" ca="1" si="241"/>
        <v/>
      </c>
      <c r="II421" t="str">
        <f t="shared" ca="1" si="242"/>
        <v/>
      </c>
      <c r="IJ421" t="str">
        <f t="shared" ca="1" si="243"/>
        <v/>
      </c>
      <c r="IK421" t="str">
        <f t="shared" ca="1" si="244"/>
        <v/>
      </c>
      <c r="IL421" t="str">
        <f t="shared" ca="1" si="245"/>
        <v/>
      </c>
      <c r="IM421" t="str">
        <f t="shared" ca="1" si="246"/>
        <v/>
      </c>
      <c r="IN421" t="str">
        <f t="shared" ca="1" si="247"/>
        <v/>
      </c>
      <c r="IO421" t="str">
        <f t="shared" ca="1" si="248"/>
        <v/>
      </c>
      <c r="IP421" t="str">
        <f t="shared" ca="1" si="249"/>
        <v/>
      </c>
      <c r="IQ421" t="str">
        <f t="shared" ca="1" si="250"/>
        <v/>
      </c>
      <c r="IR421" t="str">
        <f t="shared" ca="1" si="251"/>
        <v/>
      </c>
      <c r="IS421" t="str">
        <f t="shared" ca="1" si="252"/>
        <v/>
      </c>
      <c r="IT421" t="str">
        <f t="shared" ca="1" si="253"/>
        <v/>
      </c>
      <c r="IU421" t="str">
        <f t="shared" ca="1" si="254"/>
        <v/>
      </c>
      <c r="IV421" t="str">
        <f t="shared" ca="1" si="255"/>
        <v/>
      </c>
    </row>
    <row r="422" spans="1:256" x14ac:dyDescent="0.25">
      <c r="B422" s="140">
        <v>46</v>
      </c>
      <c r="C422" s="140" t="str">
        <f ca="1">IF(P422&gt;0,MAX($C$375:C421)+1,"")</f>
        <v/>
      </c>
      <c r="D422" s="140" t="str">
        <f ca="1">IF(ISERROR(INDEX(WS,ROWS($B$377:$B422))),"",MID(INDEX(WS,ROWS($B$377:$B422)), FIND("]",INDEX(WS,ROWS($B$377:$B422)))+1,32))&amp;T(NOW())</f>
        <v/>
      </c>
      <c r="E422" s="140" t="str">
        <f t="shared" ca="1" si="5"/>
        <v/>
      </c>
      <c r="F422" s="140" t="str">
        <f t="shared" ca="1" si="6"/>
        <v/>
      </c>
      <c r="G422" s="140" t="str">
        <f t="shared" ca="1" si="7"/>
        <v/>
      </c>
      <c r="H422" s="140" t="str">
        <f t="shared" ca="1" si="8"/>
        <v/>
      </c>
      <c r="I422" s="140" t="str">
        <f t="shared" ca="1" si="9"/>
        <v/>
      </c>
      <c r="J422" s="140" t="str">
        <f t="shared" ca="1" si="10"/>
        <v/>
      </c>
      <c r="K422" s="140" t="str">
        <f t="shared" ca="1" si="11"/>
        <v/>
      </c>
      <c r="L422" s="140" t="str">
        <f t="shared" ca="1" si="12"/>
        <v/>
      </c>
      <c r="M422" s="140" t="str">
        <f t="shared" ca="1" si="13"/>
        <v/>
      </c>
      <c r="N422" s="297" t="str">
        <f t="shared" ca="1" si="14"/>
        <v/>
      </c>
      <c r="O422" s="297" t="str">
        <f t="shared" ca="1" si="15"/>
        <v/>
      </c>
      <c r="P422" s="140">
        <f t="shared" ca="1" si="4"/>
        <v>0</v>
      </c>
      <c r="Q422" t="str">
        <f t="shared" ca="1" si="16"/>
        <v/>
      </c>
      <c r="R422" t="str">
        <f t="shared" ca="1" si="17"/>
        <v/>
      </c>
      <c r="S422" t="str">
        <f t="shared" ca="1" si="18"/>
        <v/>
      </c>
      <c r="T422" t="str">
        <f t="shared" ca="1" si="19"/>
        <v/>
      </c>
      <c r="U422" t="str">
        <f t="shared" ca="1" si="20"/>
        <v/>
      </c>
      <c r="V422" t="str">
        <f t="shared" ca="1" si="21"/>
        <v/>
      </c>
      <c r="W422" t="str">
        <f t="shared" ca="1" si="22"/>
        <v/>
      </c>
      <c r="X422" t="str">
        <f t="shared" ca="1" si="23"/>
        <v/>
      </c>
      <c r="Y422" t="str">
        <f t="shared" ca="1" si="24"/>
        <v/>
      </c>
      <c r="Z422" t="str">
        <f t="shared" ca="1" si="25"/>
        <v/>
      </c>
      <c r="AA422" t="str">
        <f t="shared" ca="1" si="26"/>
        <v/>
      </c>
      <c r="AB422" t="str">
        <f t="shared" ca="1" si="27"/>
        <v/>
      </c>
      <c r="AC422" t="str">
        <f t="shared" ca="1" si="28"/>
        <v/>
      </c>
      <c r="AD422" t="str">
        <f t="shared" ca="1" si="29"/>
        <v/>
      </c>
      <c r="AE422" t="str">
        <f t="shared" ca="1" si="30"/>
        <v/>
      </c>
      <c r="AF422" t="str">
        <f t="shared" ca="1" si="31"/>
        <v/>
      </c>
      <c r="AG422" t="str">
        <f t="shared" ca="1" si="32"/>
        <v/>
      </c>
      <c r="AH422" t="str">
        <f t="shared" ca="1" si="33"/>
        <v/>
      </c>
      <c r="AI422" t="str">
        <f t="shared" ca="1" si="34"/>
        <v/>
      </c>
      <c r="AJ422" t="str">
        <f t="shared" ca="1" si="35"/>
        <v/>
      </c>
      <c r="AK422" t="str">
        <f t="shared" ca="1" si="36"/>
        <v/>
      </c>
      <c r="AL422" t="str">
        <f t="shared" ca="1" si="37"/>
        <v/>
      </c>
      <c r="AM422" t="str">
        <f t="shared" ca="1" si="38"/>
        <v/>
      </c>
      <c r="AN422" t="str">
        <f t="shared" ca="1" si="39"/>
        <v/>
      </c>
      <c r="AO422" t="str">
        <f t="shared" ca="1" si="40"/>
        <v/>
      </c>
      <c r="AP422" t="str">
        <f t="shared" ca="1" si="41"/>
        <v/>
      </c>
      <c r="AQ422" t="str">
        <f t="shared" ca="1" si="42"/>
        <v/>
      </c>
      <c r="AR422" t="str">
        <f t="shared" ca="1" si="43"/>
        <v/>
      </c>
      <c r="AS422" t="str">
        <f t="shared" ca="1" si="44"/>
        <v/>
      </c>
      <c r="AT422" t="str">
        <f t="shared" ca="1" si="45"/>
        <v/>
      </c>
      <c r="AU422" t="str">
        <f t="shared" ca="1" si="46"/>
        <v/>
      </c>
      <c r="AV422" t="str">
        <f t="shared" ca="1" si="47"/>
        <v/>
      </c>
      <c r="AW422" t="str">
        <f t="shared" ca="1" si="48"/>
        <v/>
      </c>
      <c r="AX422" t="str">
        <f t="shared" ca="1" si="49"/>
        <v/>
      </c>
      <c r="AY422" t="str">
        <f t="shared" ca="1" si="50"/>
        <v/>
      </c>
      <c r="AZ422" t="str">
        <f t="shared" ca="1" si="51"/>
        <v/>
      </c>
      <c r="BA422" t="str">
        <f t="shared" ca="1" si="52"/>
        <v/>
      </c>
      <c r="BB422" t="str">
        <f t="shared" ca="1" si="53"/>
        <v/>
      </c>
      <c r="BC422" t="str">
        <f t="shared" ca="1" si="54"/>
        <v/>
      </c>
      <c r="BD422" t="str">
        <f t="shared" ca="1" si="55"/>
        <v/>
      </c>
      <c r="BE422" t="str">
        <f t="shared" ca="1" si="56"/>
        <v/>
      </c>
      <c r="BF422" t="str">
        <f t="shared" ca="1" si="57"/>
        <v/>
      </c>
      <c r="BG422" t="str">
        <f t="shared" ca="1" si="58"/>
        <v/>
      </c>
      <c r="BH422" t="str">
        <f t="shared" ca="1" si="59"/>
        <v/>
      </c>
      <c r="BI422" t="str">
        <f t="shared" ca="1" si="60"/>
        <v/>
      </c>
      <c r="BJ422" t="str">
        <f t="shared" ca="1" si="61"/>
        <v/>
      </c>
      <c r="BK422" t="str">
        <f t="shared" ca="1" si="62"/>
        <v/>
      </c>
      <c r="BL422" t="str">
        <f t="shared" ca="1" si="63"/>
        <v/>
      </c>
      <c r="BM422" t="str">
        <f t="shared" ca="1" si="64"/>
        <v/>
      </c>
      <c r="BN422" t="str">
        <f t="shared" ca="1" si="65"/>
        <v/>
      </c>
      <c r="BO422" t="str">
        <f t="shared" ca="1" si="66"/>
        <v/>
      </c>
      <c r="BP422" t="str">
        <f t="shared" ca="1" si="67"/>
        <v/>
      </c>
      <c r="BQ422" t="str">
        <f t="shared" ca="1" si="68"/>
        <v/>
      </c>
      <c r="BR422" t="str">
        <f t="shared" ca="1" si="69"/>
        <v/>
      </c>
      <c r="BS422" t="str">
        <f t="shared" ca="1" si="70"/>
        <v/>
      </c>
      <c r="BT422" t="str">
        <f t="shared" ca="1" si="71"/>
        <v/>
      </c>
      <c r="BU422" t="str">
        <f t="shared" ca="1" si="72"/>
        <v/>
      </c>
      <c r="BV422" t="str">
        <f t="shared" ca="1" si="73"/>
        <v/>
      </c>
      <c r="BW422" t="str">
        <f t="shared" ca="1" si="74"/>
        <v/>
      </c>
      <c r="BX422" t="str">
        <f t="shared" ca="1" si="75"/>
        <v/>
      </c>
      <c r="BY422" t="str">
        <f t="shared" ca="1" si="76"/>
        <v/>
      </c>
      <c r="BZ422" t="str">
        <f t="shared" ca="1" si="77"/>
        <v/>
      </c>
      <c r="CA422" t="str">
        <f t="shared" ca="1" si="78"/>
        <v/>
      </c>
      <c r="CB422" t="str">
        <f t="shared" ca="1" si="79"/>
        <v/>
      </c>
      <c r="CC422" t="str">
        <f t="shared" ca="1" si="80"/>
        <v/>
      </c>
      <c r="CD422" t="str">
        <f t="shared" ca="1" si="81"/>
        <v/>
      </c>
      <c r="CE422" t="str">
        <f t="shared" ca="1" si="82"/>
        <v/>
      </c>
      <c r="CF422" t="str">
        <f t="shared" ca="1" si="83"/>
        <v/>
      </c>
      <c r="CG422" t="str">
        <f t="shared" ca="1" si="84"/>
        <v/>
      </c>
      <c r="CH422" t="str">
        <f t="shared" ca="1" si="85"/>
        <v/>
      </c>
      <c r="CI422" t="str">
        <f t="shared" ca="1" si="86"/>
        <v/>
      </c>
      <c r="CJ422" t="str">
        <f t="shared" ca="1" si="87"/>
        <v/>
      </c>
      <c r="CK422" t="str">
        <f t="shared" ca="1" si="88"/>
        <v/>
      </c>
      <c r="CL422" t="str">
        <f t="shared" ca="1" si="89"/>
        <v/>
      </c>
      <c r="CM422" t="str">
        <f t="shared" ca="1" si="90"/>
        <v/>
      </c>
      <c r="CN422" t="str">
        <f t="shared" ca="1" si="91"/>
        <v/>
      </c>
      <c r="CO422" t="str">
        <f t="shared" ca="1" si="92"/>
        <v/>
      </c>
      <c r="CP422" t="str">
        <f t="shared" ca="1" si="93"/>
        <v/>
      </c>
      <c r="CQ422" t="str">
        <f t="shared" ca="1" si="94"/>
        <v/>
      </c>
      <c r="CR422" t="str">
        <f t="shared" ca="1" si="95"/>
        <v/>
      </c>
      <c r="CS422" t="str">
        <f t="shared" ca="1" si="96"/>
        <v/>
      </c>
      <c r="CT422" t="str">
        <f t="shared" ca="1" si="97"/>
        <v/>
      </c>
      <c r="CU422" t="str">
        <f t="shared" ca="1" si="98"/>
        <v/>
      </c>
      <c r="CV422" t="str">
        <f t="shared" ca="1" si="99"/>
        <v/>
      </c>
      <c r="CW422" t="str">
        <f t="shared" ca="1" si="100"/>
        <v/>
      </c>
      <c r="CX422" t="str">
        <f t="shared" ca="1" si="101"/>
        <v/>
      </c>
      <c r="CY422" t="str">
        <f t="shared" ca="1" si="102"/>
        <v/>
      </c>
      <c r="CZ422" t="str">
        <f t="shared" ca="1" si="103"/>
        <v/>
      </c>
      <c r="DA422" t="str">
        <f t="shared" ca="1" si="104"/>
        <v/>
      </c>
      <c r="DB422" t="str">
        <f t="shared" ca="1" si="105"/>
        <v/>
      </c>
      <c r="DC422" t="str">
        <f t="shared" ca="1" si="106"/>
        <v/>
      </c>
      <c r="DD422" t="str">
        <f t="shared" ca="1" si="107"/>
        <v/>
      </c>
      <c r="DE422" t="str">
        <f t="shared" ca="1" si="108"/>
        <v/>
      </c>
      <c r="DF422" t="str">
        <f t="shared" ca="1" si="109"/>
        <v/>
      </c>
      <c r="DG422" t="str">
        <f t="shared" ca="1" si="110"/>
        <v/>
      </c>
      <c r="DH422" t="str">
        <f t="shared" ca="1" si="111"/>
        <v/>
      </c>
      <c r="DI422" t="str">
        <f t="shared" ca="1" si="112"/>
        <v/>
      </c>
      <c r="DJ422" t="str">
        <f t="shared" ca="1" si="113"/>
        <v/>
      </c>
      <c r="DK422" t="str">
        <f t="shared" ca="1" si="114"/>
        <v/>
      </c>
      <c r="DL422" t="str">
        <f t="shared" ca="1" si="115"/>
        <v/>
      </c>
      <c r="DM422" t="str">
        <f t="shared" ca="1" si="116"/>
        <v/>
      </c>
      <c r="DN422" t="str">
        <f t="shared" ca="1" si="117"/>
        <v/>
      </c>
      <c r="DO422" t="str">
        <f t="shared" ca="1" si="118"/>
        <v/>
      </c>
      <c r="DP422" t="str">
        <f t="shared" ca="1" si="119"/>
        <v/>
      </c>
      <c r="DQ422" t="str">
        <f t="shared" ca="1" si="120"/>
        <v/>
      </c>
      <c r="DR422" t="str">
        <f t="shared" ca="1" si="121"/>
        <v/>
      </c>
      <c r="DS422" t="str">
        <f t="shared" ca="1" si="122"/>
        <v/>
      </c>
      <c r="DT422" t="str">
        <f t="shared" ca="1" si="123"/>
        <v/>
      </c>
      <c r="DU422" t="str">
        <f t="shared" ca="1" si="124"/>
        <v/>
      </c>
      <c r="DV422" t="str">
        <f t="shared" ca="1" si="125"/>
        <v/>
      </c>
      <c r="DW422" t="str">
        <f t="shared" ca="1" si="126"/>
        <v/>
      </c>
      <c r="DX422" t="str">
        <f t="shared" ca="1" si="127"/>
        <v/>
      </c>
      <c r="DY422" t="str">
        <f t="shared" ca="1" si="128"/>
        <v/>
      </c>
      <c r="DZ422" t="str">
        <f t="shared" ca="1" si="129"/>
        <v/>
      </c>
      <c r="EA422" t="str">
        <f t="shared" ca="1" si="130"/>
        <v/>
      </c>
      <c r="EB422" t="str">
        <f t="shared" ca="1" si="131"/>
        <v/>
      </c>
      <c r="EC422" t="str">
        <f t="shared" ca="1" si="132"/>
        <v/>
      </c>
      <c r="ED422" t="str">
        <f t="shared" ca="1" si="133"/>
        <v/>
      </c>
      <c r="EE422" t="str">
        <f t="shared" ca="1" si="134"/>
        <v/>
      </c>
      <c r="EF422" t="str">
        <f t="shared" ca="1" si="135"/>
        <v/>
      </c>
      <c r="EG422" t="str">
        <f t="shared" ca="1" si="136"/>
        <v/>
      </c>
      <c r="EH422" t="str">
        <f t="shared" ca="1" si="137"/>
        <v/>
      </c>
      <c r="EI422" t="str">
        <f t="shared" ca="1" si="138"/>
        <v/>
      </c>
      <c r="EJ422" t="str">
        <f t="shared" ca="1" si="139"/>
        <v/>
      </c>
      <c r="EK422" t="str">
        <f t="shared" ca="1" si="140"/>
        <v/>
      </c>
      <c r="EL422" t="str">
        <f t="shared" ca="1" si="141"/>
        <v/>
      </c>
      <c r="EM422" t="str">
        <f t="shared" ca="1" si="142"/>
        <v/>
      </c>
      <c r="EN422" t="str">
        <f t="shared" ca="1" si="143"/>
        <v/>
      </c>
      <c r="EO422" t="str">
        <f t="shared" ca="1" si="144"/>
        <v/>
      </c>
      <c r="EP422" t="str">
        <f t="shared" ca="1" si="145"/>
        <v/>
      </c>
      <c r="EQ422" t="str">
        <f t="shared" ca="1" si="146"/>
        <v/>
      </c>
      <c r="ER422" t="str">
        <f t="shared" ca="1" si="147"/>
        <v/>
      </c>
      <c r="ES422" t="str">
        <f t="shared" ca="1" si="148"/>
        <v/>
      </c>
      <c r="ET422" t="str">
        <f t="shared" ca="1" si="149"/>
        <v/>
      </c>
      <c r="EU422" t="str">
        <f t="shared" ca="1" si="150"/>
        <v/>
      </c>
      <c r="EV422" t="str">
        <f t="shared" ca="1" si="151"/>
        <v/>
      </c>
      <c r="EW422" t="str">
        <f t="shared" ca="1" si="152"/>
        <v/>
      </c>
      <c r="EX422" t="str">
        <f t="shared" ca="1" si="153"/>
        <v/>
      </c>
      <c r="EY422" t="str">
        <f t="shared" ca="1" si="154"/>
        <v/>
      </c>
      <c r="EZ422" t="str">
        <f t="shared" ca="1" si="155"/>
        <v/>
      </c>
      <c r="FA422" t="str">
        <f t="shared" ca="1" si="156"/>
        <v/>
      </c>
      <c r="FB422" t="str">
        <f t="shared" ca="1" si="157"/>
        <v/>
      </c>
      <c r="FC422" t="str">
        <f t="shared" ca="1" si="158"/>
        <v/>
      </c>
      <c r="FD422" t="str">
        <f t="shared" ca="1" si="159"/>
        <v/>
      </c>
      <c r="FE422" t="str">
        <f t="shared" ca="1" si="160"/>
        <v/>
      </c>
      <c r="FF422" t="str">
        <f t="shared" ca="1" si="161"/>
        <v/>
      </c>
      <c r="FG422" t="str">
        <f t="shared" ca="1" si="162"/>
        <v/>
      </c>
      <c r="FH422" t="str">
        <f t="shared" ca="1" si="163"/>
        <v/>
      </c>
      <c r="FI422" t="str">
        <f t="shared" ca="1" si="164"/>
        <v/>
      </c>
      <c r="FJ422" t="str">
        <f t="shared" ca="1" si="165"/>
        <v/>
      </c>
      <c r="FK422" t="str">
        <f t="shared" ca="1" si="166"/>
        <v/>
      </c>
      <c r="FL422" t="str">
        <f t="shared" ca="1" si="167"/>
        <v/>
      </c>
      <c r="FM422" t="str">
        <f t="shared" ca="1" si="168"/>
        <v/>
      </c>
      <c r="FN422" t="str">
        <f t="shared" ca="1" si="169"/>
        <v/>
      </c>
      <c r="FO422" t="str">
        <f t="shared" ca="1" si="170"/>
        <v/>
      </c>
      <c r="FP422" t="str">
        <f t="shared" ca="1" si="171"/>
        <v/>
      </c>
      <c r="FQ422" t="str">
        <f t="shared" ca="1" si="172"/>
        <v/>
      </c>
      <c r="FR422" t="str">
        <f t="shared" ca="1" si="173"/>
        <v/>
      </c>
      <c r="FS422" t="str">
        <f t="shared" ca="1" si="174"/>
        <v/>
      </c>
      <c r="FT422" t="str">
        <f t="shared" ca="1" si="175"/>
        <v/>
      </c>
      <c r="FU422" t="str">
        <f t="shared" ca="1" si="176"/>
        <v/>
      </c>
      <c r="FV422" t="str">
        <f t="shared" ca="1" si="177"/>
        <v/>
      </c>
      <c r="FW422" t="str">
        <f t="shared" ca="1" si="178"/>
        <v/>
      </c>
      <c r="FX422" t="str">
        <f t="shared" ca="1" si="179"/>
        <v/>
      </c>
      <c r="FY422" t="str">
        <f t="shared" ca="1" si="180"/>
        <v/>
      </c>
      <c r="FZ422" t="str">
        <f t="shared" ca="1" si="181"/>
        <v/>
      </c>
      <c r="GA422" t="str">
        <f t="shared" ca="1" si="182"/>
        <v/>
      </c>
      <c r="GB422" t="str">
        <f t="shared" ca="1" si="183"/>
        <v/>
      </c>
      <c r="GC422" t="str">
        <f t="shared" ca="1" si="184"/>
        <v/>
      </c>
      <c r="GD422" t="str">
        <f t="shared" ca="1" si="185"/>
        <v/>
      </c>
      <c r="GE422" t="str">
        <f t="shared" ca="1" si="186"/>
        <v/>
      </c>
      <c r="GF422" t="str">
        <f t="shared" ca="1" si="187"/>
        <v/>
      </c>
      <c r="GG422" t="str">
        <f t="shared" ca="1" si="188"/>
        <v/>
      </c>
      <c r="GH422" t="str">
        <f t="shared" ca="1" si="189"/>
        <v/>
      </c>
      <c r="GI422" t="str">
        <f t="shared" ca="1" si="190"/>
        <v/>
      </c>
      <c r="GJ422" t="str">
        <f t="shared" ca="1" si="191"/>
        <v/>
      </c>
      <c r="GK422" t="str">
        <f t="shared" ca="1" si="192"/>
        <v/>
      </c>
      <c r="GL422" t="str">
        <f t="shared" ca="1" si="193"/>
        <v/>
      </c>
      <c r="GM422" t="str">
        <f t="shared" ca="1" si="194"/>
        <v/>
      </c>
      <c r="GN422" t="str">
        <f t="shared" ca="1" si="195"/>
        <v/>
      </c>
      <c r="GO422" t="str">
        <f t="shared" ca="1" si="196"/>
        <v/>
      </c>
      <c r="GP422" t="str">
        <f t="shared" ca="1" si="197"/>
        <v/>
      </c>
      <c r="GQ422" t="str">
        <f t="shared" ca="1" si="198"/>
        <v/>
      </c>
      <c r="GR422" t="str">
        <f t="shared" ca="1" si="199"/>
        <v/>
      </c>
      <c r="GS422" t="str">
        <f t="shared" ca="1" si="200"/>
        <v/>
      </c>
      <c r="GT422" t="str">
        <f t="shared" ca="1" si="201"/>
        <v/>
      </c>
      <c r="GU422" t="str">
        <f t="shared" ca="1" si="202"/>
        <v/>
      </c>
      <c r="GV422" t="str">
        <f t="shared" ca="1" si="203"/>
        <v/>
      </c>
      <c r="GW422" t="str">
        <f t="shared" ca="1" si="204"/>
        <v/>
      </c>
      <c r="GX422" t="str">
        <f t="shared" ca="1" si="205"/>
        <v/>
      </c>
      <c r="GY422" t="str">
        <f t="shared" ca="1" si="206"/>
        <v/>
      </c>
      <c r="GZ422" t="str">
        <f t="shared" ca="1" si="207"/>
        <v/>
      </c>
      <c r="HA422" t="str">
        <f t="shared" ca="1" si="208"/>
        <v/>
      </c>
      <c r="HB422" t="str">
        <f t="shared" ca="1" si="209"/>
        <v/>
      </c>
      <c r="HC422" t="str">
        <f t="shared" ca="1" si="210"/>
        <v/>
      </c>
      <c r="HD422" t="str">
        <f t="shared" ca="1" si="211"/>
        <v/>
      </c>
      <c r="HE422" t="str">
        <f t="shared" ca="1" si="212"/>
        <v/>
      </c>
      <c r="HF422" t="str">
        <f t="shared" ca="1" si="213"/>
        <v/>
      </c>
      <c r="HG422" t="str">
        <f t="shared" ca="1" si="214"/>
        <v/>
      </c>
      <c r="HH422" t="str">
        <f t="shared" ca="1" si="215"/>
        <v/>
      </c>
      <c r="HI422" t="str">
        <f t="shared" ca="1" si="216"/>
        <v/>
      </c>
      <c r="HJ422" t="str">
        <f t="shared" ca="1" si="217"/>
        <v/>
      </c>
      <c r="HK422" t="str">
        <f t="shared" ca="1" si="218"/>
        <v/>
      </c>
      <c r="HL422" t="str">
        <f t="shared" ca="1" si="219"/>
        <v/>
      </c>
      <c r="HM422" t="str">
        <f t="shared" ca="1" si="220"/>
        <v/>
      </c>
      <c r="HN422" t="str">
        <f t="shared" ca="1" si="221"/>
        <v/>
      </c>
      <c r="HO422" t="str">
        <f t="shared" ca="1" si="222"/>
        <v/>
      </c>
      <c r="HP422" t="str">
        <f t="shared" ca="1" si="223"/>
        <v/>
      </c>
      <c r="HQ422" t="str">
        <f t="shared" ca="1" si="224"/>
        <v/>
      </c>
      <c r="HR422" t="str">
        <f t="shared" ca="1" si="225"/>
        <v/>
      </c>
      <c r="HS422" t="str">
        <f t="shared" ca="1" si="226"/>
        <v/>
      </c>
      <c r="HT422" t="str">
        <f t="shared" ca="1" si="227"/>
        <v/>
      </c>
      <c r="HU422" t="str">
        <f t="shared" ca="1" si="228"/>
        <v/>
      </c>
      <c r="HV422" t="str">
        <f t="shared" ca="1" si="229"/>
        <v/>
      </c>
      <c r="HW422" t="str">
        <f t="shared" ca="1" si="230"/>
        <v/>
      </c>
      <c r="HX422" t="str">
        <f t="shared" ca="1" si="231"/>
        <v/>
      </c>
      <c r="HY422" t="str">
        <f t="shared" ca="1" si="232"/>
        <v/>
      </c>
      <c r="HZ422" t="str">
        <f t="shared" ca="1" si="233"/>
        <v/>
      </c>
      <c r="IA422" t="str">
        <f t="shared" ca="1" si="234"/>
        <v/>
      </c>
      <c r="IB422" t="str">
        <f t="shared" ca="1" si="235"/>
        <v/>
      </c>
      <c r="IC422" t="str">
        <f t="shared" ca="1" si="236"/>
        <v/>
      </c>
      <c r="ID422" t="str">
        <f t="shared" ca="1" si="237"/>
        <v/>
      </c>
      <c r="IE422" t="str">
        <f t="shared" ca="1" si="238"/>
        <v/>
      </c>
      <c r="IF422" t="str">
        <f t="shared" ca="1" si="239"/>
        <v/>
      </c>
      <c r="IG422" t="str">
        <f t="shared" ca="1" si="240"/>
        <v/>
      </c>
      <c r="IH422" t="str">
        <f t="shared" ca="1" si="241"/>
        <v/>
      </c>
      <c r="II422" t="str">
        <f t="shared" ca="1" si="242"/>
        <v/>
      </c>
      <c r="IJ422" t="str">
        <f t="shared" ca="1" si="243"/>
        <v/>
      </c>
      <c r="IK422" t="str">
        <f t="shared" ca="1" si="244"/>
        <v/>
      </c>
      <c r="IL422" t="str">
        <f t="shared" ca="1" si="245"/>
        <v/>
      </c>
      <c r="IM422" t="str">
        <f t="shared" ca="1" si="246"/>
        <v/>
      </c>
      <c r="IN422" t="str">
        <f t="shared" ca="1" si="247"/>
        <v/>
      </c>
      <c r="IO422" t="str">
        <f t="shared" ca="1" si="248"/>
        <v/>
      </c>
      <c r="IP422" t="str">
        <f t="shared" ca="1" si="249"/>
        <v/>
      </c>
      <c r="IQ422" t="str">
        <f t="shared" ca="1" si="250"/>
        <v/>
      </c>
      <c r="IR422" t="str">
        <f t="shared" ca="1" si="251"/>
        <v/>
      </c>
      <c r="IS422" t="str">
        <f t="shared" ca="1" si="252"/>
        <v/>
      </c>
      <c r="IT422" t="str">
        <f t="shared" ca="1" si="253"/>
        <v/>
      </c>
      <c r="IU422" t="str">
        <f t="shared" ca="1" si="254"/>
        <v/>
      </c>
      <c r="IV422" t="str">
        <f t="shared" ca="1" si="255"/>
        <v/>
      </c>
    </row>
    <row r="423" spans="1:256" x14ac:dyDescent="0.25">
      <c r="B423" s="140">
        <v>47</v>
      </c>
      <c r="C423" s="140" t="str">
        <f ca="1">IF(P423&gt;0,MAX($C$375:C422)+1,"")</f>
        <v/>
      </c>
      <c r="D423" s="140" t="str">
        <f ca="1">IF(ISERROR(INDEX(WS,ROWS($B$377:$B423))),"",MID(INDEX(WS,ROWS($B$377:$B423)), FIND("]",INDEX(WS,ROWS($B$377:$B423)))+1,32))&amp;T(NOW())</f>
        <v/>
      </c>
      <c r="E423" s="140" t="str">
        <f ca="1">IF($D423&lt;&gt;"",INDIRECT("'"&amp;$D423&amp;"'"&amp;"!y5"),"")</f>
        <v/>
      </c>
      <c r="F423" s="140" t="str">
        <f ca="1">IF($D423&lt;&gt;"",INDIRECT("'"&amp;$D423&amp;"'"&amp;"!z5"),"")</f>
        <v/>
      </c>
      <c r="G423" s="140" t="str">
        <f ca="1">IF($D423&lt;&gt;"",INDIRECT("'"&amp;$D423&amp;"'"&amp;"!aa5"),"")</f>
        <v/>
      </c>
      <c r="H423" s="140" t="str">
        <f ca="1">IF($D423&lt;&gt;"",INDIRECT("'"&amp;$D423&amp;"'"&amp;"!ab5"),"")</f>
        <v/>
      </c>
      <c r="I423" s="140" t="str">
        <f ca="1">IF($D423&lt;&gt;"",INDIRECT("'"&amp;$D423&amp;"'"&amp;"!ac5"),"")</f>
        <v/>
      </c>
      <c r="J423" s="140" t="str">
        <f ca="1">IF($D423&lt;&gt;"",INDIRECT("'"&amp;$D423&amp;"'"&amp;"!ad5"),"")</f>
        <v/>
      </c>
      <c r="K423" s="140" t="str">
        <f ca="1">IF($D423&lt;&gt;"",INDIRECT("'"&amp;$D423&amp;"'"&amp;"!ae5"),"")</f>
        <v/>
      </c>
      <c r="L423" s="140" t="str">
        <f ca="1">IF($D423&lt;&gt;"",INDIRECT("'"&amp;$D423&amp;"'"&amp;"!af5"),"")</f>
        <v/>
      </c>
      <c r="M423" s="140" t="str">
        <f ca="1">IF($D423&lt;&gt;"",INDIRECT("'"&amp;$D423&amp;"'"&amp;"!ag5"),"")</f>
        <v/>
      </c>
      <c r="N423" s="297" t="str">
        <f ca="1">IF($D423&lt;&gt;"",INDIRECT("'"&amp;$D423&amp;"'"&amp;"!ah5"),"")</f>
        <v/>
      </c>
      <c r="O423" s="297" t="str">
        <f ca="1">IF($D423&lt;&gt;"",INDIRECT("'"&amp;$D423&amp;"'"&amp;"!ai5"),"")</f>
        <v/>
      </c>
      <c r="P423" s="140">
        <f t="shared" ca="1" si="4"/>
        <v>0</v>
      </c>
      <c r="Q423" t="str">
        <f t="shared" ca="1" si="16"/>
        <v/>
      </c>
      <c r="R423" t="str">
        <f t="shared" ca="1" si="17"/>
        <v/>
      </c>
      <c r="S423" t="str">
        <f t="shared" ca="1" si="18"/>
        <v/>
      </c>
      <c r="T423" t="str">
        <f t="shared" ca="1" si="19"/>
        <v/>
      </c>
      <c r="U423" t="str">
        <f t="shared" ca="1" si="20"/>
        <v/>
      </c>
      <c r="V423" t="str">
        <f t="shared" ca="1" si="21"/>
        <v/>
      </c>
      <c r="W423" t="str">
        <f t="shared" ca="1" si="22"/>
        <v/>
      </c>
      <c r="X423" t="str">
        <f t="shared" ca="1" si="23"/>
        <v/>
      </c>
      <c r="Y423" t="str">
        <f t="shared" ca="1" si="24"/>
        <v/>
      </c>
      <c r="Z423" t="str">
        <f t="shared" ca="1" si="25"/>
        <v/>
      </c>
      <c r="AA423" t="str">
        <f t="shared" ca="1" si="26"/>
        <v/>
      </c>
      <c r="AB423" t="str">
        <f t="shared" ca="1" si="27"/>
        <v/>
      </c>
      <c r="AC423" t="str">
        <f t="shared" ca="1" si="28"/>
        <v/>
      </c>
      <c r="AD423" t="str">
        <f t="shared" ca="1" si="29"/>
        <v/>
      </c>
      <c r="AE423" t="str">
        <f t="shared" ca="1" si="30"/>
        <v/>
      </c>
      <c r="AF423" t="str">
        <f t="shared" ca="1" si="31"/>
        <v/>
      </c>
      <c r="AG423" t="str">
        <f t="shared" ca="1" si="32"/>
        <v/>
      </c>
      <c r="AH423" t="str">
        <f t="shared" ca="1" si="33"/>
        <v/>
      </c>
      <c r="AI423" t="str">
        <f t="shared" ca="1" si="34"/>
        <v/>
      </c>
      <c r="AJ423" t="str">
        <f t="shared" ca="1" si="35"/>
        <v/>
      </c>
      <c r="AK423" t="str">
        <f t="shared" ca="1" si="36"/>
        <v/>
      </c>
      <c r="AL423" t="str">
        <f t="shared" ca="1" si="37"/>
        <v/>
      </c>
      <c r="AM423" t="str">
        <f t="shared" ca="1" si="38"/>
        <v/>
      </c>
      <c r="AN423" t="str">
        <f t="shared" ca="1" si="39"/>
        <v/>
      </c>
      <c r="AO423" t="str">
        <f t="shared" ca="1" si="40"/>
        <v/>
      </c>
      <c r="AP423" t="str">
        <f t="shared" ca="1" si="41"/>
        <v/>
      </c>
      <c r="AQ423" t="str">
        <f t="shared" ca="1" si="42"/>
        <v/>
      </c>
      <c r="AR423" t="str">
        <f t="shared" ca="1" si="43"/>
        <v/>
      </c>
      <c r="AS423" t="str">
        <f t="shared" ca="1" si="44"/>
        <v/>
      </c>
      <c r="AT423" t="str">
        <f t="shared" ca="1" si="45"/>
        <v/>
      </c>
      <c r="AU423" t="str">
        <f t="shared" ca="1" si="46"/>
        <v/>
      </c>
      <c r="AV423" t="str">
        <f t="shared" ca="1" si="47"/>
        <v/>
      </c>
      <c r="AW423" t="str">
        <f t="shared" ca="1" si="48"/>
        <v/>
      </c>
      <c r="AX423" t="str">
        <f t="shared" ca="1" si="49"/>
        <v/>
      </c>
      <c r="AY423" t="str">
        <f t="shared" ca="1" si="50"/>
        <v/>
      </c>
      <c r="AZ423" t="str">
        <f t="shared" ca="1" si="51"/>
        <v/>
      </c>
      <c r="BA423" t="str">
        <f t="shared" ca="1" si="52"/>
        <v/>
      </c>
      <c r="BB423" t="str">
        <f t="shared" ca="1" si="53"/>
        <v/>
      </c>
      <c r="BC423" t="str">
        <f t="shared" ca="1" si="54"/>
        <v/>
      </c>
      <c r="BD423" t="str">
        <f t="shared" ca="1" si="55"/>
        <v/>
      </c>
      <c r="BE423" t="str">
        <f t="shared" ca="1" si="56"/>
        <v/>
      </c>
      <c r="BF423" t="str">
        <f t="shared" ca="1" si="57"/>
        <v/>
      </c>
      <c r="BG423" t="str">
        <f t="shared" ca="1" si="58"/>
        <v/>
      </c>
      <c r="BH423" t="str">
        <f t="shared" ca="1" si="59"/>
        <v/>
      </c>
      <c r="BI423" t="str">
        <f t="shared" ca="1" si="60"/>
        <v/>
      </c>
      <c r="BJ423" t="str">
        <f t="shared" ca="1" si="61"/>
        <v/>
      </c>
      <c r="BK423" t="str">
        <f t="shared" ca="1" si="62"/>
        <v/>
      </c>
      <c r="BL423" t="str">
        <f t="shared" ca="1" si="63"/>
        <v/>
      </c>
      <c r="BM423" t="str">
        <f t="shared" ca="1" si="64"/>
        <v/>
      </c>
      <c r="BN423" t="str">
        <f t="shared" ca="1" si="65"/>
        <v/>
      </c>
      <c r="BO423" t="str">
        <f t="shared" ca="1" si="66"/>
        <v/>
      </c>
      <c r="BP423" t="str">
        <f t="shared" ca="1" si="67"/>
        <v/>
      </c>
      <c r="BQ423" t="str">
        <f t="shared" ca="1" si="68"/>
        <v/>
      </c>
      <c r="BR423" t="str">
        <f t="shared" ca="1" si="69"/>
        <v/>
      </c>
      <c r="BS423" t="str">
        <f t="shared" ca="1" si="70"/>
        <v/>
      </c>
      <c r="BT423" t="str">
        <f t="shared" ca="1" si="71"/>
        <v/>
      </c>
      <c r="BU423" t="str">
        <f t="shared" ca="1" si="72"/>
        <v/>
      </c>
      <c r="BV423" t="str">
        <f t="shared" ca="1" si="73"/>
        <v/>
      </c>
      <c r="BW423" t="str">
        <f t="shared" ca="1" si="74"/>
        <v/>
      </c>
      <c r="BX423" t="str">
        <f t="shared" ca="1" si="75"/>
        <v/>
      </c>
      <c r="BY423" t="str">
        <f t="shared" ca="1" si="76"/>
        <v/>
      </c>
      <c r="BZ423" t="str">
        <f t="shared" ca="1" si="77"/>
        <v/>
      </c>
      <c r="CA423" t="str">
        <f t="shared" ca="1" si="78"/>
        <v/>
      </c>
      <c r="CB423" t="str">
        <f t="shared" ca="1" si="79"/>
        <v/>
      </c>
      <c r="CC423" t="str">
        <f t="shared" ca="1" si="80"/>
        <v/>
      </c>
      <c r="CD423" t="str">
        <f t="shared" ca="1" si="81"/>
        <v/>
      </c>
      <c r="CE423" t="str">
        <f t="shared" ca="1" si="82"/>
        <v/>
      </c>
      <c r="CF423" t="str">
        <f t="shared" ca="1" si="83"/>
        <v/>
      </c>
      <c r="CG423" t="str">
        <f t="shared" ca="1" si="84"/>
        <v/>
      </c>
      <c r="CH423" t="str">
        <f t="shared" ca="1" si="85"/>
        <v/>
      </c>
      <c r="CI423" t="str">
        <f t="shared" ca="1" si="86"/>
        <v/>
      </c>
      <c r="CJ423" t="str">
        <f t="shared" ca="1" si="87"/>
        <v/>
      </c>
      <c r="CK423" t="str">
        <f t="shared" ca="1" si="88"/>
        <v/>
      </c>
      <c r="CL423" t="str">
        <f t="shared" ca="1" si="89"/>
        <v/>
      </c>
      <c r="CM423" t="str">
        <f t="shared" ca="1" si="90"/>
        <v/>
      </c>
      <c r="CN423" t="str">
        <f t="shared" ca="1" si="91"/>
        <v/>
      </c>
      <c r="CO423" t="str">
        <f t="shared" ca="1" si="92"/>
        <v/>
      </c>
      <c r="CP423" t="str">
        <f t="shared" ca="1" si="93"/>
        <v/>
      </c>
      <c r="CQ423" t="str">
        <f t="shared" ca="1" si="94"/>
        <v/>
      </c>
      <c r="CR423" t="str">
        <f t="shared" ca="1" si="95"/>
        <v/>
      </c>
      <c r="CS423" t="str">
        <f t="shared" ca="1" si="96"/>
        <v/>
      </c>
      <c r="CT423" t="str">
        <f t="shared" ca="1" si="97"/>
        <v/>
      </c>
      <c r="CU423" t="str">
        <f t="shared" ca="1" si="98"/>
        <v/>
      </c>
      <c r="CV423" t="str">
        <f t="shared" ca="1" si="99"/>
        <v/>
      </c>
      <c r="CW423" t="str">
        <f t="shared" ca="1" si="100"/>
        <v/>
      </c>
      <c r="CX423" t="str">
        <f t="shared" ca="1" si="101"/>
        <v/>
      </c>
      <c r="CY423" t="str">
        <f t="shared" ca="1" si="102"/>
        <v/>
      </c>
      <c r="CZ423" t="str">
        <f t="shared" ca="1" si="103"/>
        <v/>
      </c>
      <c r="DA423" t="str">
        <f t="shared" ca="1" si="104"/>
        <v/>
      </c>
      <c r="DB423" t="str">
        <f t="shared" ca="1" si="105"/>
        <v/>
      </c>
      <c r="DC423" t="str">
        <f t="shared" ca="1" si="106"/>
        <v/>
      </c>
      <c r="DD423" t="str">
        <f t="shared" ca="1" si="107"/>
        <v/>
      </c>
      <c r="DE423" t="str">
        <f t="shared" ca="1" si="108"/>
        <v/>
      </c>
      <c r="DF423" t="str">
        <f t="shared" ca="1" si="109"/>
        <v/>
      </c>
      <c r="DG423" t="str">
        <f t="shared" ca="1" si="110"/>
        <v/>
      </c>
      <c r="DH423" t="str">
        <f t="shared" ca="1" si="111"/>
        <v/>
      </c>
      <c r="DI423" t="str">
        <f t="shared" ca="1" si="112"/>
        <v/>
      </c>
      <c r="DJ423" t="str">
        <f t="shared" ca="1" si="113"/>
        <v/>
      </c>
      <c r="DK423" t="str">
        <f t="shared" ca="1" si="114"/>
        <v/>
      </c>
      <c r="DL423" t="str">
        <f t="shared" ca="1" si="115"/>
        <v/>
      </c>
      <c r="DM423" t="str">
        <f t="shared" ca="1" si="116"/>
        <v/>
      </c>
      <c r="DN423" t="str">
        <f t="shared" ca="1" si="117"/>
        <v/>
      </c>
      <c r="DO423" t="str">
        <f t="shared" ca="1" si="118"/>
        <v/>
      </c>
      <c r="DP423" t="str">
        <f t="shared" ca="1" si="119"/>
        <v/>
      </c>
      <c r="DQ423" t="str">
        <f t="shared" ca="1" si="120"/>
        <v/>
      </c>
      <c r="DR423" t="str">
        <f t="shared" ca="1" si="121"/>
        <v/>
      </c>
      <c r="DS423" t="str">
        <f t="shared" ca="1" si="122"/>
        <v/>
      </c>
      <c r="DT423" t="str">
        <f t="shared" ca="1" si="123"/>
        <v/>
      </c>
      <c r="DU423" t="str">
        <f t="shared" ca="1" si="124"/>
        <v/>
      </c>
      <c r="DV423" t="str">
        <f t="shared" ca="1" si="125"/>
        <v/>
      </c>
      <c r="DW423" t="str">
        <f t="shared" ca="1" si="126"/>
        <v/>
      </c>
      <c r="DX423" t="str">
        <f t="shared" ca="1" si="127"/>
        <v/>
      </c>
      <c r="DY423" t="str">
        <f t="shared" ca="1" si="128"/>
        <v/>
      </c>
      <c r="DZ423" t="str">
        <f t="shared" ca="1" si="129"/>
        <v/>
      </c>
      <c r="EA423" t="str">
        <f t="shared" ca="1" si="130"/>
        <v/>
      </c>
      <c r="EB423" t="str">
        <f t="shared" ca="1" si="131"/>
        <v/>
      </c>
      <c r="EC423" t="str">
        <f t="shared" ca="1" si="132"/>
        <v/>
      </c>
      <c r="ED423" t="str">
        <f t="shared" ca="1" si="133"/>
        <v/>
      </c>
      <c r="EE423" t="str">
        <f t="shared" ca="1" si="134"/>
        <v/>
      </c>
      <c r="EF423" t="str">
        <f t="shared" ca="1" si="135"/>
        <v/>
      </c>
      <c r="EG423" t="str">
        <f t="shared" ca="1" si="136"/>
        <v/>
      </c>
      <c r="EH423" t="str">
        <f t="shared" ca="1" si="137"/>
        <v/>
      </c>
      <c r="EI423" t="str">
        <f t="shared" ca="1" si="138"/>
        <v/>
      </c>
      <c r="EJ423" t="str">
        <f t="shared" ca="1" si="139"/>
        <v/>
      </c>
      <c r="EK423" t="str">
        <f t="shared" ca="1" si="140"/>
        <v/>
      </c>
      <c r="EL423" t="str">
        <f t="shared" ca="1" si="141"/>
        <v/>
      </c>
      <c r="EM423" t="str">
        <f t="shared" ca="1" si="142"/>
        <v/>
      </c>
      <c r="EN423" t="str">
        <f t="shared" ca="1" si="143"/>
        <v/>
      </c>
      <c r="EO423" t="str">
        <f t="shared" ca="1" si="144"/>
        <v/>
      </c>
      <c r="EP423" t="str">
        <f t="shared" ca="1" si="145"/>
        <v/>
      </c>
      <c r="EQ423" t="str">
        <f t="shared" ca="1" si="146"/>
        <v/>
      </c>
      <c r="ER423" t="str">
        <f t="shared" ca="1" si="147"/>
        <v/>
      </c>
      <c r="ES423" t="str">
        <f t="shared" ca="1" si="148"/>
        <v/>
      </c>
      <c r="ET423" t="str">
        <f t="shared" ca="1" si="149"/>
        <v/>
      </c>
      <c r="EU423" t="str">
        <f t="shared" ca="1" si="150"/>
        <v/>
      </c>
      <c r="EV423" t="str">
        <f t="shared" ca="1" si="151"/>
        <v/>
      </c>
      <c r="EW423" t="str">
        <f t="shared" ca="1" si="152"/>
        <v/>
      </c>
      <c r="EX423" t="str">
        <f t="shared" ca="1" si="153"/>
        <v/>
      </c>
      <c r="EY423" t="str">
        <f t="shared" ca="1" si="154"/>
        <v/>
      </c>
      <c r="EZ423" t="str">
        <f t="shared" ca="1" si="155"/>
        <v/>
      </c>
      <c r="FA423" t="str">
        <f t="shared" ca="1" si="156"/>
        <v/>
      </c>
      <c r="FB423" t="str">
        <f t="shared" ca="1" si="157"/>
        <v/>
      </c>
      <c r="FC423" t="str">
        <f t="shared" ca="1" si="158"/>
        <v/>
      </c>
      <c r="FD423" t="str">
        <f t="shared" ca="1" si="159"/>
        <v/>
      </c>
      <c r="FE423" t="str">
        <f t="shared" ca="1" si="160"/>
        <v/>
      </c>
      <c r="FF423" t="str">
        <f t="shared" ca="1" si="161"/>
        <v/>
      </c>
      <c r="FG423" t="str">
        <f t="shared" ca="1" si="162"/>
        <v/>
      </c>
      <c r="FH423" t="str">
        <f t="shared" ca="1" si="163"/>
        <v/>
      </c>
      <c r="FI423" t="str">
        <f t="shared" ca="1" si="164"/>
        <v/>
      </c>
      <c r="FJ423" t="str">
        <f t="shared" ca="1" si="165"/>
        <v/>
      </c>
      <c r="FK423" t="str">
        <f t="shared" ca="1" si="166"/>
        <v/>
      </c>
      <c r="FL423" t="str">
        <f t="shared" ca="1" si="167"/>
        <v/>
      </c>
      <c r="FM423" t="str">
        <f t="shared" ca="1" si="168"/>
        <v/>
      </c>
      <c r="FN423" t="str">
        <f t="shared" ca="1" si="169"/>
        <v/>
      </c>
      <c r="FO423" t="str">
        <f t="shared" ca="1" si="170"/>
        <v/>
      </c>
      <c r="FP423" t="str">
        <f t="shared" ca="1" si="171"/>
        <v/>
      </c>
      <c r="FQ423" t="str">
        <f t="shared" ca="1" si="172"/>
        <v/>
      </c>
      <c r="FR423" t="str">
        <f t="shared" ca="1" si="173"/>
        <v/>
      </c>
      <c r="FS423" t="str">
        <f t="shared" ca="1" si="174"/>
        <v/>
      </c>
      <c r="FT423" t="str">
        <f t="shared" ca="1" si="175"/>
        <v/>
      </c>
      <c r="FU423" t="str">
        <f t="shared" ca="1" si="176"/>
        <v/>
      </c>
      <c r="FV423" t="str">
        <f t="shared" ca="1" si="177"/>
        <v/>
      </c>
      <c r="FW423" t="str">
        <f t="shared" ca="1" si="178"/>
        <v/>
      </c>
      <c r="FX423" t="str">
        <f t="shared" ca="1" si="179"/>
        <v/>
      </c>
      <c r="FY423" t="str">
        <f t="shared" ca="1" si="180"/>
        <v/>
      </c>
      <c r="FZ423" t="str">
        <f t="shared" ca="1" si="181"/>
        <v/>
      </c>
      <c r="GA423" t="str">
        <f t="shared" ca="1" si="182"/>
        <v/>
      </c>
      <c r="GB423" t="str">
        <f t="shared" ca="1" si="183"/>
        <v/>
      </c>
      <c r="GC423" t="str">
        <f t="shared" ca="1" si="184"/>
        <v/>
      </c>
      <c r="GD423" t="str">
        <f t="shared" ca="1" si="185"/>
        <v/>
      </c>
      <c r="GE423" t="str">
        <f t="shared" ca="1" si="186"/>
        <v/>
      </c>
      <c r="GF423" t="str">
        <f t="shared" ca="1" si="187"/>
        <v/>
      </c>
      <c r="GG423" t="str">
        <f t="shared" ca="1" si="188"/>
        <v/>
      </c>
      <c r="GH423" t="str">
        <f t="shared" ca="1" si="189"/>
        <v/>
      </c>
      <c r="GI423" t="str">
        <f t="shared" ca="1" si="190"/>
        <v/>
      </c>
      <c r="GJ423" t="str">
        <f t="shared" ca="1" si="191"/>
        <v/>
      </c>
      <c r="GK423" t="str">
        <f t="shared" ca="1" si="192"/>
        <v/>
      </c>
      <c r="GL423" t="str">
        <f t="shared" ca="1" si="193"/>
        <v/>
      </c>
      <c r="GM423" t="str">
        <f t="shared" ca="1" si="194"/>
        <v/>
      </c>
      <c r="GN423" t="str">
        <f t="shared" ca="1" si="195"/>
        <v/>
      </c>
      <c r="GO423" t="str">
        <f t="shared" ca="1" si="196"/>
        <v/>
      </c>
      <c r="GP423" t="str">
        <f t="shared" ca="1" si="197"/>
        <v/>
      </c>
      <c r="GQ423" t="str">
        <f t="shared" ca="1" si="198"/>
        <v/>
      </c>
      <c r="GR423" t="str">
        <f t="shared" ca="1" si="199"/>
        <v/>
      </c>
      <c r="GS423" t="str">
        <f t="shared" ca="1" si="200"/>
        <v/>
      </c>
      <c r="GT423" t="str">
        <f t="shared" ca="1" si="201"/>
        <v/>
      </c>
      <c r="GU423" t="str">
        <f t="shared" ca="1" si="202"/>
        <v/>
      </c>
      <c r="GV423" t="str">
        <f t="shared" ca="1" si="203"/>
        <v/>
      </c>
      <c r="GW423" t="str">
        <f t="shared" ca="1" si="204"/>
        <v/>
      </c>
      <c r="GX423" t="str">
        <f t="shared" ca="1" si="205"/>
        <v/>
      </c>
      <c r="GY423" t="str">
        <f t="shared" ca="1" si="206"/>
        <v/>
      </c>
      <c r="GZ423" t="str">
        <f t="shared" ca="1" si="207"/>
        <v/>
      </c>
      <c r="HA423" t="str">
        <f t="shared" ca="1" si="208"/>
        <v/>
      </c>
      <c r="HB423" t="str">
        <f t="shared" ca="1" si="209"/>
        <v/>
      </c>
      <c r="HC423" t="str">
        <f t="shared" ca="1" si="210"/>
        <v/>
      </c>
      <c r="HD423" t="str">
        <f t="shared" ca="1" si="211"/>
        <v/>
      </c>
      <c r="HE423" t="str">
        <f t="shared" ca="1" si="212"/>
        <v/>
      </c>
      <c r="HF423" t="str">
        <f t="shared" ca="1" si="213"/>
        <v/>
      </c>
      <c r="HG423" t="str">
        <f t="shared" ca="1" si="214"/>
        <v/>
      </c>
      <c r="HH423" t="str">
        <f t="shared" ca="1" si="215"/>
        <v/>
      </c>
      <c r="HI423" t="str">
        <f t="shared" ca="1" si="216"/>
        <v/>
      </c>
      <c r="HJ423" t="str">
        <f t="shared" ca="1" si="217"/>
        <v/>
      </c>
      <c r="HK423" t="str">
        <f t="shared" ca="1" si="218"/>
        <v/>
      </c>
      <c r="HL423" t="str">
        <f t="shared" ca="1" si="219"/>
        <v/>
      </c>
      <c r="HM423" t="str">
        <f t="shared" ca="1" si="220"/>
        <v/>
      </c>
      <c r="HN423" t="str">
        <f t="shared" ca="1" si="221"/>
        <v/>
      </c>
      <c r="HO423" t="str">
        <f t="shared" ca="1" si="222"/>
        <v/>
      </c>
      <c r="HP423" t="str">
        <f t="shared" ca="1" si="223"/>
        <v/>
      </c>
      <c r="HQ423" t="str">
        <f t="shared" ca="1" si="224"/>
        <v/>
      </c>
      <c r="HR423" t="str">
        <f t="shared" ca="1" si="225"/>
        <v/>
      </c>
      <c r="HS423" t="str">
        <f t="shared" ca="1" si="226"/>
        <v/>
      </c>
      <c r="HT423" t="str">
        <f t="shared" ca="1" si="227"/>
        <v/>
      </c>
      <c r="HU423" t="str">
        <f t="shared" ca="1" si="228"/>
        <v/>
      </c>
      <c r="HV423" t="str">
        <f t="shared" ca="1" si="229"/>
        <v/>
      </c>
      <c r="HW423" t="str">
        <f t="shared" ca="1" si="230"/>
        <v/>
      </c>
      <c r="HX423" t="str">
        <f t="shared" ca="1" si="231"/>
        <v/>
      </c>
      <c r="HY423" t="str">
        <f t="shared" ca="1" si="232"/>
        <v/>
      </c>
      <c r="HZ423" t="str">
        <f t="shared" ca="1" si="233"/>
        <v/>
      </c>
      <c r="IA423" t="str">
        <f t="shared" ca="1" si="234"/>
        <v/>
      </c>
      <c r="IB423" t="str">
        <f t="shared" ca="1" si="235"/>
        <v/>
      </c>
      <c r="IC423" t="str">
        <f t="shared" ca="1" si="236"/>
        <v/>
      </c>
      <c r="ID423" t="str">
        <f t="shared" ca="1" si="237"/>
        <v/>
      </c>
      <c r="IE423" t="str">
        <f t="shared" ca="1" si="238"/>
        <v/>
      </c>
      <c r="IF423" t="str">
        <f t="shared" ca="1" si="239"/>
        <v/>
      </c>
      <c r="IG423" t="str">
        <f t="shared" ca="1" si="240"/>
        <v/>
      </c>
      <c r="IH423" t="str">
        <f t="shared" ca="1" si="241"/>
        <v/>
      </c>
      <c r="II423" t="str">
        <f t="shared" ca="1" si="242"/>
        <v/>
      </c>
      <c r="IJ423" t="str">
        <f t="shared" ca="1" si="243"/>
        <v/>
      </c>
      <c r="IK423" t="str">
        <f t="shared" ca="1" si="244"/>
        <v/>
      </c>
      <c r="IL423" t="str">
        <f t="shared" ca="1" si="245"/>
        <v/>
      </c>
      <c r="IM423" t="str">
        <f t="shared" ca="1" si="246"/>
        <v/>
      </c>
      <c r="IN423" t="str">
        <f t="shared" ca="1" si="247"/>
        <v/>
      </c>
      <c r="IO423" t="str">
        <f t="shared" ca="1" si="248"/>
        <v/>
      </c>
      <c r="IP423" t="str">
        <f t="shared" ca="1" si="249"/>
        <v/>
      </c>
      <c r="IQ423" t="str">
        <f t="shared" ca="1" si="250"/>
        <v/>
      </c>
      <c r="IR423" t="str">
        <f t="shared" ca="1" si="251"/>
        <v/>
      </c>
      <c r="IS423" t="str">
        <f t="shared" ca="1" si="252"/>
        <v/>
      </c>
      <c r="IT423" t="str">
        <f t="shared" ca="1" si="253"/>
        <v/>
      </c>
      <c r="IU423" t="str">
        <f t="shared" ca="1" si="254"/>
        <v/>
      </c>
      <c r="IV423" t="str">
        <f t="shared" ca="1" si="255"/>
        <v/>
      </c>
    </row>
    <row r="424" spans="1:256" x14ac:dyDescent="0.25">
      <c r="B424" s="140">
        <v>48</v>
      </c>
      <c r="C424" s="140" t="str">
        <f ca="1">IF(P424&gt;0,MAX($C$375:C423)+1,"")</f>
        <v/>
      </c>
      <c r="D424" s="140" t="str">
        <f ca="1">IF(ISERROR(INDEX(WS,ROWS($B$377:$B424))),"",MID(INDEX(WS,ROWS($B$377:$B424)), FIND("]",INDEX(WS,ROWS($B$377:$B424)))+1,32))&amp;T(NOW())</f>
        <v/>
      </c>
      <c r="E424" s="140" t="str">
        <f t="shared" ca="1" si="5"/>
        <v/>
      </c>
      <c r="F424" s="140" t="str">
        <f t="shared" ca="1" si="6"/>
        <v/>
      </c>
      <c r="G424" s="140" t="str">
        <f t="shared" ca="1" si="7"/>
        <v/>
      </c>
      <c r="H424" s="140" t="str">
        <f t="shared" ca="1" si="8"/>
        <v/>
      </c>
      <c r="I424" s="140" t="str">
        <f t="shared" ca="1" si="9"/>
        <v/>
      </c>
      <c r="J424" s="140" t="str">
        <f t="shared" ca="1" si="10"/>
        <v/>
      </c>
      <c r="K424" s="140" t="str">
        <f t="shared" ca="1" si="11"/>
        <v/>
      </c>
      <c r="L424" s="140" t="str">
        <f t="shared" ca="1" si="12"/>
        <v/>
      </c>
      <c r="M424" s="140" t="str">
        <f t="shared" ca="1" si="13"/>
        <v/>
      </c>
      <c r="N424" s="297" t="str">
        <f t="shared" ca="1" si="14"/>
        <v/>
      </c>
      <c r="O424" s="297" t="str">
        <f t="shared" ca="1" si="15"/>
        <v/>
      </c>
      <c r="P424" s="140">
        <f t="shared" ca="1" si="4"/>
        <v>0</v>
      </c>
      <c r="Q424" t="str">
        <f t="shared" ca="1" si="16"/>
        <v/>
      </c>
      <c r="R424" t="str">
        <f t="shared" ca="1" si="17"/>
        <v/>
      </c>
      <c r="S424" t="str">
        <f t="shared" ca="1" si="18"/>
        <v/>
      </c>
      <c r="T424" t="str">
        <f t="shared" ca="1" si="19"/>
        <v/>
      </c>
      <c r="U424" t="str">
        <f t="shared" ca="1" si="20"/>
        <v/>
      </c>
      <c r="V424" t="str">
        <f t="shared" ca="1" si="21"/>
        <v/>
      </c>
      <c r="W424" t="str">
        <f t="shared" ca="1" si="22"/>
        <v/>
      </c>
      <c r="X424" t="str">
        <f t="shared" ca="1" si="23"/>
        <v/>
      </c>
      <c r="Y424" t="str">
        <f t="shared" ca="1" si="24"/>
        <v/>
      </c>
      <c r="Z424" t="str">
        <f t="shared" ca="1" si="25"/>
        <v/>
      </c>
      <c r="AA424" t="str">
        <f t="shared" ca="1" si="26"/>
        <v/>
      </c>
      <c r="AB424" t="str">
        <f t="shared" ca="1" si="27"/>
        <v/>
      </c>
      <c r="AC424" t="str">
        <f t="shared" ca="1" si="28"/>
        <v/>
      </c>
      <c r="AD424" t="str">
        <f t="shared" ca="1" si="29"/>
        <v/>
      </c>
      <c r="AE424" t="str">
        <f t="shared" ca="1" si="30"/>
        <v/>
      </c>
      <c r="AF424" t="str">
        <f t="shared" ca="1" si="31"/>
        <v/>
      </c>
      <c r="AG424" t="str">
        <f t="shared" ca="1" si="32"/>
        <v/>
      </c>
      <c r="AH424" t="str">
        <f t="shared" ca="1" si="33"/>
        <v/>
      </c>
      <c r="AI424" t="str">
        <f t="shared" ca="1" si="34"/>
        <v/>
      </c>
      <c r="AJ424" t="str">
        <f t="shared" ca="1" si="35"/>
        <v/>
      </c>
      <c r="AK424" t="str">
        <f t="shared" ca="1" si="36"/>
        <v/>
      </c>
      <c r="AL424" t="str">
        <f t="shared" ca="1" si="37"/>
        <v/>
      </c>
      <c r="AM424" t="str">
        <f t="shared" ca="1" si="38"/>
        <v/>
      </c>
      <c r="AN424" t="str">
        <f t="shared" ca="1" si="39"/>
        <v/>
      </c>
      <c r="AO424" t="str">
        <f t="shared" ca="1" si="40"/>
        <v/>
      </c>
      <c r="AP424" t="str">
        <f t="shared" ca="1" si="41"/>
        <v/>
      </c>
      <c r="AQ424" t="str">
        <f t="shared" ca="1" si="42"/>
        <v/>
      </c>
      <c r="AR424" t="str">
        <f t="shared" ca="1" si="43"/>
        <v/>
      </c>
      <c r="AS424" t="str">
        <f t="shared" ca="1" si="44"/>
        <v/>
      </c>
      <c r="AT424" t="str">
        <f t="shared" ca="1" si="45"/>
        <v/>
      </c>
      <c r="AU424" t="str">
        <f t="shared" ca="1" si="46"/>
        <v/>
      </c>
      <c r="AV424" t="str">
        <f t="shared" ca="1" si="47"/>
        <v/>
      </c>
      <c r="AW424" t="str">
        <f t="shared" ca="1" si="48"/>
        <v/>
      </c>
      <c r="AX424" t="str">
        <f t="shared" ca="1" si="49"/>
        <v/>
      </c>
      <c r="AY424" t="str">
        <f t="shared" ca="1" si="50"/>
        <v/>
      </c>
      <c r="AZ424" t="str">
        <f t="shared" ca="1" si="51"/>
        <v/>
      </c>
      <c r="BA424" t="str">
        <f t="shared" ca="1" si="52"/>
        <v/>
      </c>
      <c r="BB424" t="str">
        <f t="shared" ca="1" si="53"/>
        <v/>
      </c>
      <c r="BC424" t="str">
        <f t="shared" ca="1" si="54"/>
        <v/>
      </c>
      <c r="BD424" t="str">
        <f t="shared" ca="1" si="55"/>
        <v/>
      </c>
      <c r="BE424" t="str">
        <f t="shared" ca="1" si="56"/>
        <v/>
      </c>
      <c r="BF424" t="str">
        <f t="shared" ca="1" si="57"/>
        <v/>
      </c>
      <c r="BG424" t="str">
        <f t="shared" ca="1" si="58"/>
        <v/>
      </c>
      <c r="BH424" t="str">
        <f t="shared" ca="1" si="59"/>
        <v/>
      </c>
      <c r="BI424" t="str">
        <f t="shared" ca="1" si="60"/>
        <v/>
      </c>
      <c r="BJ424" t="str">
        <f t="shared" ca="1" si="61"/>
        <v/>
      </c>
      <c r="BK424" t="str">
        <f t="shared" ca="1" si="62"/>
        <v/>
      </c>
      <c r="BL424" t="str">
        <f t="shared" ca="1" si="63"/>
        <v/>
      </c>
      <c r="BM424" t="str">
        <f t="shared" ca="1" si="64"/>
        <v/>
      </c>
      <c r="BN424" t="str">
        <f t="shared" ca="1" si="65"/>
        <v/>
      </c>
      <c r="BO424" t="str">
        <f t="shared" ca="1" si="66"/>
        <v/>
      </c>
      <c r="BP424" t="str">
        <f t="shared" ca="1" si="67"/>
        <v/>
      </c>
      <c r="BQ424" t="str">
        <f t="shared" ca="1" si="68"/>
        <v/>
      </c>
      <c r="BR424" t="str">
        <f t="shared" ca="1" si="69"/>
        <v/>
      </c>
      <c r="BS424" t="str">
        <f t="shared" ca="1" si="70"/>
        <v/>
      </c>
      <c r="BT424" t="str">
        <f t="shared" ca="1" si="71"/>
        <v/>
      </c>
      <c r="BU424" t="str">
        <f t="shared" ca="1" si="72"/>
        <v/>
      </c>
      <c r="BV424" t="str">
        <f t="shared" ca="1" si="73"/>
        <v/>
      </c>
      <c r="BW424" t="str">
        <f t="shared" ca="1" si="74"/>
        <v/>
      </c>
      <c r="BX424" t="str">
        <f t="shared" ca="1" si="75"/>
        <v/>
      </c>
      <c r="BY424" t="str">
        <f t="shared" ca="1" si="76"/>
        <v/>
      </c>
      <c r="BZ424" t="str">
        <f t="shared" ca="1" si="77"/>
        <v/>
      </c>
      <c r="CA424" t="str">
        <f t="shared" ca="1" si="78"/>
        <v/>
      </c>
      <c r="CB424" t="str">
        <f t="shared" ca="1" si="79"/>
        <v/>
      </c>
      <c r="CC424" t="str">
        <f t="shared" ca="1" si="80"/>
        <v/>
      </c>
      <c r="CD424" t="str">
        <f t="shared" ca="1" si="81"/>
        <v/>
      </c>
      <c r="CE424" t="str">
        <f t="shared" ca="1" si="82"/>
        <v/>
      </c>
      <c r="CF424" t="str">
        <f t="shared" ca="1" si="83"/>
        <v/>
      </c>
      <c r="CG424" t="str">
        <f t="shared" ca="1" si="84"/>
        <v/>
      </c>
      <c r="CH424" t="str">
        <f t="shared" ca="1" si="85"/>
        <v/>
      </c>
      <c r="CI424" t="str">
        <f t="shared" ca="1" si="86"/>
        <v/>
      </c>
      <c r="CJ424" t="str">
        <f t="shared" ca="1" si="87"/>
        <v/>
      </c>
      <c r="CK424" t="str">
        <f t="shared" ca="1" si="88"/>
        <v/>
      </c>
      <c r="CL424" t="str">
        <f t="shared" ca="1" si="89"/>
        <v/>
      </c>
      <c r="CM424" t="str">
        <f t="shared" ca="1" si="90"/>
        <v/>
      </c>
      <c r="CN424" t="str">
        <f t="shared" ca="1" si="91"/>
        <v/>
      </c>
      <c r="CO424" t="str">
        <f t="shared" ca="1" si="92"/>
        <v/>
      </c>
      <c r="CP424" t="str">
        <f t="shared" ca="1" si="93"/>
        <v/>
      </c>
      <c r="CQ424" t="str">
        <f t="shared" ca="1" si="94"/>
        <v/>
      </c>
      <c r="CR424" t="str">
        <f t="shared" ca="1" si="95"/>
        <v/>
      </c>
      <c r="CS424" t="str">
        <f t="shared" ca="1" si="96"/>
        <v/>
      </c>
      <c r="CT424" t="str">
        <f t="shared" ca="1" si="97"/>
        <v/>
      </c>
      <c r="CU424" t="str">
        <f t="shared" ca="1" si="98"/>
        <v/>
      </c>
      <c r="CV424" t="str">
        <f t="shared" ca="1" si="99"/>
        <v/>
      </c>
      <c r="CW424" t="str">
        <f t="shared" ca="1" si="100"/>
        <v/>
      </c>
      <c r="CX424" t="str">
        <f t="shared" ca="1" si="101"/>
        <v/>
      </c>
      <c r="CY424" t="str">
        <f t="shared" ca="1" si="102"/>
        <v/>
      </c>
      <c r="CZ424" t="str">
        <f t="shared" ca="1" si="103"/>
        <v/>
      </c>
      <c r="DA424" t="str">
        <f t="shared" ca="1" si="104"/>
        <v/>
      </c>
      <c r="DB424" t="str">
        <f t="shared" ca="1" si="105"/>
        <v/>
      </c>
      <c r="DC424" t="str">
        <f t="shared" ca="1" si="106"/>
        <v/>
      </c>
      <c r="DD424" t="str">
        <f t="shared" ca="1" si="107"/>
        <v/>
      </c>
      <c r="DE424" t="str">
        <f t="shared" ca="1" si="108"/>
        <v/>
      </c>
      <c r="DF424" t="str">
        <f t="shared" ca="1" si="109"/>
        <v/>
      </c>
      <c r="DG424" t="str">
        <f t="shared" ca="1" si="110"/>
        <v/>
      </c>
      <c r="DH424" t="str">
        <f t="shared" ca="1" si="111"/>
        <v/>
      </c>
      <c r="DI424" t="str">
        <f t="shared" ca="1" si="112"/>
        <v/>
      </c>
      <c r="DJ424" t="str">
        <f t="shared" ca="1" si="113"/>
        <v/>
      </c>
      <c r="DK424" t="str">
        <f t="shared" ca="1" si="114"/>
        <v/>
      </c>
      <c r="DL424" t="str">
        <f t="shared" ca="1" si="115"/>
        <v/>
      </c>
      <c r="DM424" t="str">
        <f t="shared" ca="1" si="116"/>
        <v/>
      </c>
      <c r="DN424" t="str">
        <f t="shared" ca="1" si="117"/>
        <v/>
      </c>
      <c r="DO424" t="str">
        <f t="shared" ca="1" si="118"/>
        <v/>
      </c>
      <c r="DP424" t="str">
        <f t="shared" ca="1" si="119"/>
        <v/>
      </c>
      <c r="DQ424" t="str">
        <f t="shared" ca="1" si="120"/>
        <v/>
      </c>
      <c r="DR424" t="str">
        <f t="shared" ca="1" si="121"/>
        <v/>
      </c>
      <c r="DS424" t="str">
        <f t="shared" ca="1" si="122"/>
        <v/>
      </c>
      <c r="DT424" t="str">
        <f t="shared" ca="1" si="123"/>
        <v/>
      </c>
      <c r="DU424" t="str">
        <f t="shared" ca="1" si="124"/>
        <v/>
      </c>
      <c r="DV424" t="str">
        <f t="shared" ca="1" si="125"/>
        <v/>
      </c>
      <c r="DW424" t="str">
        <f t="shared" ca="1" si="126"/>
        <v/>
      </c>
      <c r="DX424" t="str">
        <f t="shared" ca="1" si="127"/>
        <v/>
      </c>
      <c r="DY424" t="str">
        <f t="shared" ca="1" si="128"/>
        <v/>
      </c>
      <c r="DZ424" t="str">
        <f t="shared" ca="1" si="129"/>
        <v/>
      </c>
      <c r="EA424" t="str">
        <f t="shared" ca="1" si="130"/>
        <v/>
      </c>
      <c r="EB424" t="str">
        <f t="shared" ca="1" si="131"/>
        <v/>
      </c>
      <c r="EC424" t="str">
        <f t="shared" ca="1" si="132"/>
        <v/>
      </c>
      <c r="ED424" t="str">
        <f t="shared" ca="1" si="133"/>
        <v/>
      </c>
      <c r="EE424" t="str">
        <f t="shared" ca="1" si="134"/>
        <v/>
      </c>
      <c r="EF424" t="str">
        <f t="shared" ca="1" si="135"/>
        <v/>
      </c>
      <c r="EG424" t="str">
        <f t="shared" ca="1" si="136"/>
        <v/>
      </c>
      <c r="EH424" t="str">
        <f t="shared" ca="1" si="137"/>
        <v/>
      </c>
      <c r="EI424" t="str">
        <f t="shared" ca="1" si="138"/>
        <v/>
      </c>
      <c r="EJ424" t="str">
        <f t="shared" ca="1" si="139"/>
        <v/>
      </c>
      <c r="EK424" t="str">
        <f t="shared" ca="1" si="140"/>
        <v/>
      </c>
      <c r="EL424" t="str">
        <f t="shared" ca="1" si="141"/>
        <v/>
      </c>
      <c r="EM424" t="str">
        <f t="shared" ca="1" si="142"/>
        <v/>
      </c>
      <c r="EN424" t="str">
        <f t="shared" ca="1" si="143"/>
        <v/>
      </c>
      <c r="EO424" t="str">
        <f t="shared" ca="1" si="144"/>
        <v/>
      </c>
      <c r="EP424" t="str">
        <f t="shared" ca="1" si="145"/>
        <v/>
      </c>
      <c r="EQ424" t="str">
        <f t="shared" ca="1" si="146"/>
        <v/>
      </c>
      <c r="ER424" t="str">
        <f t="shared" ca="1" si="147"/>
        <v/>
      </c>
      <c r="ES424" t="str">
        <f t="shared" ca="1" si="148"/>
        <v/>
      </c>
      <c r="ET424" t="str">
        <f t="shared" ca="1" si="149"/>
        <v/>
      </c>
      <c r="EU424" t="str">
        <f t="shared" ca="1" si="150"/>
        <v/>
      </c>
      <c r="EV424" t="str">
        <f t="shared" ca="1" si="151"/>
        <v/>
      </c>
      <c r="EW424" t="str">
        <f t="shared" ca="1" si="152"/>
        <v/>
      </c>
      <c r="EX424" t="str">
        <f t="shared" ca="1" si="153"/>
        <v/>
      </c>
      <c r="EY424" t="str">
        <f t="shared" ca="1" si="154"/>
        <v/>
      </c>
      <c r="EZ424" t="str">
        <f t="shared" ca="1" si="155"/>
        <v/>
      </c>
      <c r="FA424" t="str">
        <f t="shared" ca="1" si="156"/>
        <v/>
      </c>
      <c r="FB424" t="str">
        <f t="shared" ca="1" si="157"/>
        <v/>
      </c>
      <c r="FC424" t="str">
        <f t="shared" ca="1" si="158"/>
        <v/>
      </c>
      <c r="FD424" t="str">
        <f t="shared" ca="1" si="159"/>
        <v/>
      </c>
      <c r="FE424" t="str">
        <f t="shared" ca="1" si="160"/>
        <v/>
      </c>
      <c r="FF424" t="str">
        <f t="shared" ca="1" si="161"/>
        <v/>
      </c>
      <c r="FG424" t="str">
        <f t="shared" ca="1" si="162"/>
        <v/>
      </c>
      <c r="FH424" t="str">
        <f t="shared" ca="1" si="163"/>
        <v/>
      </c>
      <c r="FI424" t="str">
        <f t="shared" ca="1" si="164"/>
        <v/>
      </c>
      <c r="FJ424" t="str">
        <f t="shared" ca="1" si="165"/>
        <v/>
      </c>
      <c r="FK424" t="str">
        <f t="shared" ca="1" si="166"/>
        <v/>
      </c>
      <c r="FL424" t="str">
        <f t="shared" ca="1" si="167"/>
        <v/>
      </c>
      <c r="FM424" t="str">
        <f t="shared" ca="1" si="168"/>
        <v/>
      </c>
      <c r="FN424" t="str">
        <f t="shared" ca="1" si="169"/>
        <v/>
      </c>
      <c r="FO424" t="str">
        <f t="shared" ca="1" si="170"/>
        <v/>
      </c>
      <c r="FP424" t="str">
        <f t="shared" ca="1" si="171"/>
        <v/>
      </c>
      <c r="FQ424" t="str">
        <f t="shared" ca="1" si="172"/>
        <v/>
      </c>
      <c r="FR424" t="str">
        <f t="shared" ca="1" si="173"/>
        <v/>
      </c>
      <c r="FS424" t="str">
        <f t="shared" ca="1" si="174"/>
        <v/>
      </c>
      <c r="FT424" t="str">
        <f t="shared" ca="1" si="175"/>
        <v/>
      </c>
      <c r="FU424" t="str">
        <f t="shared" ca="1" si="176"/>
        <v/>
      </c>
      <c r="FV424" t="str">
        <f t="shared" ca="1" si="177"/>
        <v/>
      </c>
      <c r="FW424" t="str">
        <f t="shared" ca="1" si="178"/>
        <v/>
      </c>
      <c r="FX424" t="str">
        <f t="shared" ca="1" si="179"/>
        <v/>
      </c>
      <c r="FY424" t="str">
        <f t="shared" ca="1" si="180"/>
        <v/>
      </c>
      <c r="FZ424" t="str">
        <f t="shared" ca="1" si="181"/>
        <v/>
      </c>
      <c r="GA424" t="str">
        <f t="shared" ca="1" si="182"/>
        <v/>
      </c>
      <c r="GB424" t="str">
        <f t="shared" ca="1" si="183"/>
        <v/>
      </c>
      <c r="GC424" t="str">
        <f t="shared" ca="1" si="184"/>
        <v/>
      </c>
      <c r="GD424" t="str">
        <f t="shared" ca="1" si="185"/>
        <v/>
      </c>
      <c r="GE424" t="str">
        <f t="shared" ca="1" si="186"/>
        <v/>
      </c>
      <c r="GF424" t="str">
        <f t="shared" ca="1" si="187"/>
        <v/>
      </c>
      <c r="GG424" t="str">
        <f t="shared" ca="1" si="188"/>
        <v/>
      </c>
      <c r="GH424" t="str">
        <f t="shared" ca="1" si="189"/>
        <v/>
      </c>
      <c r="GI424" t="str">
        <f t="shared" ca="1" si="190"/>
        <v/>
      </c>
      <c r="GJ424" t="str">
        <f t="shared" ca="1" si="191"/>
        <v/>
      </c>
      <c r="GK424" t="str">
        <f t="shared" ca="1" si="192"/>
        <v/>
      </c>
      <c r="GL424" t="str">
        <f t="shared" ca="1" si="193"/>
        <v/>
      </c>
      <c r="GM424" t="str">
        <f t="shared" ca="1" si="194"/>
        <v/>
      </c>
      <c r="GN424" t="str">
        <f t="shared" ca="1" si="195"/>
        <v/>
      </c>
      <c r="GO424" t="str">
        <f t="shared" ca="1" si="196"/>
        <v/>
      </c>
      <c r="GP424" t="str">
        <f t="shared" ca="1" si="197"/>
        <v/>
      </c>
      <c r="GQ424" t="str">
        <f t="shared" ca="1" si="198"/>
        <v/>
      </c>
      <c r="GR424" t="str">
        <f t="shared" ca="1" si="199"/>
        <v/>
      </c>
      <c r="GS424" t="str">
        <f t="shared" ca="1" si="200"/>
        <v/>
      </c>
      <c r="GT424" t="str">
        <f t="shared" ca="1" si="201"/>
        <v/>
      </c>
      <c r="GU424" t="str">
        <f t="shared" ca="1" si="202"/>
        <v/>
      </c>
      <c r="GV424" t="str">
        <f t="shared" ca="1" si="203"/>
        <v/>
      </c>
      <c r="GW424" t="str">
        <f t="shared" ca="1" si="204"/>
        <v/>
      </c>
      <c r="GX424" t="str">
        <f t="shared" ca="1" si="205"/>
        <v/>
      </c>
      <c r="GY424" t="str">
        <f t="shared" ca="1" si="206"/>
        <v/>
      </c>
      <c r="GZ424" t="str">
        <f t="shared" ca="1" si="207"/>
        <v/>
      </c>
      <c r="HA424" t="str">
        <f t="shared" ca="1" si="208"/>
        <v/>
      </c>
      <c r="HB424" t="str">
        <f t="shared" ca="1" si="209"/>
        <v/>
      </c>
      <c r="HC424" t="str">
        <f t="shared" ca="1" si="210"/>
        <v/>
      </c>
      <c r="HD424" t="str">
        <f t="shared" ca="1" si="211"/>
        <v/>
      </c>
      <c r="HE424" t="str">
        <f t="shared" ca="1" si="212"/>
        <v/>
      </c>
      <c r="HF424" t="str">
        <f t="shared" ca="1" si="213"/>
        <v/>
      </c>
      <c r="HG424" t="str">
        <f t="shared" ca="1" si="214"/>
        <v/>
      </c>
      <c r="HH424" t="str">
        <f t="shared" ca="1" si="215"/>
        <v/>
      </c>
      <c r="HI424" t="str">
        <f t="shared" ca="1" si="216"/>
        <v/>
      </c>
      <c r="HJ424" t="str">
        <f t="shared" ca="1" si="217"/>
        <v/>
      </c>
      <c r="HK424" t="str">
        <f t="shared" ca="1" si="218"/>
        <v/>
      </c>
      <c r="HL424" t="str">
        <f t="shared" ca="1" si="219"/>
        <v/>
      </c>
      <c r="HM424" t="str">
        <f t="shared" ca="1" si="220"/>
        <v/>
      </c>
      <c r="HN424" t="str">
        <f t="shared" ca="1" si="221"/>
        <v/>
      </c>
      <c r="HO424" t="str">
        <f t="shared" ca="1" si="222"/>
        <v/>
      </c>
      <c r="HP424" t="str">
        <f t="shared" ca="1" si="223"/>
        <v/>
      </c>
      <c r="HQ424" t="str">
        <f t="shared" ca="1" si="224"/>
        <v/>
      </c>
      <c r="HR424" t="str">
        <f t="shared" ca="1" si="225"/>
        <v/>
      </c>
      <c r="HS424" t="str">
        <f t="shared" ca="1" si="226"/>
        <v/>
      </c>
      <c r="HT424" t="str">
        <f t="shared" ca="1" si="227"/>
        <v/>
      </c>
      <c r="HU424" t="str">
        <f t="shared" ca="1" si="228"/>
        <v/>
      </c>
      <c r="HV424" t="str">
        <f t="shared" ca="1" si="229"/>
        <v/>
      </c>
      <c r="HW424" t="str">
        <f t="shared" ca="1" si="230"/>
        <v/>
      </c>
      <c r="HX424" t="str">
        <f t="shared" ca="1" si="231"/>
        <v/>
      </c>
      <c r="HY424" t="str">
        <f t="shared" ca="1" si="232"/>
        <v/>
      </c>
      <c r="HZ424" t="str">
        <f t="shared" ca="1" si="233"/>
        <v/>
      </c>
      <c r="IA424" t="str">
        <f t="shared" ca="1" si="234"/>
        <v/>
      </c>
      <c r="IB424" t="str">
        <f t="shared" ca="1" si="235"/>
        <v/>
      </c>
      <c r="IC424" t="str">
        <f t="shared" ca="1" si="236"/>
        <v/>
      </c>
      <c r="ID424" t="str">
        <f t="shared" ca="1" si="237"/>
        <v/>
      </c>
      <c r="IE424" t="str">
        <f t="shared" ca="1" si="238"/>
        <v/>
      </c>
      <c r="IF424" t="str">
        <f t="shared" ca="1" si="239"/>
        <v/>
      </c>
      <c r="IG424" t="str">
        <f t="shared" ca="1" si="240"/>
        <v/>
      </c>
      <c r="IH424" t="str">
        <f t="shared" ca="1" si="241"/>
        <v/>
      </c>
      <c r="II424" t="str">
        <f t="shared" ca="1" si="242"/>
        <v/>
      </c>
      <c r="IJ424" t="str">
        <f t="shared" ca="1" si="243"/>
        <v/>
      </c>
      <c r="IK424" t="str">
        <f t="shared" ca="1" si="244"/>
        <v/>
      </c>
      <c r="IL424" t="str">
        <f t="shared" ca="1" si="245"/>
        <v/>
      </c>
      <c r="IM424" t="str">
        <f t="shared" ca="1" si="246"/>
        <v/>
      </c>
      <c r="IN424" t="str">
        <f t="shared" ca="1" si="247"/>
        <v/>
      </c>
      <c r="IO424" t="str">
        <f t="shared" ca="1" si="248"/>
        <v/>
      </c>
      <c r="IP424" t="str">
        <f t="shared" ca="1" si="249"/>
        <v/>
      </c>
      <c r="IQ424" t="str">
        <f t="shared" ca="1" si="250"/>
        <v/>
      </c>
      <c r="IR424" t="str">
        <f t="shared" ca="1" si="251"/>
        <v/>
      </c>
      <c r="IS424" t="str">
        <f t="shared" ca="1" si="252"/>
        <v/>
      </c>
      <c r="IT424" t="str">
        <f t="shared" ca="1" si="253"/>
        <v/>
      </c>
      <c r="IU424" t="str">
        <f t="shared" ca="1" si="254"/>
        <v/>
      </c>
      <c r="IV424" t="str">
        <f t="shared" ca="1" si="255"/>
        <v/>
      </c>
    </row>
    <row r="425" spans="1:256" x14ac:dyDescent="0.25">
      <c r="B425" s="140">
        <v>49</v>
      </c>
      <c r="C425" s="140" t="str">
        <f ca="1">IF(P425&gt;0,MAX($C$375:C424)+1,"")</f>
        <v/>
      </c>
      <c r="D425" s="140" t="str">
        <f ca="1">IF(ISERROR(INDEX(WS,ROWS($B$377:$B425))),"",MID(INDEX(WS,ROWS($B$377:$B425)), FIND("]",INDEX(WS,ROWS($B$377:$B425)))+1,32))&amp;T(NOW())</f>
        <v/>
      </c>
      <c r="E425" s="140" t="str">
        <f t="shared" ca="1" si="5"/>
        <v/>
      </c>
      <c r="F425" s="140" t="str">
        <f t="shared" ca="1" si="6"/>
        <v/>
      </c>
      <c r="G425" s="140" t="str">
        <f t="shared" ca="1" si="7"/>
        <v/>
      </c>
      <c r="H425" s="140" t="str">
        <f t="shared" ca="1" si="8"/>
        <v/>
      </c>
      <c r="I425" s="140" t="str">
        <f t="shared" ca="1" si="9"/>
        <v/>
      </c>
      <c r="J425" s="140" t="str">
        <f t="shared" ca="1" si="10"/>
        <v/>
      </c>
      <c r="K425" s="140" t="str">
        <f t="shared" ca="1" si="11"/>
        <v/>
      </c>
      <c r="L425" s="140" t="str">
        <f t="shared" ca="1" si="12"/>
        <v/>
      </c>
      <c r="M425" s="140" t="str">
        <f t="shared" ca="1" si="13"/>
        <v/>
      </c>
      <c r="N425" s="297" t="str">
        <f t="shared" ca="1" si="14"/>
        <v/>
      </c>
      <c r="O425" s="297" t="str">
        <f t="shared" ca="1" si="15"/>
        <v/>
      </c>
      <c r="P425" s="140">
        <f t="shared" ca="1" si="4"/>
        <v>0</v>
      </c>
      <c r="Q425" t="str">
        <f t="shared" ca="1" si="16"/>
        <v/>
      </c>
      <c r="R425" t="str">
        <f t="shared" ca="1" si="17"/>
        <v/>
      </c>
      <c r="S425" t="str">
        <f t="shared" ca="1" si="18"/>
        <v/>
      </c>
      <c r="T425" t="str">
        <f t="shared" ca="1" si="19"/>
        <v/>
      </c>
      <c r="U425" t="str">
        <f t="shared" ca="1" si="20"/>
        <v/>
      </c>
      <c r="V425" t="str">
        <f t="shared" ca="1" si="21"/>
        <v/>
      </c>
      <c r="W425" t="str">
        <f t="shared" ca="1" si="22"/>
        <v/>
      </c>
      <c r="X425" t="str">
        <f t="shared" ca="1" si="23"/>
        <v/>
      </c>
      <c r="Y425" t="str">
        <f t="shared" ca="1" si="24"/>
        <v/>
      </c>
      <c r="Z425" t="str">
        <f t="shared" ca="1" si="25"/>
        <v/>
      </c>
      <c r="AA425" t="str">
        <f t="shared" ca="1" si="26"/>
        <v/>
      </c>
      <c r="AB425" t="str">
        <f t="shared" ca="1" si="27"/>
        <v/>
      </c>
      <c r="AC425" t="str">
        <f t="shared" ca="1" si="28"/>
        <v/>
      </c>
      <c r="AD425" t="str">
        <f t="shared" ca="1" si="29"/>
        <v/>
      </c>
      <c r="AE425" t="str">
        <f t="shared" ca="1" si="30"/>
        <v/>
      </c>
      <c r="AF425" t="str">
        <f t="shared" ca="1" si="31"/>
        <v/>
      </c>
      <c r="AG425" t="str">
        <f t="shared" ca="1" si="32"/>
        <v/>
      </c>
      <c r="AH425" t="str">
        <f t="shared" ca="1" si="33"/>
        <v/>
      </c>
      <c r="AI425" t="str">
        <f t="shared" ca="1" si="34"/>
        <v/>
      </c>
      <c r="AJ425" t="str">
        <f t="shared" ca="1" si="35"/>
        <v/>
      </c>
      <c r="AK425" t="str">
        <f t="shared" ca="1" si="36"/>
        <v/>
      </c>
      <c r="AL425" t="str">
        <f t="shared" ca="1" si="37"/>
        <v/>
      </c>
      <c r="AM425" t="str">
        <f t="shared" ca="1" si="38"/>
        <v/>
      </c>
      <c r="AN425" t="str">
        <f t="shared" ca="1" si="39"/>
        <v/>
      </c>
      <c r="AO425" t="str">
        <f t="shared" ca="1" si="40"/>
        <v/>
      </c>
      <c r="AP425" t="str">
        <f t="shared" ca="1" si="41"/>
        <v/>
      </c>
      <c r="AQ425" t="str">
        <f t="shared" ca="1" si="42"/>
        <v/>
      </c>
      <c r="AR425" t="str">
        <f t="shared" ca="1" si="43"/>
        <v/>
      </c>
      <c r="AS425" t="str">
        <f t="shared" ca="1" si="44"/>
        <v/>
      </c>
      <c r="AT425" t="str">
        <f t="shared" ca="1" si="45"/>
        <v/>
      </c>
      <c r="AU425" t="str">
        <f t="shared" ca="1" si="46"/>
        <v/>
      </c>
      <c r="AV425" t="str">
        <f t="shared" ca="1" si="47"/>
        <v/>
      </c>
      <c r="AW425" t="str">
        <f t="shared" ca="1" si="48"/>
        <v/>
      </c>
      <c r="AX425" t="str">
        <f t="shared" ca="1" si="49"/>
        <v/>
      </c>
      <c r="AY425" t="str">
        <f t="shared" ca="1" si="50"/>
        <v/>
      </c>
      <c r="AZ425" t="str">
        <f t="shared" ca="1" si="51"/>
        <v/>
      </c>
      <c r="BA425" t="str">
        <f t="shared" ca="1" si="52"/>
        <v/>
      </c>
      <c r="BB425" t="str">
        <f t="shared" ca="1" si="53"/>
        <v/>
      </c>
      <c r="BC425" t="str">
        <f t="shared" ca="1" si="54"/>
        <v/>
      </c>
      <c r="BD425" t="str">
        <f t="shared" ca="1" si="55"/>
        <v/>
      </c>
      <c r="BE425" t="str">
        <f t="shared" ca="1" si="56"/>
        <v/>
      </c>
      <c r="BF425" t="str">
        <f t="shared" ca="1" si="57"/>
        <v/>
      </c>
      <c r="BG425" t="str">
        <f t="shared" ca="1" si="58"/>
        <v/>
      </c>
      <c r="BH425" t="str">
        <f t="shared" ca="1" si="59"/>
        <v/>
      </c>
      <c r="BI425" t="str">
        <f t="shared" ca="1" si="60"/>
        <v/>
      </c>
      <c r="BJ425" t="str">
        <f t="shared" ca="1" si="61"/>
        <v/>
      </c>
      <c r="BK425" t="str">
        <f t="shared" ca="1" si="62"/>
        <v/>
      </c>
      <c r="BL425" t="str">
        <f t="shared" ca="1" si="63"/>
        <v/>
      </c>
      <c r="BM425" t="str">
        <f t="shared" ca="1" si="64"/>
        <v/>
      </c>
      <c r="BN425" t="str">
        <f t="shared" ca="1" si="65"/>
        <v/>
      </c>
      <c r="BO425" t="str">
        <f t="shared" ca="1" si="66"/>
        <v/>
      </c>
      <c r="BP425" t="str">
        <f t="shared" ca="1" si="67"/>
        <v/>
      </c>
      <c r="BQ425" t="str">
        <f t="shared" ca="1" si="68"/>
        <v/>
      </c>
      <c r="BR425" t="str">
        <f t="shared" ca="1" si="69"/>
        <v/>
      </c>
      <c r="BS425" t="str">
        <f t="shared" ca="1" si="70"/>
        <v/>
      </c>
      <c r="BT425" t="str">
        <f t="shared" ca="1" si="71"/>
        <v/>
      </c>
      <c r="BU425" t="str">
        <f t="shared" ca="1" si="72"/>
        <v/>
      </c>
      <c r="BV425" t="str">
        <f t="shared" ca="1" si="73"/>
        <v/>
      </c>
      <c r="BW425" t="str">
        <f t="shared" ca="1" si="74"/>
        <v/>
      </c>
      <c r="BX425" t="str">
        <f t="shared" ca="1" si="75"/>
        <v/>
      </c>
      <c r="BY425" t="str">
        <f t="shared" ca="1" si="76"/>
        <v/>
      </c>
      <c r="BZ425" t="str">
        <f t="shared" ca="1" si="77"/>
        <v/>
      </c>
      <c r="CA425" t="str">
        <f t="shared" ca="1" si="78"/>
        <v/>
      </c>
      <c r="CB425" t="str">
        <f t="shared" ca="1" si="79"/>
        <v/>
      </c>
      <c r="CC425" t="str">
        <f t="shared" ca="1" si="80"/>
        <v/>
      </c>
      <c r="CD425" t="str">
        <f t="shared" ca="1" si="81"/>
        <v/>
      </c>
      <c r="CE425" t="str">
        <f t="shared" ca="1" si="82"/>
        <v/>
      </c>
      <c r="CF425" t="str">
        <f t="shared" ca="1" si="83"/>
        <v/>
      </c>
      <c r="CG425" t="str">
        <f t="shared" ca="1" si="84"/>
        <v/>
      </c>
      <c r="CH425" t="str">
        <f t="shared" ca="1" si="85"/>
        <v/>
      </c>
      <c r="CI425" t="str">
        <f t="shared" ca="1" si="86"/>
        <v/>
      </c>
      <c r="CJ425" t="str">
        <f t="shared" ca="1" si="87"/>
        <v/>
      </c>
      <c r="CK425" t="str">
        <f t="shared" ca="1" si="88"/>
        <v/>
      </c>
      <c r="CL425" t="str">
        <f t="shared" ca="1" si="89"/>
        <v/>
      </c>
      <c r="CM425" t="str">
        <f t="shared" ca="1" si="90"/>
        <v/>
      </c>
      <c r="CN425" t="str">
        <f t="shared" ca="1" si="91"/>
        <v/>
      </c>
      <c r="CO425" t="str">
        <f t="shared" ca="1" si="92"/>
        <v/>
      </c>
      <c r="CP425" t="str">
        <f t="shared" ca="1" si="93"/>
        <v/>
      </c>
      <c r="CQ425" t="str">
        <f t="shared" ca="1" si="94"/>
        <v/>
      </c>
      <c r="CR425" t="str">
        <f t="shared" ca="1" si="95"/>
        <v/>
      </c>
      <c r="CS425" t="str">
        <f t="shared" ca="1" si="96"/>
        <v/>
      </c>
      <c r="CT425" t="str">
        <f t="shared" ca="1" si="97"/>
        <v/>
      </c>
      <c r="CU425" t="str">
        <f t="shared" ca="1" si="98"/>
        <v/>
      </c>
      <c r="CV425" t="str">
        <f t="shared" ca="1" si="99"/>
        <v/>
      </c>
      <c r="CW425" t="str">
        <f t="shared" ca="1" si="100"/>
        <v/>
      </c>
      <c r="CX425" t="str">
        <f t="shared" ca="1" si="101"/>
        <v/>
      </c>
      <c r="CY425" t="str">
        <f t="shared" ca="1" si="102"/>
        <v/>
      </c>
      <c r="CZ425" t="str">
        <f t="shared" ca="1" si="103"/>
        <v/>
      </c>
      <c r="DA425" t="str">
        <f t="shared" ca="1" si="104"/>
        <v/>
      </c>
      <c r="DB425" t="str">
        <f t="shared" ca="1" si="105"/>
        <v/>
      </c>
      <c r="DC425" t="str">
        <f t="shared" ca="1" si="106"/>
        <v/>
      </c>
      <c r="DD425" t="str">
        <f t="shared" ca="1" si="107"/>
        <v/>
      </c>
      <c r="DE425" t="str">
        <f t="shared" ca="1" si="108"/>
        <v/>
      </c>
      <c r="DF425" t="str">
        <f t="shared" ca="1" si="109"/>
        <v/>
      </c>
      <c r="DG425" t="str">
        <f t="shared" ca="1" si="110"/>
        <v/>
      </c>
      <c r="DH425" t="str">
        <f t="shared" ca="1" si="111"/>
        <v/>
      </c>
      <c r="DI425" t="str">
        <f t="shared" ca="1" si="112"/>
        <v/>
      </c>
      <c r="DJ425" t="str">
        <f t="shared" ca="1" si="113"/>
        <v/>
      </c>
      <c r="DK425" t="str">
        <f t="shared" ca="1" si="114"/>
        <v/>
      </c>
      <c r="DL425" t="str">
        <f t="shared" ca="1" si="115"/>
        <v/>
      </c>
      <c r="DM425" t="str">
        <f t="shared" ca="1" si="116"/>
        <v/>
      </c>
      <c r="DN425" t="str">
        <f t="shared" ca="1" si="117"/>
        <v/>
      </c>
      <c r="DO425" t="str">
        <f t="shared" ca="1" si="118"/>
        <v/>
      </c>
      <c r="DP425" t="str">
        <f t="shared" ca="1" si="119"/>
        <v/>
      </c>
      <c r="DQ425" t="str">
        <f t="shared" ca="1" si="120"/>
        <v/>
      </c>
      <c r="DR425" t="str">
        <f t="shared" ca="1" si="121"/>
        <v/>
      </c>
      <c r="DS425" t="str">
        <f t="shared" ca="1" si="122"/>
        <v/>
      </c>
      <c r="DT425" t="str">
        <f t="shared" ca="1" si="123"/>
        <v/>
      </c>
      <c r="DU425" t="str">
        <f t="shared" ca="1" si="124"/>
        <v/>
      </c>
      <c r="DV425" t="str">
        <f t="shared" ca="1" si="125"/>
        <v/>
      </c>
      <c r="DW425" t="str">
        <f t="shared" ca="1" si="126"/>
        <v/>
      </c>
      <c r="DX425" t="str">
        <f t="shared" ca="1" si="127"/>
        <v/>
      </c>
      <c r="DY425" t="str">
        <f t="shared" ca="1" si="128"/>
        <v/>
      </c>
      <c r="DZ425" t="str">
        <f t="shared" ca="1" si="129"/>
        <v/>
      </c>
      <c r="EA425" t="str">
        <f t="shared" ca="1" si="130"/>
        <v/>
      </c>
      <c r="EB425" t="str">
        <f t="shared" ca="1" si="131"/>
        <v/>
      </c>
      <c r="EC425" t="str">
        <f t="shared" ca="1" si="132"/>
        <v/>
      </c>
      <c r="ED425" t="str">
        <f t="shared" ca="1" si="133"/>
        <v/>
      </c>
      <c r="EE425" t="str">
        <f t="shared" ca="1" si="134"/>
        <v/>
      </c>
      <c r="EF425" t="str">
        <f t="shared" ca="1" si="135"/>
        <v/>
      </c>
      <c r="EG425" t="str">
        <f t="shared" ca="1" si="136"/>
        <v/>
      </c>
      <c r="EH425" t="str">
        <f t="shared" ca="1" si="137"/>
        <v/>
      </c>
      <c r="EI425" t="str">
        <f t="shared" ca="1" si="138"/>
        <v/>
      </c>
      <c r="EJ425" t="str">
        <f t="shared" ca="1" si="139"/>
        <v/>
      </c>
      <c r="EK425" t="str">
        <f t="shared" ca="1" si="140"/>
        <v/>
      </c>
      <c r="EL425" t="str">
        <f t="shared" ca="1" si="141"/>
        <v/>
      </c>
      <c r="EM425" t="str">
        <f t="shared" ca="1" si="142"/>
        <v/>
      </c>
      <c r="EN425" t="str">
        <f t="shared" ca="1" si="143"/>
        <v/>
      </c>
      <c r="EO425" t="str">
        <f t="shared" ca="1" si="144"/>
        <v/>
      </c>
      <c r="EP425" t="str">
        <f t="shared" ca="1" si="145"/>
        <v/>
      </c>
      <c r="EQ425" t="str">
        <f t="shared" ca="1" si="146"/>
        <v/>
      </c>
      <c r="ER425" t="str">
        <f t="shared" ca="1" si="147"/>
        <v/>
      </c>
      <c r="ES425" t="str">
        <f t="shared" ca="1" si="148"/>
        <v/>
      </c>
      <c r="ET425" t="str">
        <f t="shared" ca="1" si="149"/>
        <v/>
      </c>
      <c r="EU425" t="str">
        <f t="shared" ca="1" si="150"/>
        <v/>
      </c>
      <c r="EV425" t="str">
        <f t="shared" ca="1" si="151"/>
        <v/>
      </c>
      <c r="EW425" t="str">
        <f t="shared" ca="1" si="152"/>
        <v/>
      </c>
      <c r="EX425" t="str">
        <f t="shared" ca="1" si="153"/>
        <v/>
      </c>
      <c r="EY425" t="str">
        <f t="shared" ca="1" si="154"/>
        <v/>
      </c>
      <c r="EZ425" t="str">
        <f t="shared" ca="1" si="155"/>
        <v/>
      </c>
      <c r="FA425" t="str">
        <f t="shared" ca="1" si="156"/>
        <v/>
      </c>
      <c r="FB425" t="str">
        <f t="shared" ca="1" si="157"/>
        <v/>
      </c>
      <c r="FC425" t="str">
        <f t="shared" ca="1" si="158"/>
        <v/>
      </c>
      <c r="FD425" t="str">
        <f t="shared" ca="1" si="159"/>
        <v/>
      </c>
      <c r="FE425" t="str">
        <f t="shared" ca="1" si="160"/>
        <v/>
      </c>
      <c r="FF425" t="str">
        <f t="shared" ca="1" si="161"/>
        <v/>
      </c>
      <c r="FG425" t="str">
        <f t="shared" ca="1" si="162"/>
        <v/>
      </c>
      <c r="FH425" t="str">
        <f t="shared" ca="1" si="163"/>
        <v/>
      </c>
      <c r="FI425" t="str">
        <f t="shared" ca="1" si="164"/>
        <v/>
      </c>
      <c r="FJ425" t="str">
        <f t="shared" ca="1" si="165"/>
        <v/>
      </c>
      <c r="FK425" t="str">
        <f t="shared" ca="1" si="166"/>
        <v/>
      </c>
      <c r="FL425" t="str">
        <f t="shared" ca="1" si="167"/>
        <v/>
      </c>
      <c r="FM425" t="str">
        <f t="shared" ca="1" si="168"/>
        <v/>
      </c>
      <c r="FN425" t="str">
        <f t="shared" ca="1" si="169"/>
        <v/>
      </c>
      <c r="FO425" t="str">
        <f t="shared" ca="1" si="170"/>
        <v/>
      </c>
      <c r="FP425" t="str">
        <f t="shared" ca="1" si="171"/>
        <v/>
      </c>
      <c r="FQ425" t="str">
        <f t="shared" ca="1" si="172"/>
        <v/>
      </c>
      <c r="FR425" t="str">
        <f t="shared" ca="1" si="173"/>
        <v/>
      </c>
      <c r="FS425" t="str">
        <f t="shared" ca="1" si="174"/>
        <v/>
      </c>
      <c r="FT425" t="str">
        <f t="shared" ca="1" si="175"/>
        <v/>
      </c>
      <c r="FU425" t="str">
        <f t="shared" ca="1" si="176"/>
        <v/>
      </c>
      <c r="FV425" t="str">
        <f t="shared" ca="1" si="177"/>
        <v/>
      </c>
      <c r="FW425" t="str">
        <f t="shared" ca="1" si="178"/>
        <v/>
      </c>
      <c r="FX425" t="str">
        <f t="shared" ca="1" si="179"/>
        <v/>
      </c>
      <c r="FY425" t="str">
        <f t="shared" ca="1" si="180"/>
        <v/>
      </c>
      <c r="FZ425" t="str">
        <f t="shared" ca="1" si="181"/>
        <v/>
      </c>
      <c r="GA425" t="str">
        <f t="shared" ca="1" si="182"/>
        <v/>
      </c>
      <c r="GB425" t="str">
        <f t="shared" ca="1" si="183"/>
        <v/>
      </c>
      <c r="GC425" t="str">
        <f t="shared" ca="1" si="184"/>
        <v/>
      </c>
      <c r="GD425" t="str">
        <f t="shared" ca="1" si="185"/>
        <v/>
      </c>
      <c r="GE425" t="str">
        <f t="shared" ca="1" si="186"/>
        <v/>
      </c>
      <c r="GF425" t="str">
        <f t="shared" ca="1" si="187"/>
        <v/>
      </c>
      <c r="GG425" t="str">
        <f t="shared" ca="1" si="188"/>
        <v/>
      </c>
      <c r="GH425" t="str">
        <f t="shared" ca="1" si="189"/>
        <v/>
      </c>
      <c r="GI425" t="str">
        <f t="shared" ca="1" si="190"/>
        <v/>
      </c>
      <c r="GJ425" t="str">
        <f t="shared" ca="1" si="191"/>
        <v/>
      </c>
      <c r="GK425" t="str">
        <f t="shared" ca="1" si="192"/>
        <v/>
      </c>
      <c r="GL425" t="str">
        <f t="shared" ca="1" si="193"/>
        <v/>
      </c>
      <c r="GM425" t="str">
        <f t="shared" ca="1" si="194"/>
        <v/>
      </c>
      <c r="GN425" t="str">
        <f t="shared" ca="1" si="195"/>
        <v/>
      </c>
      <c r="GO425" t="str">
        <f t="shared" ca="1" si="196"/>
        <v/>
      </c>
      <c r="GP425" t="str">
        <f t="shared" ca="1" si="197"/>
        <v/>
      </c>
      <c r="GQ425" t="str">
        <f t="shared" ca="1" si="198"/>
        <v/>
      </c>
      <c r="GR425" t="str">
        <f t="shared" ca="1" si="199"/>
        <v/>
      </c>
      <c r="GS425" t="str">
        <f t="shared" ca="1" si="200"/>
        <v/>
      </c>
      <c r="GT425" t="str">
        <f t="shared" ca="1" si="201"/>
        <v/>
      </c>
      <c r="GU425" t="str">
        <f t="shared" ca="1" si="202"/>
        <v/>
      </c>
      <c r="GV425" t="str">
        <f t="shared" ca="1" si="203"/>
        <v/>
      </c>
      <c r="GW425" t="str">
        <f t="shared" ca="1" si="204"/>
        <v/>
      </c>
      <c r="GX425" t="str">
        <f t="shared" ca="1" si="205"/>
        <v/>
      </c>
      <c r="GY425" t="str">
        <f t="shared" ca="1" si="206"/>
        <v/>
      </c>
      <c r="GZ425" t="str">
        <f t="shared" ca="1" si="207"/>
        <v/>
      </c>
      <c r="HA425" t="str">
        <f t="shared" ca="1" si="208"/>
        <v/>
      </c>
      <c r="HB425" t="str">
        <f t="shared" ca="1" si="209"/>
        <v/>
      </c>
      <c r="HC425" t="str">
        <f t="shared" ca="1" si="210"/>
        <v/>
      </c>
      <c r="HD425" t="str">
        <f t="shared" ca="1" si="211"/>
        <v/>
      </c>
      <c r="HE425" t="str">
        <f t="shared" ca="1" si="212"/>
        <v/>
      </c>
      <c r="HF425" t="str">
        <f t="shared" ca="1" si="213"/>
        <v/>
      </c>
      <c r="HG425" t="str">
        <f t="shared" ca="1" si="214"/>
        <v/>
      </c>
      <c r="HH425" t="str">
        <f t="shared" ca="1" si="215"/>
        <v/>
      </c>
      <c r="HI425" t="str">
        <f t="shared" ca="1" si="216"/>
        <v/>
      </c>
      <c r="HJ425" t="str">
        <f t="shared" ca="1" si="217"/>
        <v/>
      </c>
      <c r="HK425" t="str">
        <f t="shared" ca="1" si="218"/>
        <v/>
      </c>
      <c r="HL425" t="str">
        <f t="shared" ca="1" si="219"/>
        <v/>
      </c>
      <c r="HM425" t="str">
        <f t="shared" ca="1" si="220"/>
        <v/>
      </c>
      <c r="HN425" t="str">
        <f t="shared" ca="1" si="221"/>
        <v/>
      </c>
      <c r="HO425" t="str">
        <f t="shared" ca="1" si="222"/>
        <v/>
      </c>
      <c r="HP425" t="str">
        <f t="shared" ca="1" si="223"/>
        <v/>
      </c>
      <c r="HQ425" t="str">
        <f t="shared" ca="1" si="224"/>
        <v/>
      </c>
      <c r="HR425" t="str">
        <f t="shared" ca="1" si="225"/>
        <v/>
      </c>
      <c r="HS425" t="str">
        <f t="shared" ca="1" si="226"/>
        <v/>
      </c>
      <c r="HT425" t="str">
        <f t="shared" ca="1" si="227"/>
        <v/>
      </c>
      <c r="HU425" t="str">
        <f t="shared" ca="1" si="228"/>
        <v/>
      </c>
      <c r="HV425" t="str">
        <f t="shared" ca="1" si="229"/>
        <v/>
      </c>
      <c r="HW425" t="str">
        <f t="shared" ca="1" si="230"/>
        <v/>
      </c>
      <c r="HX425" t="str">
        <f t="shared" ca="1" si="231"/>
        <v/>
      </c>
      <c r="HY425" t="str">
        <f t="shared" ca="1" si="232"/>
        <v/>
      </c>
      <c r="HZ425" t="str">
        <f t="shared" ca="1" si="233"/>
        <v/>
      </c>
      <c r="IA425" t="str">
        <f t="shared" ca="1" si="234"/>
        <v/>
      </c>
      <c r="IB425" t="str">
        <f t="shared" ca="1" si="235"/>
        <v/>
      </c>
      <c r="IC425" t="str">
        <f t="shared" ca="1" si="236"/>
        <v/>
      </c>
      <c r="ID425" t="str">
        <f t="shared" ca="1" si="237"/>
        <v/>
      </c>
      <c r="IE425" t="str">
        <f t="shared" ca="1" si="238"/>
        <v/>
      </c>
      <c r="IF425" t="str">
        <f t="shared" ca="1" si="239"/>
        <v/>
      </c>
      <c r="IG425" t="str">
        <f t="shared" ca="1" si="240"/>
        <v/>
      </c>
      <c r="IH425" t="str">
        <f t="shared" ca="1" si="241"/>
        <v/>
      </c>
      <c r="II425" t="str">
        <f t="shared" ca="1" si="242"/>
        <v/>
      </c>
      <c r="IJ425" t="str">
        <f t="shared" ca="1" si="243"/>
        <v/>
      </c>
      <c r="IK425" t="str">
        <f t="shared" ca="1" si="244"/>
        <v/>
      </c>
      <c r="IL425" t="str">
        <f t="shared" ca="1" si="245"/>
        <v/>
      </c>
      <c r="IM425" t="str">
        <f t="shared" ca="1" si="246"/>
        <v/>
      </c>
      <c r="IN425" t="str">
        <f t="shared" ca="1" si="247"/>
        <v/>
      </c>
      <c r="IO425" t="str">
        <f t="shared" ca="1" si="248"/>
        <v/>
      </c>
      <c r="IP425" t="str">
        <f t="shared" ca="1" si="249"/>
        <v/>
      </c>
      <c r="IQ425" t="str">
        <f t="shared" ca="1" si="250"/>
        <v/>
      </c>
      <c r="IR425" t="str">
        <f t="shared" ca="1" si="251"/>
        <v/>
      </c>
      <c r="IS425" t="str">
        <f t="shared" ca="1" si="252"/>
        <v/>
      </c>
      <c r="IT425" t="str">
        <f t="shared" ca="1" si="253"/>
        <v/>
      </c>
      <c r="IU425" t="str">
        <f t="shared" ca="1" si="254"/>
        <v/>
      </c>
      <c r="IV425" t="str">
        <f t="shared" ca="1" si="255"/>
        <v/>
      </c>
    </row>
    <row r="426" spans="1:256" x14ac:dyDescent="0.25">
      <c r="A426" s="148"/>
      <c r="B426" s="150">
        <v>50</v>
      </c>
      <c r="C426" s="140" t="str">
        <f ca="1">IF(P426&gt;0,MAX($C$375:C425)+1,"")</f>
        <v/>
      </c>
      <c r="D426" s="150" t="str">
        <f ca="1">IF(ISERROR(INDEX(WS,ROWS($B$377:$B426))),"",MID(INDEX(WS,ROWS($B$377:$B426)), FIND("]",INDEX(WS,ROWS($B$377:$B426)))+1,32))&amp;T(NOW())</f>
        <v/>
      </c>
      <c r="E426" s="140" t="str">
        <f t="shared" ca="1" si="5"/>
        <v/>
      </c>
      <c r="F426" s="140" t="str">
        <f t="shared" ca="1" si="6"/>
        <v/>
      </c>
      <c r="G426" s="140" t="str">
        <f t="shared" ca="1" si="7"/>
        <v/>
      </c>
      <c r="H426" s="140" t="str">
        <f t="shared" ca="1" si="8"/>
        <v/>
      </c>
      <c r="I426" s="140" t="str">
        <f t="shared" ca="1" si="9"/>
        <v/>
      </c>
      <c r="J426" s="140" t="str">
        <f t="shared" ca="1" si="10"/>
        <v/>
      </c>
      <c r="K426" s="140" t="str">
        <f t="shared" ca="1" si="11"/>
        <v/>
      </c>
      <c r="L426" s="140" t="str">
        <f t="shared" ca="1" si="12"/>
        <v/>
      </c>
      <c r="M426" s="140" t="str">
        <f t="shared" ca="1" si="13"/>
        <v/>
      </c>
      <c r="N426" s="297" t="str">
        <f t="shared" ca="1" si="14"/>
        <v/>
      </c>
      <c r="O426" s="297" t="str">
        <f t="shared" ca="1" si="15"/>
        <v/>
      </c>
      <c r="P426" s="140">
        <f t="shared" ca="1" si="4"/>
        <v>0</v>
      </c>
      <c r="Q426" t="str">
        <f t="shared" ca="1" si="16"/>
        <v/>
      </c>
      <c r="R426" t="str">
        <f t="shared" ca="1" si="17"/>
        <v/>
      </c>
      <c r="S426" t="str">
        <f t="shared" ca="1" si="18"/>
        <v/>
      </c>
      <c r="T426" t="str">
        <f t="shared" ca="1" si="19"/>
        <v/>
      </c>
      <c r="U426" t="str">
        <f t="shared" ca="1" si="20"/>
        <v/>
      </c>
      <c r="V426" t="str">
        <f t="shared" ca="1" si="21"/>
        <v/>
      </c>
      <c r="W426" t="str">
        <f t="shared" ca="1" si="22"/>
        <v/>
      </c>
      <c r="X426" t="str">
        <f t="shared" ca="1" si="23"/>
        <v/>
      </c>
      <c r="Y426" t="str">
        <f t="shared" ca="1" si="24"/>
        <v/>
      </c>
      <c r="Z426" t="str">
        <f t="shared" ca="1" si="25"/>
        <v/>
      </c>
      <c r="AA426" t="str">
        <f t="shared" ca="1" si="26"/>
        <v/>
      </c>
      <c r="AB426" t="str">
        <f t="shared" ca="1" si="27"/>
        <v/>
      </c>
      <c r="AC426" t="str">
        <f t="shared" ca="1" si="28"/>
        <v/>
      </c>
      <c r="AD426" t="str">
        <f t="shared" ca="1" si="29"/>
        <v/>
      </c>
      <c r="AE426" t="str">
        <f t="shared" ca="1" si="30"/>
        <v/>
      </c>
      <c r="AF426" t="str">
        <f t="shared" ca="1" si="31"/>
        <v/>
      </c>
      <c r="AG426" t="str">
        <f t="shared" ca="1" si="32"/>
        <v/>
      </c>
      <c r="AH426" t="str">
        <f t="shared" ca="1" si="33"/>
        <v/>
      </c>
      <c r="AI426" t="str">
        <f t="shared" ca="1" si="34"/>
        <v/>
      </c>
      <c r="AJ426" t="str">
        <f t="shared" ca="1" si="35"/>
        <v/>
      </c>
      <c r="AK426" t="str">
        <f t="shared" ca="1" si="36"/>
        <v/>
      </c>
      <c r="AL426" t="str">
        <f t="shared" ca="1" si="37"/>
        <v/>
      </c>
      <c r="AM426" t="str">
        <f t="shared" ca="1" si="38"/>
        <v/>
      </c>
      <c r="AN426" t="str">
        <f t="shared" ca="1" si="39"/>
        <v/>
      </c>
      <c r="AO426" t="str">
        <f t="shared" ca="1" si="40"/>
        <v/>
      </c>
      <c r="AP426" t="str">
        <f t="shared" ca="1" si="41"/>
        <v/>
      </c>
      <c r="AQ426" t="str">
        <f t="shared" ca="1" si="42"/>
        <v/>
      </c>
      <c r="AR426" t="str">
        <f t="shared" ca="1" si="43"/>
        <v/>
      </c>
      <c r="AS426" t="str">
        <f t="shared" ca="1" si="44"/>
        <v/>
      </c>
      <c r="AT426" t="str">
        <f t="shared" ca="1" si="45"/>
        <v/>
      </c>
      <c r="AU426" t="str">
        <f t="shared" ca="1" si="46"/>
        <v/>
      </c>
      <c r="AV426" t="str">
        <f t="shared" ca="1" si="47"/>
        <v/>
      </c>
      <c r="AW426" t="str">
        <f t="shared" ca="1" si="48"/>
        <v/>
      </c>
      <c r="AX426" t="str">
        <f t="shared" ca="1" si="49"/>
        <v/>
      </c>
      <c r="AY426" t="str">
        <f t="shared" ca="1" si="50"/>
        <v/>
      </c>
      <c r="AZ426" t="str">
        <f t="shared" ca="1" si="51"/>
        <v/>
      </c>
      <c r="BA426" t="str">
        <f t="shared" ca="1" si="52"/>
        <v/>
      </c>
      <c r="BB426" t="str">
        <f t="shared" ca="1" si="53"/>
        <v/>
      </c>
      <c r="BC426" t="str">
        <f t="shared" ca="1" si="54"/>
        <v/>
      </c>
      <c r="BD426" t="str">
        <f t="shared" ca="1" si="55"/>
        <v/>
      </c>
      <c r="BE426" t="str">
        <f t="shared" ca="1" si="56"/>
        <v/>
      </c>
      <c r="BF426" t="str">
        <f t="shared" ca="1" si="57"/>
        <v/>
      </c>
      <c r="BG426" t="str">
        <f t="shared" ca="1" si="58"/>
        <v/>
      </c>
      <c r="BH426" t="str">
        <f t="shared" ca="1" si="59"/>
        <v/>
      </c>
      <c r="BI426" t="str">
        <f t="shared" ca="1" si="60"/>
        <v/>
      </c>
      <c r="BJ426" t="str">
        <f t="shared" ca="1" si="61"/>
        <v/>
      </c>
      <c r="BK426" t="str">
        <f t="shared" ca="1" si="62"/>
        <v/>
      </c>
      <c r="BL426" t="str">
        <f t="shared" ca="1" si="63"/>
        <v/>
      </c>
      <c r="BM426" t="str">
        <f t="shared" ca="1" si="64"/>
        <v/>
      </c>
      <c r="BN426" t="str">
        <f t="shared" ca="1" si="65"/>
        <v/>
      </c>
      <c r="BO426" t="str">
        <f t="shared" ca="1" si="66"/>
        <v/>
      </c>
      <c r="BP426" t="str">
        <f t="shared" ca="1" si="67"/>
        <v/>
      </c>
      <c r="BQ426" t="str">
        <f t="shared" ca="1" si="68"/>
        <v/>
      </c>
      <c r="BR426" t="str">
        <f t="shared" ca="1" si="69"/>
        <v/>
      </c>
      <c r="BS426" t="str">
        <f t="shared" ca="1" si="70"/>
        <v/>
      </c>
      <c r="BT426" t="str">
        <f t="shared" ca="1" si="71"/>
        <v/>
      </c>
      <c r="BU426" t="str">
        <f t="shared" ca="1" si="72"/>
        <v/>
      </c>
      <c r="BV426" t="str">
        <f t="shared" ca="1" si="73"/>
        <v/>
      </c>
      <c r="BW426" t="str">
        <f t="shared" ca="1" si="74"/>
        <v/>
      </c>
      <c r="BX426" t="str">
        <f t="shared" ca="1" si="75"/>
        <v/>
      </c>
      <c r="BY426" t="str">
        <f t="shared" ca="1" si="76"/>
        <v/>
      </c>
      <c r="BZ426" t="str">
        <f t="shared" ca="1" si="77"/>
        <v/>
      </c>
      <c r="CA426" t="str">
        <f t="shared" ca="1" si="78"/>
        <v/>
      </c>
      <c r="CB426" t="str">
        <f t="shared" ca="1" si="79"/>
        <v/>
      </c>
      <c r="CC426" t="str">
        <f t="shared" ca="1" si="80"/>
        <v/>
      </c>
      <c r="CD426" t="str">
        <f t="shared" ca="1" si="81"/>
        <v/>
      </c>
      <c r="CE426" t="str">
        <f t="shared" ca="1" si="82"/>
        <v/>
      </c>
      <c r="CF426" t="str">
        <f t="shared" ca="1" si="83"/>
        <v/>
      </c>
      <c r="CG426" t="str">
        <f t="shared" ca="1" si="84"/>
        <v/>
      </c>
      <c r="CH426" t="str">
        <f t="shared" ca="1" si="85"/>
        <v/>
      </c>
      <c r="CI426" t="str">
        <f t="shared" ca="1" si="86"/>
        <v/>
      </c>
      <c r="CJ426" t="str">
        <f t="shared" ca="1" si="87"/>
        <v/>
      </c>
      <c r="CK426" t="str">
        <f t="shared" ca="1" si="88"/>
        <v/>
      </c>
      <c r="CL426" t="str">
        <f t="shared" ca="1" si="89"/>
        <v/>
      </c>
      <c r="CM426" t="str">
        <f t="shared" ca="1" si="90"/>
        <v/>
      </c>
      <c r="CN426" t="str">
        <f t="shared" ca="1" si="91"/>
        <v/>
      </c>
      <c r="CO426" t="str">
        <f t="shared" ca="1" si="92"/>
        <v/>
      </c>
      <c r="CP426" t="str">
        <f t="shared" ca="1" si="93"/>
        <v/>
      </c>
      <c r="CQ426" t="str">
        <f t="shared" ca="1" si="94"/>
        <v/>
      </c>
      <c r="CR426" t="str">
        <f t="shared" ca="1" si="95"/>
        <v/>
      </c>
      <c r="CS426" t="str">
        <f t="shared" ca="1" si="96"/>
        <v/>
      </c>
      <c r="CT426" t="str">
        <f t="shared" ca="1" si="97"/>
        <v/>
      </c>
      <c r="CU426" t="str">
        <f t="shared" ca="1" si="98"/>
        <v/>
      </c>
      <c r="CV426" t="str">
        <f t="shared" ca="1" si="99"/>
        <v/>
      </c>
      <c r="CW426" t="str">
        <f t="shared" ca="1" si="100"/>
        <v/>
      </c>
      <c r="CX426" t="str">
        <f t="shared" ca="1" si="101"/>
        <v/>
      </c>
      <c r="CY426" t="str">
        <f t="shared" ca="1" si="102"/>
        <v/>
      </c>
      <c r="CZ426" t="str">
        <f t="shared" ca="1" si="103"/>
        <v/>
      </c>
      <c r="DA426" t="str">
        <f t="shared" ca="1" si="104"/>
        <v/>
      </c>
      <c r="DB426" t="str">
        <f t="shared" ca="1" si="105"/>
        <v/>
      </c>
      <c r="DC426" t="str">
        <f t="shared" ca="1" si="106"/>
        <v/>
      </c>
      <c r="DD426" t="str">
        <f t="shared" ca="1" si="107"/>
        <v/>
      </c>
      <c r="DE426" t="str">
        <f t="shared" ca="1" si="108"/>
        <v/>
      </c>
      <c r="DF426" t="str">
        <f t="shared" ca="1" si="109"/>
        <v/>
      </c>
      <c r="DG426" t="str">
        <f t="shared" ca="1" si="110"/>
        <v/>
      </c>
      <c r="DH426" t="str">
        <f t="shared" ca="1" si="111"/>
        <v/>
      </c>
      <c r="DI426" t="str">
        <f t="shared" ca="1" si="112"/>
        <v/>
      </c>
      <c r="DJ426" t="str">
        <f t="shared" ca="1" si="113"/>
        <v/>
      </c>
      <c r="DK426" t="str">
        <f t="shared" ca="1" si="114"/>
        <v/>
      </c>
      <c r="DL426" t="str">
        <f t="shared" ca="1" si="115"/>
        <v/>
      </c>
      <c r="DM426" t="str">
        <f t="shared" ca="1" si="116"/>
        <v/>
      </c>
      <c r="DN426" t="str">
        <f t="shared" ca="1" si="117"/>
        <v/>
      </c>
      <c r="DO426" t="str">
        <f t="shared" ca="1" si="118"/>
        <v/>
      </c>
      <c r="DP426" t="str">
        <f t="shared" ca="1" si="119"/>
        <v/>
      </c>
      <c r="DQ426" t="str">
        <f t="shared" ca="1" si="120"/>
        <v/>
      </c>
      <c r="DR426" t="str">
        <f t="shared" ca="1" si="121"/>
        <v/>
      </c>
      <c r="DS426" t="str">
        <f t="shared" ca="1" si="122"/>
        <v/>
      </c>
      <c r="DT426" t="str">
        <f t="shared" ca="1" si="123"/>
        <v/>
      </c>
      <c r="DU426" t="str">
        <f t="shared" ca="1" si="124"/>
        <v/>
      </c>
      <c r="DV426" t="str">
        <f t="shared" ca="1" si="125"/>
        <v/>
      </c>
      <c r="DW426" t="str">
        <f t="shared" ca="1" si="126"/>
        <v/>
      </c>
      <c r="DX426" t="str">
        <f t="shared" ca="1" si="127"/>
        <v/>
      </c>
      <c r="DY426" t="str">
        <f t="shared" ca="1" si="128"/>
        <v/>
      </c>
      <c r="DZ426" t="str">
        <f t="shared" ca="1" si="129"/>
        <v/>
      </c>
      <c r="EA426" t="str">
        <f t="shared" ca="1" si="130"/>
        <v/>
      </c>
      <c r="EB426" t="str">
        <f t="shared" ca="1" si="131"/>
        <v/>
      </c>
      <c r="EC426" t="str">
        <f t="shared" ca="1" si="132"/>
        <v/>
      </c>
      <c r="ED426" t="str">
        <f t="shared" ca="1" si="133"/>
        <v/>
      </c>
      <c r="EE426" t="str">
        <f t="shared" ca="1" si="134"/>
        <v/>
      </c>
      <c r="EF426" t="str">
        <f t="shared" ca="1" si="135"/>
        <v/>
      </c>
      <c r="EG426" t="str">
        <f t="shared" ca="1" si="136"/>
        <v/>
      </c>
      <c r="EH426" t="str">
        <f t="shared" ca="1" si="137"/>
        <v/>
      </c>
      <c r="EI426" t="str">
        <f t="shared" ca="1" si="138"/>
        <v/>
      </c>
      <c r="EJ426" t="str">
        <f t="shared" ca="1" si="139"/>
        <v/>
      </c>
      <c r="EK426" t="str">
        <f t="shared" ca="1" si="140"/>
        <v/>
      </c>
      <c r="EL426" t="str">
        <f t="shared" ca="1" si="141"/>
        <v/>
      </c>
      <c r="EM426" t="str">
        <f t="shared" ca="1" si="142"/>
        <v/>
      </c>
      <c r="EN426" t="str">
        <f t="shared" ca="1" si="143"/>
        <v/>
      </c>
      <c r="EO426" t="str">
        <f t="shared" ca="1" si="144"/>
        <v/>
      </c>
      <c r="EP426" t="str">
        <f t="shared" ca="1" si="145"/>
        <v/>
      </c>
      <c r="EQ426" t="str">
        <f t="shared" ca="1" si="146"/>
        <v/>
      </c>
      <c r="ER426" t="str">
        <f t="shared" ca="1" si="147"/>
        <v/>
      </c>
      <c r="ES426" t="str">
        <f t="shared" ca="1" si="148"/>
        <v/>
      </c>
      <c r="ET426" t="str">
        <f t="shared" ca="1" si="149"/>
        <v/>
      </c>
      <c r="EU426" t="str">
        <f t="shared" ca="1" si="150"/>
        <v/>
      </c>
      <c r="EV426" t="str">
        <f t="shared" ca="1" si="151"/>
        <v/>
      </c>
      <c r="EW426" t="str">
        <f t="shared" ca="1" si="152"/>
        <v/>
      </c>
      <c r="EX426" t="str">
        <f t="shared" ca="1" si="153"/>
        <v/>
      </c>
      <c r="EY426" t="str">
        <f t="shared" ca="1" si="154"/>
        <v/>
      </c>
      <c r="EZ426" t="str">
        <f t="shared" ca="1" si="155"/>
        <v/>
      </c>
      <c r="FA426" t="str">
        <f t="shared" ca="1" si="156"/>
        <v/>
      </c>
      <c r="FB426" t="str">
        <f t="shared" ca="1" si="157"/>
        <v/>
      </c>
      <c r="FC426" t="str">
        <f t="shared" ca="1" si="158"/>
        <v/>
      </c>
      <c r="FD426" t="str">
        <f t="shared" ca="1" si="159"/>
        <v/>
      </c>
      <c r="FE426" t="str">
        <f t="shared" ca="1" si="160"/>
        <v/>
      </c>
      <c r="FF426" t="str">
        <f t="shared" ca="1" si="161"/>
        <v/>
      </c>
      <c r="FG426" t="str">
        <f t="shared" ca="1" si="162"/>
        <v/>
      </c>
      <c r="FH426" t="str">
        <f t="shared" ca="1" si="163"/>
        <v/>
      </c>
      <c r="FI426" t="str">
        <f t="shared" ca="1" si="164"/>
        <v/>
      </c>
      <c r="FJ426" t="str">
        <f t="shared" ca="1" si="165"/>
        <v/>
      </c>
      <c r="FK426" t="str">
        <f t="shared" ca="1" si="166"/>
        <v/>
      </c>
      <c r="FL426" t="str">
        <f t="shared" ca="1" si="167"/>
        <v/>
      </c>
      <c r="FM426" t="str">
        <f t="shared" ca="1" si="168"/>
        <v/>
      </c>
      <c r="FN426" t="str">
        <f t="shared" ca="1" si="169"/>
        <v/>
      </c>
      <c r="FO426" t="str">
        <f t="shared" ca="1" si="170"/>
        <v/>
      </c>
      <c r="FP426" t="str">
        <f t="shared" ca="1" si="171"/>
        <v/>
      </c>
      <c r="FQ426" t="str">
        <f t="shared" ca="1" si="172"/>
        <v/>
      </c>
      <c r="FR426" t="str">
        <f t="shared" ca="1" si="173"/>
        <v/>
      </c>
      <c r="FS426" t="str">
        <f t="shared" ca="1" si="174"/>
        <v/>
      </c>
      <c r="FT426" t="str">
        <f t="shared" ca="1" si="175"/>
        <v/>
      </c>
      <c r="FU426" t="str">
        <f t="shared" ca="1" si="176"/>
        <v/>
      </c>
      <c r="FV426" t="str">
        <f t="shared" ca="1" si="177"/>
        <v/>
      </c>
      <c r="FW426" t="str">
        <f t="shared" ca="1" si="178"/>
        <v/>
      </c>
      <c r="FX426" t="str">
        <f t="shared" ca="1" si="179"/>
        <v/>
      </c>
      <c r="FY426" t="str">
        <f t="shared" ca="1" si="180"/>
        <v/>
      </c>
      <c r="FZ426" t="str">
        <f t="shared" ca="1" si="181"/>
        <v/>
      </c>
      <c r="GA426" t="str">
        <f t="shared" ca="1" si="182"/>
        <v/>
      </c>
      <c r="GB426" t="str">
        <f t="shared" ca="1" si="183"/>
        <v/>
      </c>
      <c r="GC426" t="str">
        <f t="shared" ca="1" si="184"/>
        <v/>
      </c>
      <c r="GD426" t="str">
        <f t="shared" ca="1" si="185"/>
        <v/>
      </c>
      <c r="GE426" t="str">
        <f t="shared" ca="1" si="186"/>
        <v/>
      </c>
      <c r="GF426" t="str">
        <f t="shared" ca="1" si="187"/>
        <v/>
      </c>
      <c r="GG426" t="str">
        <f t="shared" ca="1" si="188"/>
        <v/>
      </c>
      <c r="GH426" t="str">
        <f t="shared" ca="1" si="189"/>
        <v/>
      </c>
      <c r="GI426" t="str">
        <f t="shared" ca="1" si="190"/>
        <v/>
      </c>
      <c r="GJ426" t="str">
        <f t="shared" ca="1" si="191"/>
        <v/>
      </c>
      <c r="GK426" t="str">
        <f t="shared" ca="1" si="192"/>
        <v/>
      </c>
      <c r="GL426" t="str">
        <f t="shared" ca="1" si="193"/>
        <v/>
      </c>
      <c r="GM426" t="str">
        <f t="shared" ca="1" si="194"/>
        <v/>
      </c>
      <c r="GN426" t="str">
        <f t="shared" ca="1" si="195"/>
        <v/>
      </c>
      <c r="GO426" t="str">
        <f t="shared" ca="1" si="196"/>
        <v/>
      </c>
      <c r="GP426" t="str">
        <f t="shared" ca="1" si="197"/>
        <v/>
      </c>
      <c r="GQ426" t="str">
        <f t="shared" ca="1" si="198"/>
        <v/>
      </c>
      <c r="GR426" t="str">
        <f t="shared" ca="1" si="199"/>
        <v/>
      </c>
      <c r="GS426" t="str">
        <f t="shared" ca="1" si="200"/>
        <v/>
      </c>
      <c r="GT426" t="str">
        <f t="shared" ca="1" si="201"/>
        <v/>
      </c>
      <c r="GU426" t="str">
        <f t="shared" ca="1" si="202"/>
        <v/>
      </c>
      <c r="GV426" t="str">
        <f t="shared" ca="1" si="203"/>
        <v/>
      </c>
      <c r="GW426" t="str">
        <f t="shared" ca="1" si="204"/>
        <v/>
      </c>
      <c r="GX426" t="str">
        <f t="shared" ca="1" si="205"/>
        <v/>
      </c>
      <c r="GY426" t="str">
        <f t="shared" ca="1" si="206"/>
        <v/>
      </c>
      <c r="GZ426" t="str">
        <f t="shared" ca="1" si="207"/>
        <v/>
      </c>
      <c r="HA426" t="str">
        <f t="shared" ca="1" si="208"/>
        <v/>
      </c>
      <c r="HB426" t="str">
        <f t="shared" ca="1" si="209"/>
        <v/>
      </c>
      <c r="HC426" t="str">
        <f t="shared" ca="1" si="210"/>
        <v/>
      </c>
      <c r="HD426" t="str">
        <f t="shared" ca="1" si="211"/>
        <v/>
      </c>
      <c r="HE426" t="str">
        <f t="shared" ca="1" si="212"/>
        <v/>
      </c>
      <c r="HF426" t="str">
        <f t="shared" ca="1" si="213"/>
        <v/>
      </c>
      <c r="HG426" t="str">
        <f t="shared" ca="1" si="214"/>
        <v/>
      </c>
      <c r="HH426" t="str">
        <f t="shared" ca="1" si="215"/>
        <v/>
      </c>
      <c r="HI426" t="str">
        <f t="shared" ca="1" si="216"/>
        <v/>
      </c>
      <c r="HJ426" t="str">
        <f t="shared" ca="1" si="217"/>
        <v/>
      </c>
      <c r="HK426" t="str">
        <f t="shared" ca="1" si="218"/>
        <v/>
      </c>
      <c r="HL426" t="str">
        <f t="shared" ca="1" si="219"/>
        <v/>
      </c>
      <c r="HM426" t="str">
        <f t="shared" ca="1" si="220"/>
        <v/>
      </c>
      <c r="HN426" t="str">
        <f t="shared" ca="1" si="221"/>
        <v/>
      </c>
      <c r="HO426" t="str">
        <f t="shared" ca="1" si="222"/>
        <v/>
      </c>
      <c r="HP426" t="str">
        <f t="shared" ca="1" si="223"/>
        <v/>
      </c>
      <c r="HQ426" t="str">
        <f t="shared" ca="1" si="224"/>
        <v/>
      </c>
      <c r="HR426" t="str">
        <f t="shared" ca="1" si="225"/>
        <v/>
      </c>
      <c r="HS426" t="str">
        <f t="shared" ca="1" si="226"/>
        <v/>
      </c>
      <c r="HT426" t="str">
        <f t="shared" ca="1" si="227"/>
        <v/>
      </c>
      <c r="HU426" t="str">
        <f t="shared" ca="1" si="228"/>
        <v/>
      </c>
      <c r="HV426" t="str">
        <f t="shared" ca="1" si="229"/>
        <v/>
      </c>
      <c r="HW426" t="str">
        <f t="shared" ca="1" si="230"/>
        <v/>
      </c>
      <c r="HX426" t="str">
        <f t="shared" ca="1" si="231"/>
        <v/>
      </c>
      <c r="HY426" t="str">
        <f t="shared" ca="1" si="232"/>
        <v/>
      </c>
      <c r="HZ426" t="str">
        <f t="shared" ca="1" si="233"/>
        <v/>
      </c>
      <c r="IA426" t="str">
        <f t="shared" ca="1" si="234"/>
        <v/>
      </c>
      <c r="IB426" t="str">
        <f t="shared" ca="1" si="235"/>
        <v/>
      </c>
      <c r="IC426" t="str">
        <f t="shared" ca="1" si="236"/>
        <v/>
      </c>
      <c r="ID426" t="str">
        <f t="shared" ca="1" si="237"/>
        <v/>
      </c>
      <c r="IE426" t="str">
        <f t="shared" ca="1" si="238"/>
        <v/>
      </c>
      <c r="IF426" t="str">
        <f t="shared" ca="1" si="239"/>
        <v/>
      </c>
      <c r="IG426" t="str">
        <f t="shared" ca="1" si="240"/>
        <v/>
      </c>
      <c r="IH426" t="str">
        <f t="shared" ca="1" si="241"/>
        <v/>
      </c>
      <c r="II426" t="str">
        <f t="shared" ca="1" si="242"/>
        <v/>
      </c>
      <c r="IJ426" t="str">
        <f t="shared" ca="1" si="243"/>
        <v/>
      </c>
      <c r="IK426" t="str">
        <f t="shared" ca="1" si="244"/>
        <v/>
      </c>
      <c r="IL426" t="str">
        <f t="shared" ca="1" si="245"/>
        <v/>
      </c>
      <c r="IM426" t="str">
        <f t="shared" ca="1" si="246"/>
        <v/>
      </c>
      <c r="IN426" t="str">
        <f t="shared" ca="1" si="247"/>
        <v/>
      </c>
      <c r="IO426" t="str">
        <f t="shared" ca="1" si="248"/>
        <v/>
      </c>
      <c r="IP426" t="str">
        <f t="shared" ca="1" si="249"/>
        <v/>
      </c>
      <c r="IQ426" t="str">
        <f t="shared" ca="1" si="250"/>
        <v/>
      </c>
      <c r="IR426" t="str">
        <f t="shared" ca="1" si="251"/>
        <v/>
      </c>
      <c r="IS426" t="str">
        <f t="shared" ca="1" si="252"/>
        <v/>
      </c>
      <c r="IT426" t="str">
        <f t="shared" ca="1" si="253"/>
        <v/>
      </c>
      <c r="IU426" t="str">
        <f t="shared" ca="1" si="254"/>
        <v/>
      </c>
      <c r="IV426" t="str">
        <f t="shared" ca="1" si="255"/>
        <v/>
      </c>
    </row>
    <row r="427" spans="1:256" x14ac:dyDescent="0.25">
      <c r="BF427" s="154"/>
      <c r="BG427" s="154"/>
    </row>
    <row r="428" spans="1:256" x14ac:dyDescent="0.25">
      <c r="BF428" s="154"/>
      <c r="BG428" s="154"/>
    </row>
    <row r="429" spans="1:256" x14ac:dyDescent="0.25">
      <c r="BF429" s="154"/>
      <c r="BG429" s="154"/>
    </row>
    <row r="430" spans="1:256" x14ac:dyDescent="0.25">
      <c r="BF430" s="154"/>
      <c r="BG430" s="154"/>
    </row>
    <row r="431" spans="1:256" x14ac:dyDescent="0.25">
      <c r="BF431" s="154"/>
      <c r="BG431" s="154"/>
    </row>
    <row r="432" spans="1:256" x14ac:dyDescent="0.25">
      <c r="BF432" s="154"/>
      <c r="BG432" s="154"/>
    </row>
    <row r="433" spans="58:59" x14ac:dyDescent="0.25">
      <c r="BF433" s="154"/>
      <c r="BG433" s="154"/>
    </row>
    <row r="434" spans="58:59" x14ac:dyDescent="0.25">
      <c r="BF434" s="154"/>
      <c r="BG434" s="154"/>
    </row>
    <row r="435" spans="58:59" x14ac:dyDescent="0.25">
      <c r="BF435" s="154"/>
      <c r="BG435" s="154"/>
    </row>
    <row r="436" spans="58:59" x14ac:dyDescent="0.25">
      <c r="BF436" s="154"/>
      <c r="BG436" s="154"/>
    </row>
    <row r="437" spans="58:59" x14ac:dyDescent="0.25">
      <c r="BF437" s="154"/>
      <c r="BG437" s="154"/>
    </row>
    <row r="438" spans="58:59" x14ac:dyDescent="0.25">
      <c r="BF438" s="154"/>
      <c r="BG438" s="154"/>
    </row>
    <row r="439" spans="58:59" x14ac:dyDescent="0.25">
      <c r="BF439" s="154"/>
      <c r="BG439" s="154"/>
    </row>
    <row r="440" spans="58:59" x14ac:dyDescent="0.25">
      <c r="BF440" s="154"/>
      <c r="BG440" s="154"/>
    </row>
    <row r="441" spans="58:59" x14ac:dyDescent="0.25">
      <c r="BF441" s="154"/>
      <c r="BG441" s="154"/>
    </row>
    <row r="442" spans="58:59" x14ac:dyDescent="0.25">
      <c r="BF442" s="154"/>
      <c r="BG442" s="154"/>
    </row>
    <row r="443" spans="58:59" x14ac:dyDescent="0.25">
      <c r="BF443" s="154"/>
      <c r="BG443" s="154"/>
    </row>
    <row r="444" spans="58:59" x14ac:dyDescent="0.25">
      <c r="BF444" s="154"/>
      <c r="BG444" s="154"/>
    </row>
    <row r="445" spans="58:59" x14ac:dyDescent="0.25">
      <c r="BF445" s="154"/>
      <c r="BG445" s="154"/>
    </row>
    <row r="446" spans="58:59" x14ac:dyDescent="0.25">
      <c r="BF446" s="154"/>
      <c r="BG446" s="154"/>
    </row>
    <row r="447" spans="58:59" x14ac:dyDescent="0.25">
      <c r="BF447" s="154"/>
      <c r="BG447" s="154"/>
    </row>
    <row r="448" spans="58:59" x14ac:dyDescent="0.25">
      <c r="BF448" s="154"/>
      <c r="BG448" s="154"/>
    </row>
    <row r="449" spans="58:59" x14ac:dyDescent="0.25">
      <c r="BF449" s="154"/>
      <c r="BG449" s="154"/>
    </row>
    <row r="450" spans="58:59" x14ac:dyDescent="0.25">
      <c r="BF450" s="154"/>
      <c r="BG450" s="154"/>
    </row>
    <row r="451" spans="58:59" x14ac:dyDescent="0.25">
      <c r="BF451" s="154"/>
      <c r="BG451" s="154"/>
    </row>
    <row r="452" spans="58:59" x14ac:dyDescent="0.25">
      <c r="BF452" s="154"/>
      <c r="BG452" s="154"/>
    </row>
    <row r="453" spans="58:59" x14ac:dyDescent="0.25">
      <c r="BF453" s="154"/>
      <c r="BG453" s="154"/>
    </row>
    <row r="454" spans="58:59" x14ac:dyDescent="0.25">
      <c r="BF454" s="154"/>
      <c r="BG454" s="154"/>
    </row>
    <row r="455" spans="58:59" x14ac:dyDescent="0.25">
      <c r="BF455" s="154"/>
      <c r="BG455" s="154"/>
    </row>
    <row r="456" spans="58:59" x14ac:dyDescent="0.25">
      <c r="BF456" s="154"/>
      <c r="BG456" s="154"/>
    </row>
    <row r="457" spans="58:59" x14ac:dyDescent="0.25">
      <c r="BF457" s="154"/>
      <c r="BG457" s="154"/>
    </row>
    <row r="458" spans="58:59" x14ac:dyDescent="0.25">
      <c r="BF458" s="154"/>
      <c r="BG458" s="154"/>
    </row>
    <row r="459" spans="58:59" x14ac:dyDescent="0.25">
      <c r="BF459" s="154"/>
      <c r="BG459" s="154"/>
    </row>
    <row r="460" spans="58:59" x14ac:dyDescent="0.25">
      <c r="BF460" s="154"/>
      <c r="BG460" s="154"/>
    </row>
    <row r="461" spans="58:59" x14ac:dyDescent="0.25">
      <c r="BF461" s="154"/>
      <c r="BG461" s="154"/>
    </row>
    <row r="462" spans="58:59" x14ac:dyDescent="0.25">
      <c r="BF462" s="154"/>
      <c r="BG462" s="154"/>
    </row>
    <row r="463" spans="58:59" x14ac:dyDescent="0.25">
      <c r="BF463" s="154"/>
      <c r="BG463" s="154"/>
    </row>
    <row r="464" spans="58:59" x14ac:dyDescent="0.25">
      <c r="BF464" s="154"/>
      <c r="BG464" s="154"/>
    </row>
    <row r="465" spans="58:59" x14ac:dyDescent="0.25">
      <c r="BF465" s="154"/>
      <c r="BG465" s="154"/>
    </row>
    <row r="466" spans="58:59" x14ac:dyDescent="0.25">
      <c r="BF466" s="154"/>
      <c r="BG466" s="154"/>
    </row>
    <row r="467" spans="58:59" x14ac:dyDescent="0.25">
      <c r="BF467" s="154"/>
      <c r="BG467" s="154"/>
    </row>
    <row r="468" spans="58:59" x14ac:dyDescent="0.25">
      <c r="BF468" s="154"/>
      <c r="BG468" s="154"/>
    </row>
    <row r="469" spans="58:59" x14ac:dyDescent="0.25">
      <c r="BF469" s="154"/>
      <c r="BG469" s="154"/>
    </row>
    <row r="470" spans="58:59" x14ac:dyDescent="0.25">
      <c r="BF470" s="154"/>
      <c r="BG470" s="154"/>
    </row>
    <row r="471" spans="58:59" x14ac:dyDescent="0.25">
      <c r="BF471" s="154"/>
      <c r="BG471" s="154"/>
    </row>
    <row r="472" spans="58:59" x14ac:dyDescent="0.25">
      <c r="BF472" s="154"/>
      <c r="BG472" s="154"/>
    </row>
    <row r="473" spans="58:59" x14ac:dyDescent="0.25">
      <c r="BF473" s="154"/>
      <c r="BG473" s="154"/>
    </row>
    <row r="474" spans="58:59" x14ac:dyDescent="0.25">
      <c r="BF474" s="154"/>
      <c r="BG474" s="154"/>
    </row>
    <row r="475" spans="58:59" x14ac:dyDescent="0.25">
      <c r="BF475" s="154"/>
      <c r="BG475" s="154"/>
    </row>
    <row r="476" spans="58:59" x14ac:dyDescent="0.25">
      <c r="BF476" s="154"/>
      <c r="BG476" s="154"/>
    </row>
    <row r="477" spans="58:59" x14ac:dyDescent="0.25">
      <c r="BF477" s="154"/>
      <c r="BG477" s="154"/>
    </row>
    <row r="478" spans="58:59" x14ac:dyDescent="0.25">
      <c r="BF478" s="154"/>
      <c r="BG478" s="154"/>
    </row>
    <row r="479" spans="58:59" x14ac:dyDescent="0.25">
      <c r="BF479" s="154"/>
      <c r="BG479" s="154"/>
    </row>
    <row r="480" spans="58:59" x14ac:dyDescent="0.25">
      <c r="BF480" s="154"/>
      <c r="BG480" s="154"/>
    </row>
    <row r="481" spans="58:59" x14ac:dyDescent="0.25">
      <c r="BF481" s="154"/>
      <c r="BG481" s="154"/>
    </row>
    <row r="482" spans="58:59" x14ac:dyDescent="0.25">
      <c r="BF482" s="154"/>
      <c r="BG482" s="154"/>
    </row>
    <row r="483" spans="58:59" x14ac:dyDescent="0.25">
      <c r="BF483" s="154"/>
      <c r="BG483" s="154"/>
    </row>
    <row r="484" spans="58:59" x14ac:dyDescent="0.25">
      <c r="BF484" s="154"/>
      <c r="BG484" s="154"/>
    </row>
    <row r="485" spans="58:59" x14ac:dyDescent="0.25">
      <c r="BF485" s="154"/>
      <c r="BG485" s="154"/>
    </row>
    <row r="486" spans="58:59" x14ac:dyDescent="0.25">
      <c r="BF486" s="154"/>
      <c r="BG486" s="154"/>
    </row>
    <row r="487" spans="58:59" x14ac:dyDescent="0.25">
      <c r="BF487" s="154"/>
      <c r="BG487" s="154"/>
    </row>
    <row r="488" spans="58:59" x14ac:dyDescent="0.25">
      <c r="BF488" s="154"/>
      <c r="BG488" s="154"/>
    </row>
    <row r="489" spans="58:59" x14ac:dyDescent="0.25">
      <c r="BF489" s="154"/>
      <c r="BG489" s="154"/>
    </row>
    <row r="490" spans="58:59" x14ac:dyDescent="0.25">
      <c r="BF490" s="154"/>
      <c r="BG490" s="154"/>
    </row>
    <row r="491" spans="58:59" x14ac:dyDescent="0.25">
      <c r="BF491" s="154"/>
      <c r="BG491" s="154"/>
    </row>
    <row r="492" spans="58:59" x14ac:dyDescent="0.25">
      <c r="BF492" s="154"/>
      <c r="BG492" s="154"/>
    </row>
    <row r="493" spans="58:59" x14ac:dyDescent="0.25">
      <c r="BF493" s="154"/>
      <c r="BG493" s="154"/>
    </row>
    <row r="494" spans="58:59" x14ac:dyDescent="0.25">
      <c r="BF494" s="154"/>
      <c r="BG494" s="154"/>
    </row>
    <row r="495" spans="58:59" x14ac:dyDescent="0.25">
      <c r="BF495" s="154"/>
      <c r="BG495" s="154"/>
    </row>
    <row r="496" spans="58:59" x14ac:dyDescent="0.25">
      <c r="BF496" s="154"/>
      <c r="BG496" s="154"/>
    </row>
    <row r="497" spans="58:59" x14ac:dyDescent="0.25">
      <c r="BF497" s="154"/>
      <c r="BG497" s="154"/>
    </row>
    <row r="498" spans="58:59" x14ac:dyDescent="0.25">
      <c r="BF498" s="154"/>
      <c r="BG498" s="154"/>
    </row>
    <row r="499" spans="58:59" x14ac:dyDescent="0.25">
      <c r="BF499" s="154"/>
      <c r="BG499" s="154"/>
    </row>
    <row r="500" spans="58:59" x14ac:dyDescent="0.25">
      <c r="BF500" s="154"/>
      <c r="BG500" s="154"/>
    </row>
    <row r="501" spans="58:59" x14ac:dyDescent="0.25">
      <c r="BF501" s="154"/>
      <c r="BG501" s="154"/>
    </row>
    <row r="502" spans="58:59" x14ac:dyDescent="0.25">
      <c r="BF502" s="154"/>
      <c r="BG502" s="154"/>
    </row>
    <row r="503" spans="58:59" x14ac:dyDescent="0.25">
      <c r="BF503" s="154"/>
      <c r="BG503" s="154"/>
    </row>
    <row r="504" spans="58:59" x14ac:dyDescent="0.25">
      <c r="BF504" s="154"/>
      <c r="BG504" s="154"/>
    </row>
    <row r="505" spans="58:59" x14ac:dyDescent="0.25">
      <c r="BF505" s="154"/>
      <c r="BG505" s="154"/>
    </row>
    <row r="506" spans="58:59" x14ac:dyDescent="0.25">
      <c r="BF506" s="154"/>
      <c r="BG506" s="154"/>
    </row>
    <row r="507" spans="58:59" x14ac:dyDescent="0.25">
      <c r="BF507" s="154"/>
      <c r="BG507" s="154"/>
    </row>
    <row r="508" spans="58:59" x14ac:dyDescent="0.25">
      <c r="BF508" s="154"/>
      <c r="BG508" s="154"/>
    </row>
    <row r="509" spans="58:59" x14ac:dyDescent="0.25">
      <c r="BF509" s="154"/>
      <c r="BG509" s="154"/>
    </row>
    <row r="510" spans="58:59" x14ac:dyDescent="0.25">
      <c r="BF510" s="154"/>
      <c r="BG510" s="154"/>
    </row>
    <row r="511" spans="58:59" x14ac:dyDescent="0.25">
      <c r="BF511" s="154"/>
      <c r="BG511" s="154"/>
    </row>
    <row r="512" spans="58:59" x14ac:dyDescent="0.25">
      <c r="BF512" s="154"/>
      <c r="BG512" s="154"/>
    </row>
    <row r="513" spans="58:59" x14ac:dyDescent="0.25">
      <c r="BF513" s="154"/>
      <c r="BG513" s="154"/>
    </row>
    <row r="514" spans="58:59" x14ac:dyDescent="0.25">
      <c r="BF514" s="154"/>
      <c r="BG514" s="154"/>
    </row>
    <row r="515" spans="58:59" x14ac:dyDescent="0.25">
      <c r="BF515" s="154"/>
      <c r="BG515" s="154"/>
    </row>
    <row r="516" spans="58:59" x14ac:dyDescent="0.25">
      <c r="BF516" s="154"/>
      <c r="BG516" s="154"/>
    </row>
    <row r="517" spans="58:59" x14ac:dyDescent="0.25">
      <c r="BF517" s="154"/>
      <c r="BG517" s="154"/>
    </row>
    <row r="518" spans="58:59" x14ac:dyDescent="0.25">
      <c r="BF518" s="154"/>
      <c r="BG518" s="154"/>
    </row>
    <row r="519" spans="58:59" x14ac:dyDescent="0.25">
      <c r="BF519" s="154"/>
      <c r="BG519" s="154"/>
    </row>
    <row r="520" spans="58:59" x14ac:dyDescent="0.25">
      <c r="BF520" s="154"/>
      <c r="BG520" s="154"/>
    </row>
    <row r="521" spans="58:59" x14ac:dyDescent="0.25">
      <c r="BF521" s="154"/>
      <c r="BG521" s="154"/>
    </row>
    <row r="522" spans="58:59" x14ac:dyDescent="0.25">
      <c r="BF522" s="154"/>
      <c r="BG522" s="154"/>
    </row>
    <row r="523" spans="58:59" x14ac:dyDescent="0.25">
      <c r="BF523" s="154"/>
      <c r="BG523" s="154"/>
    </row>
    <row r="524" spans="58:59" x14ac:dyDescent="0.25">
      <c r="BF524" s="154"/>
      <c r="BG524" s="154"/>
    </row>
    <row r="525" spans="58:59" x14ac:dyDescent="0.25">
      <c r="BF525" s="154"/>
      <c r="BG525" s="154"/>
    </row>
    <row r="526" spans="58:59" x14ac:dyDescent="0.25">
      <c r="BF526" s="154"/>
      <c r="BG526" s="154"/>
    </row>
    <row r="527" spans="58:59" x14ac:dyDescent="0.25">
      <c r="BF527" s="154"/>
      <c r="BG527" s="154"/>
    </row>
    <row r="528" spans="58:59" x14ac:dyDescent="0.25">
      <c r="BF528" s="154"/>
      <c r="BG528" s="154"/>
    </row>
    <row r="529" spans="58:59" x14ac:dyDescent="0.25">
      <c r="BF529" s="154"/>
      <c r="BG529" s="154"/>
    </row>
    <row r="530" spans="58:59" x14ac:dyDescent="0.25">
      <c r="BF530" s="154"/>
      <c r="BG530" s="154"/>
    </row>
    <row r="531" spans="58:59" x14ac:dyDescent="0.25">
      <c r="BF531" s="154"/>
      <c r="BG531" s="154"/>
    </row>
    <row r="532" spans="58:59" x14ac:dyDescent="0.25">
      <c r="BF532" s="154"/>
      <c r="BG532" s="154"/>
    </row>
    <row r="533" spans="58:59" x14ac:dyDescent="0.25">
      <c r="BF533" s="154"/>
      <c r="BG533" s="154"/>
    </row>
    <row r="534" spans="58:59" x14ac:dyDescent="0.25">
      <c r="BF534" s="154"/>
      <c r="BG534" s="154"/>
    </row>
    <row r="535" spans="58:59" x14ac:dyDescent="0.25">
      <c r="BF535" s="154"/>
      <c r="BG535" s="154"/>
    </row>
    <row r="536" spans="58:59" x14ac:dyDescent="0.25">
      <c r="BF536" s="154"/>
      <c r="BG536" s="154"/>
    </row>
    <row r="537" spans="58:59" x14ac:dyDescent="0.25">
      <c r="BF537" s="154"/>
      <c r="BG537" s="154"/>
    </row>
    <row r="538" spans="58:59" x14ac:dyDescent="0.25">
      <c r="BF538" s="154"/>
      <c r="BG538" s="154"/>
    </row>
    <row r="539" spans="58:59" x14ac:dyDescent="0.25">
      <c r="BF539" s="154"/>
      <c r="BG539" s="154"/>
    </row>
    <row r="540" spans="58:59" x14ac:dyDescent="0.25">
      <c r="BF540" s="154"/>
      <c r="BG540" s="154"/>
    </row>
    <row r="541" spans="58:59" x14ac:dyDescent="0.25">
      <c r="BF541" s="154"/>
      <c r="BG541" s="154"/>
    </row>
    <row r="542" spans="58:59" x14ac:dyDescent="0.25">
      <c r="BF542" s="154"/>
      <c r="BG542" s="154"/>
    </row>
    <row r="543" spans="58:59" x14ac:dyDescent="0.25">
      <c r="BF543" s="154"/>
      <c r="BG543" s="154"/>
    </row>
    <row r="544" spans="58:59" x14ac:dyDescent="0.25">
      <c r="BF544" s="154"/>
      <c r="BG544" s="154"/>
    </row>
    <row r="545" spans="58:59" x14ac:dyDescent="0.25">
      <c r="BF545" s="154"/>
      <c r="BG545" s="154"/>
    </row>
    <row r="546" spans="58:59" x14ac:dyDescent="0.25">
      <c r="BF546" s="154"/>
      <c r="BG546" s="154"/>
    </row>
    <row r="547" spans="58:59" x14ac:dyDescent="0.25">
      <c r="BF547" s="154"/>
      <c r="BG547" s="154"/>
    </row>
    <row r="548" spans="58:59" x14ac:dyDescent="0.25">
      <c r="BF548" s="154"/>
      <c r="BG548" s="154"/>
    </row>
    <row r="549" spans="58:59" x14ac:dyDescent="0.25">
      <c r="BF549" s="154"/>
      <c r="BG549" s="154"/>
    </row>
    <row r="550" spans="58:59" x14ac:dyDescent="0.25">
      <c r="BF550" s="154"/>
      <c r="BG550" s="154"/>
    </row>
    <row r="551" spans="58:59" x14ac:dyDescent="0.25">
      <c r="BF551" s="154"/>
      <c r="BG551" s="154"/>
    </row>
    <row r="552" spans="58:59" x14ac:dyDescent="0.25">
      <c r="BF552" s="154"/>
      <c r="BG552" s="154"/>
    </row>
    <row r="553" spans="58:59" x14ac:dyDescent="0.25">
      <c r="BF553" s="154"/>
      <c r="BG553" s="154"/>
    </row>
    <row r="554" spans="58:59" x14ac:dyDescent="0.25">
      <c r="BF554" s="154"/>
      <c r="BG554" s="154"/>
    </row>
    <row r="555" spans="58:59" x14ac:dyDescent="0.25">
      <c r="BF555" s="154"/>
      <c r="BG555" s="154"/>
    </row>
    <row r="556" spans="58:59" x14ac:dyDescent="0.25">
      <c r="BF556" s="154"/>
      <c r="BG556" s="154"/>
    </row>
    <row r="557" spans="58:59" x14ac:dyDescent="0.25">
      <c r="BF557" s="154"/>
      <c r="BG557" s="154"/>
    </row>
    <row r="558" spans="58:59" x14ac:dyDescent="0.25">
      <c r="BF558" s="154"/>
      <c r="BG558" s="154"/>
    </row>
    <row r="559" spans="58:59" x14ac:dyDescent="0.25">
      <c r="BF559" s="154"/>
      <c r="BG559" s="154"/>
    </row>
    <row r="560" spans="58:59" x14ac:dyDescent="0.25">
      <c r="BF560" s="154"/>
      <c r="BG560" s="154"/>
    </row>
    <row r="561" spans="58:59" x14ac:dyDescent="0.25">
      <c r="BF561" s="154"/>
      <c r="BG561" s="154"/>
    </row>
    <row r="562" spans="58:59" x14ac:dyDescent="0.25">
      <c r="BF562" s="154"/>
      <c r="BG562" s="154"/>
    </row>
    <row r="563" spans="58:59" x14ac:dyDescent="0.25">
      <c r="BF563" s="154"/>
      <c r="BG563" s="154"/>
    </row>
    <row r="564" spans="58:59" x14ac:dyDescent="0.25">
      <c r="BF564" s="154"/>
      <c r="BG564" s="154"/>
    </row>
    <row r="565" spans="58:59" x14ac:dyDescent="0.25">
      <c r="BF565" s="154"/>
      <c r="BG565" s="154"/>
    </row>
    <row r="566" spans="58:59" x14ac:dyDescent="0.25">
      <c r="BF566" s="154"/>
      <c r="BG566" s="154"/>
    </row>
    <row r="567" spans="58:59" x14ac:dyDescent="0.25">
      <c r="BF567" s="154"/>
      <c r="BG567" s="154"/>
    </row>
    <row r="568" spans="58:59" x14ac:dyDescent="0.25">
      <c r="BF568" s="154"/>
      <c r="BG568" s="154"/>
    </row>
    <row r="569" spans="58:59" x14ac:dyDescent="0.25">
      <c r="BF569" s="154"/>
      <c r="BG569" s="154"/>
    </row>
    <row r="570" spans="58:59" x14ac:dyDescent="0.25">
      <c r="BF570" s="154"/>
      <c r="BG570" s="154"/>
    </row>
    <row r="571" spans="58:59" x14ac:dyDescent="0.25">
      <c r="BF571" s="154"/>
      <c r="BG571" s="154"/>
    </row>
    <row r="572" spans="58:59" x14ac:dyDescent="0.25">
      <c r="BF572" s="154"/>
      <c r="BG572" s="154"/>
    </row>
    <row r="573" spans="58:59" x14ac:dyDescent="0.25">
      <c r="BF573" s="154"/>
      <c r="BG573" s="154"/>
    </row>
    <row r="574" spans="58:59" x14ac:dyDescent="0.25">
      <c r="BF574" s="154"/>
      <c r="BG574" s="154"/>
    </row>
    <row r="575" spans="58:59" x14ac:dyDescent="0.25">
      <c r="BF575" s="154"/>
      <c r="BG575" s="154"/>
    </row>
    <row r="576" spans="58:59" x14ac:dyDescent="0.25">
      <c r="BF576" s="154"/>
      <c r="BG576" s="154"/>
    </row>
    <row r="577" spans="58:59" x14ac:dyDescent="0.25">
      <c r="BF577" s="154"/>
      <c r="BG577" s="154"/>
    </row>
    <row r="578" spans="58:59" x14ac:dyDescent="0.25">
      <c r="BF578" s="154"/>
      <c r="BG578" s="154"/>
    </row>
    <row r="579" spans="58:59" x14ac:dyDescent="0.25">
      <c r="BF579" s="154"/>
      <c r="BG579" s="154"/>
    </row>
    <row r="580" spans="58:59" x14ac:dyDescent="0.25">
      <c r="BF580" s="154"/>
      <c r="BG580" s="154"/>
    </row>
    <row r="581" spans="58:59" x14ac:dyDescent="0.25">
      <c r="BF581" s="154"/>
      <c r="BG581" s="154"/>
    </row>
    <row r="582" spans="58:59" x14ac:dyDescent="0.25">
      <c r="BF582" s="154"/>
      <c r="BG582" s="154"/>
    </row>
    <row r="583" spans="58:59" x14ac:dyDescent="0.25">
      <c r="BF583" s="154"/>
      <c r="BG583" s="154"/>
    </row>
    <row r="584" spans="58:59" x14ac:dyDescent="0.25">
      <c r="BF584" s="154"/>
      <c r="BG584" s="154"/>
    </row>
    <row r="585" spans="58:59" x14ac:dyDescent="0.25">
      <c r="BF585" s="154"/>
      <c r="BG585" s="154"/>
    </row>
    <row r="586" spans="58:59" x14ac:dyDescent="0.25">
      <c r="BF586" s="154"/>
      <c r="BG586" s="154"/>
    </row>
    <row r="587" spans="58:59" x14ac:dyDescent="0.25">
      <c r="BF587" s="154"/>
      <c r="BG587" s="154"/>
    </row>
    <row r="588" spans="58:59" x14ac:dyDescent="0.25">
      <c r="BF588" s="154"/>
      <c r="BG588" s="154"/>
    </row>
    <row r="589" spans="58:59" x14ac:dyDescent="0.25">
      <c r="BF589" s="154"/>
      <c r="BG589" s="154"/>
    </row>
    <row r="590" spans="58:59" x14ac:dyDescent="0.25">
      <c r="BF590" s="154"/>
      <c r="BG590" s="154"/>
    </row>
    <row r="591" spans="58:59" x14ac:dyDescent="0.25">
      <c r="BF591" s="154"/>
      <c r="BG591" s="154"/>
    </row>
    <row r="592" spans="58:59" x14ac:dyDescent="0.25">
      <c r="BF592" s="154"/>
      <c r="BG592" s="154"/>
    </row>
    <row r="593" spans="58:59" x14ac:dyDescent="0.25">
      <c r="BF593" s="154"/>
      <c r="BG593" s="154"/>
    </row>
    <row r="594" spans="58:59" x14ac:dyDescent="0.25">
      <c r="BF594" s="154"/>
      <c r="BG594" s="154"/>
    </row>
    <row r="595" spans="58:59" x14ac:dyDescent="0.25">
      <c r="BF595" s="154"/>
      <c r="BG595" s="154"/>
    </row>
    <row r="596" spans="58:59" x14ac:dyDescent="0.25">
      <c r="BF596" s="154"/>
      <c r="BG596" s="154"/>
    </row>
    <row r="597" spans="58:59" x14ac:dyDescent="0.25">
      <c r="BF597" s="154"/>
      <c r="BG597" s="154"/>
    </row>
    <row r="598" spans="58:59" x14ac:dyDescent="0.25">
      <c r="BF598" s="154"/>
      <c r="BG598" s="154"/>
    </row>
    <row r="599" spans="58:59" x14ac:dyDescent="0.25">
      <c r="BF599" s="154"/>
      <c r="BG599" s="154"/>
    </row>
    <row r="600" spans="58:59" x14ac:dyDescent="0.25">
      <c r="BF600" s="154"/>
      <c r="BG600" s="154"/>
    </row>
    <row r="601" spans="58:59" x14ac:dyDescent="0.25">
      <c r="BF601" s="154"/>
      <c r="BG601" s="154"/>
    </row>
    <row r="602" spans="58:59" x14ac:dyDescent="0.25">
      <c r="BF602" s="154"/>
      <c r="BG602" s="154"/>
    </row>
    <row r="603" spans="58:59" x14ac:dyDescent="0.25">
      <c r="BF603" s="154"/>
      <c r="BG603" s="154"/>
    </row>
    <row r="604" spans="58:59" x14ac:dyDescent="0.25">
      <c r="BF604" s="154"/>
      <c r="BG604" s="154"/>
    </row>
    <row r="605" spans="58:59" x14ac:dyDescent="0.25">
      <c r="BF605" s="154"/>
      <c r="BG605" s="154"/>
    </row>
    <row r="606" spans="58:59" x14ac:dyDescent="0.25">
      <c r="BF606" s="154"/>
      <c r="BG606" s="154"/>
    </row>
    <row r="607" spans="58:59" x14ac:dyDescent="0.25">
      <c r="BF607" s="154"/>
      <c r="BG607" s="154"/>
    </row>
    <row r="608" spans="58:59" x14ac:dyDescent="0.25">
      <c r="BF608" s="154"/>
      <c r="BG608" s="154"/>
    </row>
    <row r="609" spans="58:59" x14ac:dyDescent="0.25">
      <c r="BF609" s="154"/>
      <c r="BG609" s="154"/>
    </row>
    <row r="610" spans="58:59" x14ac:dyDescent="0.25">
      <c r="BF610" s="154"/>
      <c r="BG610" s="154"/>
    </row>
    <row r="611" spans="58:59" x14ac:dyDescent="0.25">
      <c r="BF611" s="154"/>
      <c r="BG611" s="154"/>
    </row>
    <row r="612" spans="58:59" x14ac:dyDescent="0.25">
      <c r="BF612" s="154"/>
      <c r="BG612" s="154"/>
    </row>
    <row r="613" spans="58:59" x14ac:dyDescent="0.25">
      <c r="BF613" s="154"/>
      <c r="BG613" s="154"/>
    </row>
    <row r="614" spans="58:59" x14ac:dyDescent="0.25">
      <c r="BF614" s="154"/>
      <c r="BG614" s="154"/>
    </row>
    <row r="615" spans="58:59" x14ac:dyDescent="0.25">
      <c r="BF615" s="154"/>
      <c r="BG615" s="154"/>
    </row>
    <row r="616" spans="58:59" x14ac:dyDescent="0.25">
      <c r="BF616" s="154"/>
      <c r="BG616" s="154"/>
    </row>
    <row r="617" spans="58:59" x14ac:dyDescent="0.25">
      <c r="BF617" s="154"/>
      <c r="BG617" s="154"/>
    </row>
    <row r="618" spans="58:59" x14ac:dyDescent="0.25">
      <c r="BF618" s="154"/>
      <c r="BG618" s="154"/>
    </row>
    <row r="619" spans="58:59" x14ac:dyDescent="0.25">
      <c r="BF619" s="154"/>
      <c r="BG619" s="154"/>
    </row>
    <row r="620" spans="58:59" x14ac:dyDescent="0.25">
      <c r="BF620" s="154"/>
      <c r="BG620" s="154"/>
    </row>
    <row r="621" spans="58:59" x14ac:dyDescent="0.25">
      <c r="BF621" s="154"/>
      <c r="BG621" s="154"/>
    </row>
    <row r="622" spans="58:59" x14ac:dyDescent="0.25">
      <c r="BF622" s="154"/>
      <c r="BG622" s="154"/>
    </row>
    <row r="623" spans="58:59" x14ac:dyDescent="0.25">
      <c r="BF623" s="154"/>
      <c r="BG623" s="154"/>
    </row>
    <row r="624" spans="58:59" x14ac:dyDescent="0.25">
      <c r="BF624" s="154"/>
      <c r="BG624" s="154"/>
    </row>
    <row r="625" spans="58:59" x14ac:dyDescent="0.25">
      <c r="BF625" s="154"/>
      <c r="BG625" s="154"/>
    </row>
    <row r="626" spans="58:59" x14ac:dyDescent="0.25">
      <c r="BF626" s="154"/>
      <c r="BG626" s="154"/>
    </row>
    <row r="627" spans="58:59" x14ac:dyDescent="0.25">
      <c r="BF627" s="154"/>
      <c r="BG627" s="154"/>
    </row>
    <row r="628" spans="58:59" x14ac:dyDescent="0.25">
      <c r="BF628" s="154"/>
      <c r="BG628" s="154"/>
    </row>
    <row r="629" spans="58:59" x14ac:dyDescent="0.25">
      <c r="BF629" s="154"/>
      <c r="BG629" s="154"/>
    </row>
    <row r="630" spans="58:59" x14ac:dyDescent="0.25">
      <c r="BF630" s="154"/>
      <c r="BG630" s="154"/>
    </row>
    <row r="631" spans="58:59" x14ac:dyDescent="0.25">
      <c r="BF631" s="154"/>
      <c r="BG631" s="154"/>
    </row>
    <row r="632" spans="58:59" x14ac:dyDescent="0.25">
      <c r="BF632" s="154"/>
      <c r="BG632" s="154"/>
    </row>
    <row r="633" spans="58:59" x14ac:dyDescent="0.25">
      <c r="BF633" s="154"/>
      <c r="BG633" s="154"/>
    </row>
    <row r="634" spans="58:59" x14ac:dyDescent="0.25">
      <c r="BF634" s="154"/>
      <c r="BG634" s="154"/>
    </row>
    <row r="635" spans="58:59" x14ac:dyDescent="0.25">
      <c r="BF635" s="154"/>
      <c r="BG635" s="154"/>
    </row>
    <row r="636" spans="58:59" x14ac:dyDescent="0.25">
      <c r="BF636" s="154"/>
      <c r="BG636" s="154"/>
    </row>
    <row r="637" spans="58:59" x14ac:dyDescent="0.25">
      <c r="BF637" s="154"/>
      <c r="BG637" s="154"/>
    </row>
    <row r="638" spans="58:59" x14ac:dyDescent="0.25">
      <c r="BF638" s="154"/>
      <c r="BG638" s="154"/>
    </row>
    <row r="639" spans="58:59" x14ac:dyDescent="0.25">
      <c r="BF639" s="154"/>
      <c r="BG639" s="154"/>
    </row>
    <row r="640" spans="58:59" x14ac:dyDescent="0.25">
      <c r="BF640" s="154"/>
      <c r="BG640" s="154"/>
    </row>
    <row r="641" spans="58:59" x14ac:dyDescent="0.25">
      <c r="BF641" s="154"/>
      <c r="BG641" s="154"/>
    </row>
    <row r="642" spans="58:59" x14ac:dyDescent="0.25">
      <c r="BF642" s="154"/>
      <c r="BG642" s="154"/>
    </row>
    <row r="643" spans="58:59" x14ac:dyDescent="0.25">
      <c r="BF643" s="154"/>
      <c r="BG643" s="154"/>
    </row>
    <row r="644" spans="58:59" x14ac:dyDescent="0.25">
      <c r="BF644" s="154"/>
      <c r="BG644" s="154"/>
    </row>
    <row r="645" spans="58:59" x14ac:dyDescent="0.25">
      <c r="BF645" s="154"/>
      <c r="BG645" s="154"/>
    </row>
    <row r="646" spans="58:59" x14ac:dyDescent="0.25">
      <c r="BF646" s="154"/>
      <c r="BG646" s="154"/>
    </row>
    <row r="647" spans="58:59" x14ac:dyDescent="0.25">
      <c r="BF647" s="154"/>
      <c r="BG647" s="154"/>
    </row>
    <row r="648" spans="58:59" x14ac:dyDescent="0.25">
      <c r="BF648" s="154"/>
      <c r="BG648" s="154"/>
    </row>
    <row r="649" spans="58:59" x14ac:dyDescent="0.25">
      <c r="BF649" s="154"/>
      <c r="BG649" s="154"/>
    </row>
    <row r="650" spans="58:59" x14ac:dyDescent="0.25">
      <c r="BF650" s="154"/>
      <c r="BG650" s="154"/>
    </row>
    <row r="651" spans="58:59" x14ac:dyDescent="0.25">
      <c r="BF651" s="154"/>
      <c r="BG651" s="154"/>
    </row>
    <row r="652" spans="58:59" x14ac:dyDescent="0.25">
      <c r="BF652" s="154"/>
      <c r="BG652" s="154"/>
    </row>
    <row r="653" spans="58:59" x14ac:dyDescent="0.25">
      <c r="BF653" s="154"/>
      <c r="BG653" s="154"/>
    </row>
    <row r="654" spans="58:59" x14ac:dyDescent="0.25">
      <c r="BF654" s="154"/>
      <c r="BG654" s="154"/>
    </row>
    <row r="655" spans="58:59" x14ac:dyDescent="0.25">
      <c r="BF655" s="154"/>
      <c r="BG655" s="154"/>
    </row>
    <row r="656" spans="58:59" x14ac:dyDescent="0.25">
      <c r="BF656" s="154"/>
      <c r="BG656" s="154"/>
    </row>
    <row r="657" spans="58:59" x14ac:dyDescent="0.25">
      <c r="BF657" s="154"/>
      <c r="BG657" s="154"/>
    </row>
    <row r="658" spans="58:59" x14ac:dyDescent="0.25">
      <c r="BF658" s="154"/>
      <c r="BG658" s="154"/>
    </row>
    <row r="659" spans="58:59" x14ac:dyDescent="0.25">
      <c r="BF659" s="154"/>
      <c r="BG659" s="154"/>
    </row>
    <row r="660" spans="58:59" x14ac:dyDescent="0.25">
      <c r="BF660" s="154"/>
      <c r="BG660" s="154"/>
    </row>
    <row r="661" spans="58:59" x14ac:dyDescent="0.25">
      <c r="BF661" s="154"/>
      <c r="BG661" s="154"/>
    </row>
    <row r="662" spans="58:59" x14ac:dyDescent="0.25">
      <c r="BF662" s="154"/>
      <c r="BG662" s="154"/>
    </row>
    <row r="663" spans="58:59" x14ac:dyDescent="0.25">
      <c r="BF663" s="154"/>
      <c r="BG663" s="154"/>
    </row>
    <row r="664" spans="58:59" x14ac:dyDescent="0.25">
      <c r="BF664" s="154"/>
      <c r="BG664" s="154"/>
    </row>
    <row r="665" spans="58:59" x14ac:dyDescent="0.25">
      <c r="BF665" s="154"/>
      <c r="BG665" s="154"/>
    </row>
    <row r="666" spans="58:59" x14ac:dyDescent="0.25">
      <c r="BF666" s="154"/>
      <c r="BG666" s="154"/>
    </row>
    <row r="667" spans="58:59" x14ac:dyDescent="0.25">
      <c r="BF667" s="154"/>
      <c r="BG667" s="154"/>
    </row>
    <row r="668" spans="58:59" x14ac:dyDescent="0.25">
      <c r="BF668" s="154"/>
      <c r="BG668" s="154"/>
    </row>
    <row r="669" spans="58:59" x14ac:dyDescent="0.25">
      <c r="BF669" s="154"/>
      <c r="BG669" s="154"/>
    </row>
    <row r="670" spans="58:59" x14ac:dyDescent="0.25">
      <c r="BF670" s="154"/>
      <c r="BG670" s="154"/>
    </row>
    <row r="671" spans="58:59" x14ac:dyDescent="0.25">
      <c r="BF671" s="154"/>
      <c r="BG671" s="154"/>
    </row>
    <row r="672" spans="58:59" x14ac:dyDescent="0.25">
      <c r="BF672" s="154"/>
      <c r="BG672" s="154"/>
    </row>
    <row r="673" spans="58:59" x14ac:dyDescent="0.25">
      <c r="BF673" s="154"/>
      <c r="BG673" s="154"/>
    </row>
    <row r="674" spans="58:59" x14ac:dyDescent="0.25">
      <c r="BF674" s="154"/>
      <c r="BG674" s="154"/>
    </row>
    <row r="675" spans="58:59" x14ac:dyDescent="0.25">
      <c r="BF675" s="154"/>
      <c r="BG675" s="154"/>
    </row>
    <row r="676" spans="58:59" x14ac:dyDescent="0.25">
      <c r="BF676" s="154"/>
      <c r="BG676" s="154"/>
    </row>
    <row r="677" spans="58:59" x14ac:dyDescent="0.25">
      <c r="BF677" s="154"/>
      <c r="BG677" s="154"/>
    </row>
    <row r="678" spans="58:59" x14ac:dyDescent="0.25">
      <c r="BF678" s="154"/>
      <c r="BG678" s="154"/>
    </row>
    <row r="679" spans="58:59" x14ac:dyDescent="0.25">
      <c r="BF679" s="154"/>
      <c r="BG679" s="154"/>
    </row>
    <row r="680" spans="58:59" x14ac:dyDescent="0.25">
      <c r="BF680" s="154"/>
      <c r="BG680" s="154"/>
    </row>
    <row r="681" spans="58:59" x14ac:dyDescent="0.25">
      <c r="BF681" s="154"/>
      <c r="BG681" s="154"/>
    </row>
    <row r="682" spans="58:59" x14ac:dyDescent="0.25">
      <c r="BF682" s="154"/>
      <c r="BG682" s="154"/>
    </row>
    <row r="683" spans="58:59" x14ac:dyDescent="0.25">
      <c r="BF683" s="154"/>
      <c r="BG683" s="154"/>
    </row>
    <row r="684" spans="58:59" x14ac:dyDescent="0.25">
      <c r="BF684" s="154"/>
      <c r="BG684" s="154"/>
    </row>
    <row r="685" spans="58:59" x14ac:dyDescent="0.25">
      <c r="BF685" s="154"/>
      <c r="BG685" s="154"/>
    </row>
    <row r="686" spans="58:59" x14ac:dyDescent="0.25">
      <c r="BF686" s="154"/>
      <c r="BG686" s="154"/>
    </row>
    <row r="687" spans="58:59" x14ac:dyDescent="0.25">
      <c r="BF687" s="154"/>
      <c r="BG687" s="154"/>
    </row>
    <row r="688" spans="58:59" x14ac:dyDescent="0.25">
      <c r="BF688" s="154"/>
      <c r="BG688" s="154"/>
    </row>
    <row r="689" spans="58:59" x14ac:dyDescent="0.25">
      <c r="BF689" s="154"/>
      <c r="BG689" s="154"/>
    </row>
    <row r="690" spans="58:59" x14ac:dyDescent="0.25">
      <c r="BF690" s="154"/>
      <c r="BG690" s="154"/>
    </row>
    <row r="691" spans="58:59" x14ac:dyDescent="0.25">
      <c r="BF691" s="154"/>
      <c r="BG691" s="154"/>
    </row>
    <row r="692" spans="58:59" x14ac:dyDescent="0.25">
      <c r="BF692" s="154"/>
      <c r="BG692" s="154"/>
    </row>
    <row r="693" spans="58:59" x14ac:dyDescent="0.25">
      <c r="BF693" s="154"/>
      <c r="BG693" s="154"/>
    </row>
    <row r="694" spans="58:59" x14ac:dyDescent="0.25">
      <c r="BF694" s="154"/>
      <c r="BG694" s="154"/>
    </row>
    <row r="695" spans="58:59" x14ac:dyDescent="0.25">
      <c r="BF695" s="154"/>
      <c r="BG695" s="154"/>
    </row>
    <row r="696" spans="58:59" x14ac:dyDescent="0.25">
      <c r="BF696" s="154"/>
      <c r="BG696" s="154"/>
    </row>
    <row r="697" spans="58:59" x14ac:dyDescent="0.25">
      <c r="BF697" s="154"/>
      <c r="BG697" s="154"/>
    </row>
    <row r="698" spans="58:59" x14ac:dyDescent="0.25">
      <c r="BF698" s="154"/>
      <c r="BG698" s="154"/>
    </row>
    <row r="699" spans="58:59" x14ac:dyDescent="0.25">
      <c r="BF699" s="154"/>
      <c r="BG699" s="154"/>
    </row>
    <row r="700" spans="58:59" x14ac:dyDescent="0.25">
      <c r="BF700" s="154"/>
      <c r="BG700" s="154"/>
    </row>
    <row r="701" spans="58:59" x14ac:dyDescent="0.25">
      <c r="BF701" s="154"/>
      <c r="BG701" s="154"/>
    </row>
    <row r="702" spans="58:59" x14ac:dyDescent="0.25">
      <c r="BF702" s="154"/>
      <c r="BG702" s="154"/>
    </row>
    <row r="703" spans="58:59" x14ac:dyDescent="0.25">
      <c r="BF703" s="154"/>
      <c r="BG703" s="154"/>
    </row>
    <row r="704" spans="58:59" x14ac:dyDescent="0.25">
      <c r="BF704" s="154"/>
      <c r="BG704" s="154"/>
    </row>
    <row r="705" spans="58:59" x14ac:dyDescent="0.25">
      <c r="BF705" s="154"/>
      <c r="BG705" s="154"/>
    </row>
    <row r="706" spans="58:59" x14ac:dyDescent="0.25">
      <c r="BF706" s="154"/>
      <c r="BG706" s="154"/>
    </row>
    <row r="707" spans="58:59" x14ac:dyDescent="0.25">
      <c r="BF707" s="154"/>
      <c r="BG707" s="154"/>
    </row>
    <row r="708" spans="58:59" x14ac:dyDescent="0.25">
      <c r="BF708" s="154"/>
      <c r="BG708" s="154"/>
    </row>
    <row r="709" spans="58:59" x14ac:dyDescent="0.25">
      <c r="BF709" s="154"/>
      <c r="BG709" s="154"/>
    </row>
    <row r="710" spans="58:59" x14ac:dyDescent="0.25">
      <c r="BF710" s="154"/>
      <c r="BG710" s="154"/>
    </row>
    <row r="711" spans="58:59" x14ac:dyDescent="0.25">
      <c r="BF711" s="154"/>
      <c r="BG711" s="154"/>
    </row>
    <row r="712" spans="58:59" x14ac:dyDescent="0.25">
      <c r="BF712" s="154"/>
      <c r="BG712" s="154"/>
    </row>
    <row r="713" spans="58:59" x14ac:dyDescent="0.25">
      <c r="BF713" s="154"/>
      <c r="BG713" s="154"/>
    </row>
    <row r="714" spans="58:59" x14ac:dyDescent="0.25">
      <c r="BF714" s="154"/>
      <c r="BG714" s="154"/>
    </row>
    <row r="715" spans="58:59" x14ac:dyDescent="0.25">
      <c r="BF715" s="154"/>
      <c r="BG715" s="154"/>
    </row>
    <row r="716" spans="58:59" x14ac:dyDescent="0.25">
      <c r="BF716" s="154"/>
      <c r="BG716" s="154"/>
    </row>
    <row r="717" spans="58:59" x14ac:dyDescent="0.25">
      <c r="BF717" s="154"/>
      <c r="BG717" s="154"/>
    </row>
    <row r="718" spans="58:59" x14ac:dyDescent="0.25">
      <c r="BF718" s="154"/>
      <c r="BG718" s="154"/>
    </row>
    <row r="719" spans="58:59" x14ac:dyDescent="0.25">
      <c r="BF719" s="154"/>
      <c r="BG719" s="154"/>
    </row>
    <row r="720" spans="58:59" x14ac:dyDescent="0.25">
      <c r="BF720" s="154"/>
      <c r="BG720" s="154"/>
    </row>
    <row r="721" spans="58:59" x14ac:dyDescent="0.25">
      <c r="BF721" s="154"/>
      <c r="BG721" s="154"/>
    </row>
    <row r="722" spans="58:59" x14ac:dyDescent="0.25">
      <c r="BF722" s="154"/>
      <c r="BG722" s="154"/>
    </row>
    <row r="723" spans="58:59" x14ac:dyDescent="0.25">
      <c r="BF723" s="154"/>
      <c r="BG723" s="154"/>
    </row>
    <row r="724" spans="58:59" x14ac:dyDescent="0.25">
      <c r="BF724" s="154"/>
      <c r="BG724" s="154"/>
    </row>
    <row r="725" spans="58:59" x14ac:dyDescent="0.25">
      <c r="BF725" s="154"/>
      <c r="BG725" s="154"/>
    </row>
    <row r="726" spans="58:59" x14ac:dyDescent="0.25">
      <c r="BF726" s="154"/>
      <c r="BG726" s="154"/>
    </row>
    <row r="727" spans="58:59" x14ac:dyDescent="0.25">
      <c r="BF727" s="154"/>
      <c r="BG727" s="154"/>
    </row>
    <row r="728" spans="58:59" x14ac:dyDescent="0.25">
      <c r="BF728" s="154"/>
      <c r="BG728" s="154"/>
    </row>
    <row r="729" spans="58:59" x14ac:dyDescent="0.25">
      <c r="BF729" s="154"/>
      <c r="BG729" s="154"/>
    </row>
    <row r="730" spans="58:59" x14ac:dyDescent="0.25">
      <c r="BF730" s="154"/>
      <c r="BG730" s="154"/>
    </row>
    <row r="731" spans="58:59" x14ac:dyDescent="0.25">
      <c r="BF731" s="154"/>
      <c r="BG731" s="154"/>
    </row>
    <row r="732" spans="58:59" x14ac:dyDescent="0.25">
      <c r="BF732" s="154"/>
      <c r="BG732" s="154"/>
    </row>
    <row r="733" spans="58:59" x14ac:dyDescent="0.25">
      <c r="BF733" s="154"/>
      <c r="BG733" s="154"/>
    </row>
    <row r="734" spans="58:59" x14ac:dyDescent="0.25">
      <c r="BF734" s="154"/>
      <c r="BG734" s="154"/>
    </row>
    <row r="735" spans="58:59" x14ac:dyDescent="0.25">
      <c r="BF735" s="154"/>
      <c r="BG735" s="154"/>
    </row>
    <row r="736" spans="58:59" x14ac:dyDescent="0.25">
      <c r="BF736" s="154"/>
      <c r="BG736" s="154"/>
    </row>
    <row r="737" spans="58:59" x14ac:dyDescent="0.25">
      <c r="BF737" s="154"/>
      <c r="BG737" s="154"/>
    </row>
    <row r="738" spans="58:59" x14ac:dyDescent="0.25">
      <c r="BF738" s="154"/>
      <c r="BG738" s="154"/>
    </row>
    <row r="739" spans="58:59" x14ac:dyDescent="0.25">
      <c r="BF739" s="154"/>
      <c r="BG739" s="154"/>
    </row>
    <row r="740" spans="58:59" x14ac:dyDescent="0.25">
      <c r="BF740" s="154"/>
      <c r="BG740" s="154"/>
    </row>
    <row r="741" spans="58:59" x14ac:dyDescent="0.25">
      <c r="BF741" s="154"/>
      <c r="BG741" s="154"/>
    </row>
    <row r="742" spans="58:59" x14ac:dyDescent="0.25">
      <c r="BF742" s="154"/>
      <c r="BG742" s="154"/>
    </row>
    <row r="743" spans="58:59" x14ac:dyDescent="0.25">
      <c r="BF743" s="154"/>
      <c r="BG743" s="154"/>
    </row>
    <row r="744" spans="58:59" x14ac:dyDescent="0.25">
      <c r="BF744" s="154"/>
      <c r="BG744" s="154"/>
    </row>
    <row r="745" spans="58:59" x14ac:dyDescent="0.25">
      <c r="BF745" s="154"/>
      <c r="BG745" s="154"/>
    </row>
    <row r="746" spans="58:59" x14ac:dyDescent="0.25">
      <c r="BF746" s="154"/>
      <c r="BG746" s="154"/>
    </row>
    <row r="747" spans="58:59" x14ac:dyDescent="0.25">
      <c r="BF747" s="154"/>
      <c r="BG747" s="154"/>
    </row>
    <row r="748" spans="58:59" x14ac:dyDescent="0.25">
      <c r="BF748" s="154"/>
      <c r="BG748" s="154"/>
    </row>
    <row r="749" spans="58:59" x14ac:dyDescent="0.25">
      <c r="BF749" s="154"/>
      <c r="BG749" s="154"/>
    </row>
    <row r="750" spans="58:59" x14ac:dyDescent="0.25">
      <c r="BF750" s="154"/>
      <c r="BG750" s="154"/>
    </row>
    <row r="751" spans="58:59" x14ac:dyDescent="0.25">
      <c r="BF751" s="154"/>
      <c r="BG751" s="154"/>
    </row>
    <row r="752" spans="58:59" x14ac:dyDescent="0.25">
      <c r="BF752" s="154"/>
      <c r="BG752" s="154"/>
    </row>
    <row r="753" spans="58:59" x14ac:dyDescent="0.25">
      <c r="BF753" s="154"/>
      <c r="BG753" s="154"/>
    </row>
    <row r="754" spans="58:59" x14ac:dyDescent="0.25">
      <c r="BF754" s="154"/>
      <c r="BG754" s="154"/>
    </row>
    <row r="755" spans="58:59" x14ac:dyDescent="0.25">
      <c r="BF755" s="154"/>
      <c r="BG755" s="154"/>
    </row>
    <row r="756" spans="58:59" x14ac:dyDescent="0.25">
      <c r="BF756" s="154"/>
      <c r="BG756" s="154"/>
    </row>
    <row r="757" spans="58:59" x14ac:dyDescent="0.25">
      <c r="BF757" s="154"/>
      <c r="BG757" s="154"/>
    </row>
    <row r="758" spans="58:59" x14ac:dyDescent="0.25">
      <c r="BF758" s="154"/>
      <c r="BG758" s="154"/>
    </row>
    <row r="759" spans="58:59" x14ac:dyDescent="0.25">
      <c r="BF759" s="154"/>
      <c r="BG759" s="154"/>
    </row>
    <row r="760" spans="58:59" x14ac:dyDescent="0.25">
      <c r="BF760" s="154"/>
      <c r="BG760" s="154"/>
    </row>
    <row r="761" spans="58:59" x14ac:dyDescent="0.25">
      <c r="BF761" s="154"/>
      <c r="BG761" s="154"/>
    </row>
    <row r="762" spans="58:59" x14ac:dyDescent="0.25">
      <c r="BF762" s="154"/>
      <c r="BG762" s="154"/>
    </row>
    <row r="763" spans="58:59" x14ac:dyDescent="0.25">
      <c r="BF763" s="154"/>
      <c r="BG763" s="154"/>
    </row>
    <row r="764" spans="58:59" x14ac:dyDescent="0.25">
      <c r="BF764" s="154"/>
      <c r="BG764" s="154"/>
    </row>
    <row r="765" spans="58:59" x14ac:dyDescent="0.25">
      <c r="BF765" s="154"/>
      <c r="BG765" s="154"/>
    </row>
    <row r="766" spans="58:59" x14ac:dyDescent="0.25">
      <c r="BF766" s="154"/>
      <c r="BG766" s="154"/>
    </row>
    <row r="767" spans="58:59" x14ac:dyDescent="0.25">
      <c r="BF767" s="154"/>
      <c r="BG767" s="154"/>
    </row>
    <row r="768" spans="58:59" x14ac:dyDescent="0.25">
      <c r="BF768" s="154"/>
      <c r="BG768" s="154"/>
    </row>
    <row r="769" spans="58:59" x14ac:dyDescent="0.25">
      <c r="BF769" s="154"/>
      <c r="BG769" s="154"/>
    </row>
    <row r="770" spans="58:59" x14ac:dyDescent="0.25">
      <c r="BF770" s="154"/>
      <c r="BG770" s="154"/>
    </row>
    <row r="771" spans="58:59" x14ac:dyDescent="0.25">
      <c r="BF771" s="154"/>
      <c r="BG771" s="154"/>
    </row>
    <row r="772" spans="58:59" x14ac:dyDescent="0.25">
      <c r="BF772" s="154"/>
      <c r="BG772" s="154"/>
    </row>
    <row r="773" spans="58:59" x14ac:dyDescent="0.25">
      <c r="BF773" s="154"/>
      <c r="BG773" s="154"/>
    </row>
    <row r="774" spans="58:59" x14ac:dyDescent="0.25">
      <c r="BF774" s="154"/>
      <c r="BG774" s="154"/>
    </row>
    <row r="775" spans="58:59" x14ac:dyDescent="0.25">
      <c r="BF775" s="154"/>
      <c r="BG775" s="154"/>
    </row>
    <row r="776" spans="58:59" x14ac:dyDescent="0.25">
      <c r="BF776" s="154"/>
      <c r="BG776" s="154"/>
    </row>
    <row r="777" spans="58:59" x14ac:dyDescent="0.25">
      <c r="BF777" s="154"/>
      <c r="BG777" s="154"/>
    </row>
    <row r="778" spans="58:59" x14ac:dyDescent="0.25">
      <c r="BF778" s="154"/>
      <c r="BG778" s="154"/>
    </row>
    <row r="779" spans="58:59" x14ac:dyDescent="0.25">
      <c r="BF779" s="154"/>
      <c r="BG779" s="154"/>
    </row>
    <row r="780" spans="58:59" x14ac:dyDescent="0.25">
      <c r="BF780" s="154"/>
      <c r="BG780" s="154"/>
    </row>
    <row r="781" spans="58:59" x14ac:dyDescent="0.25">
      <c r="BF781" s="154"/>
      <c r="BG781" s="154"/>
    </row>
    <row r="782" spans="58:59" x14ac:dyDescent="0.25">
      <c r="BF782" s="154"/>
      <c r="BG782" s="154"/>
    </row>
    <row r="783" spans="58:59" x14ac:dyDescent="0.25">
      <c r="BF783" s="154"/>
      <c r="BG783" s="154"/>
    </row>
    <row r="784" spans="58:59" x14ac:dyDescent="0.25">
      <c r="BF784" s="154"/>
      <c r="BG784" s="154"/>
    </row>
    <row r="785" spans="58:59" x14ac:dyDescent="0.25">
      <c r="BF785" s="154"/>
      <c r="BG785" s="154"/>
    </row>
    <row r="786" spans="58:59" x14ac:dyDescent="0.25">
      <c r="BF786" s="154"/>
      <c r="BG786" s="154"/>
    </row>
    <row r="787" spans="58:59" x14ac:dyDescent="0.25">
      <c r="BF787" s="154"/>
      <c r="BG787" s="154"/>
    </row>
    <row r="788" spans="58:59" x14ac:dyDescent="0.25">
      <c r="BF788" s="154"/>
      <c r="BG788" s="154"/>
    </row>
    <row r="789" spans="58:59" x14ac:dyDescent="0.25">
      <c r="BF789" s="154"/>
      <c r="BG789" s="154"/>
    </row>
    <row r="790" spans="58:59" x14ac:dyDescent="0.25">
      <c r="BF790" s="154"/>
      <c r="BG790" s="154"/>
    </row>
    <row r="791" spans="58:59" x14ac:dyDescent="0.25">
      <c r="BF791" s="154"/>
      <c r="BG791" s="154"/>
    </row>
    <row r="792" spans="58:59" x14ac:dyDescent="0.25">
      <c r="BF792" s="154"/>
      <c r="BG792" s="154"/>
    </row>
    <row r="793" spans="58:59" x14ac:dyDescent="0.25">
      <c r="BF793" s="154"/>
      <c r="BG793" s="154"/>
    </row>
    <row r="794" spans="58:59" x14ac:dyDescent="0.25">
      <c r="BF794" s="154"/>
      <c r="BG794" s="154"/>
    </row>
    <row r="795" spans="58:59" x14ac:dyDescent="0.25">
      <c r="BF795" s="154"/>
      <c r="BG795" s="154"/>
    </row>
    <row r="796" spans="58:59" x14ac:dyDescent="0.25">
      <c r="BF796" s="154"/>
      <c r="BG796" s="154"/>
    </row>
    <row r="797" spans="58:59" x14ac:dyDescent="0.25">
      <c r="BF797" s="154"/>
      <c r="BG797" s="154"/>
    </row>
    <row r="798" spans="58:59" x14ac:dyDescent="0.25">
      <c r="BF798" s="154"/>
      <c r="BG798" s="154"/>
    </row>
    <row r="799" spans="58:59" x14ac:dyDescent="0.25">
      <c r="BF799" s="154"/>
      <c r="BG799" s="154"/>
    </row>
    <row r="800" spans="58:59" x14ac:dyDescent="0.25">
      <c r="BF800" s="154"/>
      <c r="BG800" s="154"/>
    </row>
    <row r="801" spans="58:59" x14ac:dyDescent="0.25">
      <c r="BF801" s="154"/>
      <c r="BG801" s="154"/>
    </row>
    <row r="802" spans="58:59" x14ac:dyDescent="0.25">
      <c r="BF802" s="154"/>
      <c r="BG802" s="154"/>
    </row>
    <row r="803" spans="58:59" x14ac:dyDescent="0.25">
      <c r="BF803" s="154"/>
      <c r="BG803" s="154"/>
    </row>
    <row r="804" spans="58:59" x14ac:dyDescent="0.25">
      <c r="BF804" s="154"/>
      <c r="BG804" s="154"/>
    </row>
    <row r="805" spans="58:59" x14ac:dyDescent="0.25">
      <c r="BF805" s="154"/>
      <c r="BG805" s="154"/>
    </row>
    <row r="806" spans="58:59" x14ac:dyDescent="0.25">
      <c r="BF806" s="154"/>
      <c r="BG806" s="154"/>
    </row>
    <row r="807" spans="58:59" x14ac:dyDescent="0.25">
      <c r="BF807" s="154"/>
      <c r="BG807" s="154"/>
    </row>
    <row r="808" spans="58:59" x14ac:dyDescent="0.25">
      <c r="BF808" s="154"/>
      <c r="BG808" s="154"/>
    </row>
    <row r="809" spans="58:59" x14ac:dyDescent="0.25">
      <c r="BF809" s="154"/>
      <c r="BG809" s="154"/>
    </row>
    <row r="810" spans="58:59" x14ac:dyDescent="0.25">
      <c r="BF810" s="154"/>
      <c r="BG810" s="154"/>
    </row>
    <row r="811" spans="58:59" x14ac:dyDescent="0.25">
      <c r="BF811" s="154"/>
      <c r="BG811" s="154"/>
    </row>
    <row r="812" spans="58:59" x14ac:dyDescent="0.25">
      <c r="BF812" s="154"/>
      <c r="BG812" s="154"/>
    </row>
    <row r="813" spans="58:59" x14ac:dyDescent="0.25">
      <c r="BF813" s="154"/>
      <c r="BG813" s="154"/>
    </row>
    <row r="814" spans="58:59" x14ac:dyDescent="0.25">
      <c r="BF814" s="154"/>
      <c r="BG814" s="154"/>
    </row>
    <row r="815" spans="58:59" x14ac:dyDescent="0.25">
      <c r="BF815" s="154"/>
      <c r="BG815" s="154"/>
    </row>
    <row r="816" spans="58:59" x14ac:dyDescent="0.25">
      <c r="BF816" s="154"/>
      <c r="BG816" s="154"/>
    </row>
    <row r="817" spans="58:59" x14ac:dyDescent="0.25">
      <c r="BF817" s="154"/>
      <c r="BG817" s="154"/>
    </row>
    <row r="818" spans="58:59" x14ac:dyDescent="0.25">
      <c r="BF818" s="154"/>
      <c r="BG818" s="154"/>
    </row>
    <row r="819" spans="58:59" x14ac:dyDescent="0.25">
      <c r="BF819" s="154"/>
      <c r="BG819" s="154"/>
    </row>
    <row r="820" spans="58:59" x14ac:dyDescent="0.25">
      <c r="BF820" s="154"/>
      <c r="BG820" s="154"/>
    </row>
    <row r="821" spans="58:59" x14ac:dyDescent="0.25">
      <c r="BF821" s="154"/>
      <c r="BG821" s="154"/>
    </row>
    <row r="822" spans="58:59" x14ac:dyDescent="0.25">
      <c r="BF822" s="154"/>
      <c r="BG822" s="154"/>
    </row>
    <row r="823" spans="58:59" x14ac:dyDescent="0.25">
      <c r="BF823" s="154"/>
      <c r="BG823" s="154"/>
    </row>
    <row r="824" spans="58:59" x14ac:dyDescent="0.25">
      <c r="BF824" s="154"/>
      <c r="BG824" s="154"/>
    </row>
    <row r="825" spans="58:59" x14ac:dyDescent="0.25">
      <c r="BF825" s="154"/>
      <c r="BG825" s="154"/>
    </row>
    <row r="826" spans="58:59" x14ac:dyDescent="0.25">
      <c r="BF826" s="154"/>
      <c r="BG826" s="154"/>
    </row>
    <row r="827" spans="58:59" x14ac:dyDescent="0.25">
      <c r="BF827" s="154"/>
      <c r="BG827" s="154"/>
    </row>
    <row r="828" spans="58:59" x14ac:dyDescent="0.25">
      <c r="BF828" s="154"/>
      <c r="BG828" s="154"/>
    </row>
    <row r="829" spans="58:59" x14ac:dyDescent="0.25">
      <c r="BF829" s="154"/>
      <c r="BG829" s="154"/>
    </row>
    <row r="830" spans="58:59" x14ac:dyDescent="0.25">
      <c r="BF830" s="154"/>
      <c r="BG830" s="154"/>
    </row>
    <row r="831" spans="58:59" x14ac:dyDescent="0.25">
      <c r="BF831" s="154"/>
      <c r="BG831" s="154"/>
    </row>
    <row r="832" spans="58:59" x14ac:dyDescent="0.25">
      <c r="BF832" s="154"/>
      <c r="BG832" s="154"/>
    </row>
    <row r="833" spans="58:59" x14ac:dyDescent="0.25">
      <c r="BF833" s="154"/>
      <c r="BG833" s="154"/>
    </row>
    <row r="834" spans="58:59" x14ac:dyDescent="0.25">
      <c r="BF834" s="154"/>
      <c r="BG834" s="154"/>
    </row>
    <row r="835" spans="58:59" x14ac:dyDescent="0.25">
      <c r="BF835" s="154"/>
      <c r="BG835" s="154"/>
    </row>
    <row r="836" spans="58:59" x14ac:dyDescent="0.25">
      <c r="BF836" s="154"/>
      <c r="BG836" s="154"/>
    </row>
    <row r="837" spans="58:59" x14ac:dyDescent="0.25">
      <c r="BF837" s="154"/>
      <c r="BG837" s="154"/>
    </row>
    <row r="838" spans="58:59" x14ac:dyDescent="0.25">
      <c r="BF838" s="154"/>
      <c r="BG838" s="154"/>
    </row>
    <row r="839" spans="58:59" x14ac:dyDescent="0.25">
      <c r="BF839" s="154"/>
      <c r="BG839" s="154"/>
    </row>
    <row r="840" spans="58:59" x14ac:dyDescent="0.25">
      <c r="BF840" s="154"/>
      <c r="BG840" s="154"/>
    </row>
    <row r="841" spans="58:59" x14ac:dyDescent="0.25">
      <c r="BF841" s="154"/>
      <c r="BG841" s="154"/>
    </row>
    <row r="842" spans="58:59" x14ac:dyDescent="0.25">
      <c r="BF842" s="154"/>
      <c r="BG842" s="154"/>
    </row>
    <row r="843" spans="58:59" x14ac:dyDescent="0.25">
      <c r="BF843" s="154"/>
      <c r="BG843" s="154"/>
    </row>
    <row r="844" spans="58:59" x14ac:dyDescent="0.25">
      <c r="BF844" s="154"/>
      <c r="BG844" s="154"/>
    </row>
    <row r="845" spans="58:59" x14ac:dyDescent="0.25">
      <c r="BF845" s="154"/>
      <c r="BG845" s="154"/>
    </row>
    <row r="846" spans="58:59" x14ac:dyDescent="0.25">
      <c r="BF846" s="154"/>
      <c r="BG846" s="154"/>
    </row>
    <row r="847" spans="58:59" x14ac:dyDescent="0.25">
      <c r="BF847" s="154"/>
      <c r="BG847" s="154"/>
    </row>
    <row r="848" spans="58:59" x14ac:dyDescent="0.25">
      <c r="BF848" s="154"/>
      <c r="BG848" s="154"/>
    </row>
    <row r="849" spans="58:59" x14ac:dyDescent="0.25">
      <c r="BF849" s="154"/>
      <c r="BG849" s="154"/>
    </row>
    <row r="850" spans="58:59" x14ac:dyDescent="0.25">
      <c r="BF850" s="154"/>
      <c r="BG850" s="154"/>
    </row>
    <row r="851" spans="58:59" x14ac:dyDescent="0.25">
      <c r="BF851" s="154"/>
      <c r="BG851" s="154"/>
    </row>
    <row r="852" spans="58:59" x14ac:dyDescent="0.25">
      <c r="BF852" s="154"/>
      <c r="BG852" s="154"/>
    </row>
    <row r="853" spans="58:59" x14ac:dyDescent="0.25">
      <c r="BF853" s="154"/>
      <c r="BG853" s="154"/>
    </row>
    <row r="854" spans="58:59" x14ac:dyDescent="0.25">
      <c r="BF854" s="154"/>
      <c r="BG854" s="154"/>
    </row>
    <row r="855" spans="58:59" x14ac:dyDescent="0.25">
      <c r="BF855" s="154"/>
      <c r="BG855" s="154"/>
    </row>
    <row r="856" spans="58:59" x14ac:dyDescent="0.25">
      <c r="BF856" s="154"/>
      <c r="BG856" s="154"/>
    </row>
    <row r="857" spans="58:59" x14ac:dyDescent="0.25">
      <c r="BF857" s="154"/>
      <c r="BG857" s="154"/>
    </row>
    <row r="858" spans="58:59" x14ac:dyDescent="0.25">
      <c r="BF858" s="154"/>
      <c r="BG858" s="154"/>
    </row>
    <row r="859" spans="58:59" x14ac:dyDescent="0.25">
      <c r="BF859" s="154"/>
      <c r="BG859" s="154"/>
    </row>
    <row r="860" spans="58:59" x14ac:dyDescent="0.25">
      <c r="BF860" s="154"/>
      <c r="BG860" s="154"/>
    </row>
    <row r="861" spans="58:59" x14ac:dyDescent="0.25">
      <c r="BF861" s="154"/>
      <c r="BG861" s="154"/>
    </row>
    <row r="862" spans="58:59" x14ac:dyDescent="0.25">
      <c r="BF862" s="154"/>
      <c r="BG862" s="154"/>
    </row>
    <row r="863" spans="58:59" x14ac:dyDescent="0.25">
      <c r="BF863" s="154"/>
      <c r="BG863" s="154"/>
    </row>
    <row r="864" spans="58:59" x14ac:dyDescent="0.25">
      <c r="BF864" s="154"/>
      <c r="BG864" s="154"/>
    </row>
    <row r="865" spans="58:59" x14ac:dyDescent="0.25">
      <c r="BF865" s="154"/>
      <c r="BG865" s="154"/>
    </row>
    <row r="866" spans="58:59" x14ac:dyDescent="0.25">
      <c r="BF866" s="154"/>
      <c r="BG866" s="154"/>
    </row>
    <row r="867" spans="58:59" x14ac:dyDescent="0.25">
      <c r="BF867" s="154"/>
      <c r="BG867" s="154"/>
    </row>
    <row r="868" spans="58:59" x14ac:dyDescent="0.25">
      <c r="BF868" s="154"/>
      <c r="BG868" s="154"/>
    </row>
    <row r="869" spans="58:59" x14ac:dyDescent="0.25">
      <c r="BF869" s="154"/>
      <c r="BG869" s="154"/>
    </row>
    <row r="870" spans="58:59" x14ac:dyDescent="0.25">
      <c r="BF870" s="154"/>
      <c r="BG870" s="154"/>
    </row>
    <row r="871" spans="58:59" x14ac:dyDescent="0.25">
      <c r="BF871" s="154"/>
      <c r="BG871" s="154"/>
    </row>
    <row r="872" spans="58:59" x14ac:dyDescent="0.25">
      <c r="BF872" s="154"/>
      <c r="BG872" s="154"/>
    </row>
    <row r="873" spans="58:59" x14ac:dyDescent="0.25">
      <c r="BF873" s="154"/>
      <c r="BG873" s="154"/>
    </row>
    <row r="874" spans="58:59" x14ac:dyDescent="0.25">
      <c r="BF874" s="154"/>
      <c r="BG874" s="154"/>
    </row>
    <row r="875" spans="58:59" x14ac:dyDescent="0.25">
      <c r="BF875" s="154"/>
      <c r="BG875" s="154"/>
    </row>
    <row r="876" spans="58:59" x14ac:dyDescent="0.25">
      <c r="BF876" s="154"/>
      <c r="BG876" s="154"/>
    </row>
    <row r="877" spans="58:59" x14ac:dyDescent="0.25">
      <c r="BF877" s="154"/>
      <c r="BG877" s="154"/>
    </row>
    <row r="878" spans="58:59" x14ac:dyDescent="0.25">
      <c r="BF878" s="154"/>
      <c r="BG878" s="154"/>
    </row>
    <row r="879" spans="58:59" x14ac:dyDescent="0.25">
      <c r="BF879" s="154"/>
      <c r="BG879" s="154"/>
    </row>
    <row r="880" spans="58:59" x14ac:dyDescent="0.25">
      <c r="BF880" s="154"/>
      <c r="BG880" s="154"/>
    </row>
    <row r="881" spans="58:59" x14ac:dyDescent="0.25">
      <c r="BF881" s="154"/>
      <c r="BG881" s="154"/>
    </row>
    <row r="882" spans="58:59" x14ac:dyDescent="0.25">
      <c r="BF882" s="154"/>
      <c r="BG882" s="154"/>
    </row>
    <row r="883" spans="58:59" x14ac:dyDescent="0.25">
      <c r="BF883" s="154"/>
      <c r="BG883" s="154"/>
    </row>
    <row r="884" spans="58:59" x14ac:dyDescent="0.25">
      <c r="BF884" s="154"/>
      <c r="BG884" s="154"/>
    </row>
    <row r="885" spans="58:59" x14ac:dyDescent="0.25">
      <c r="BF885" s="154"/>
      <c r="BG885" s="154"/>
    </row>
    <row r="886" spans="58:59" x14ac:dyDescent="0.25">
      <c r="BF886" s="154"/>
      <c r="BG886" s="154"/>
    </row>
    <row r="887" spans="58:59" x14ac:dyDescent="0.25">
      <c r="BF887" s="154"/>
      <c r="BG887" s="154"/>
    </row>
    <row r="888" spans="58:59" x14ac:dyDescent="0.25">
      <c r="BF888" s="154"/>
      <c r="BG888" s="154"/>
    </row>
    <row r="889" spans="58:59" x14ac:dyDescent="0.25">
      <c r="BF889" s="154"/>
      <c r="BG889" s="154"/>
    </row>
    <row r="890" spans="58:59" x14ac:dyDescent="0.25">
      <c r="BF890" s="154"/>
      <c r="BG890" s="154"/>
    </row>
    <row r="891" spans="58:59" x14ac:dyDescent="0.25">
      <c r="BF891" s="154"/>
      <c r="BG891" s="154"/>
    </row>
    <row r="892" spans="58:59" x14ac:dyDescent="0.25">
      <c r="BF892" s="154"/>
      <c r="BG892" s="154"/>
    </row>
    <row r="893" spans="58:59" x14ac:dyDescent="0.25">
      <c r="BF893" s="154"/>
      <c r="BG893" s="154"/>
    </row>
    <row r="894" spans="58:59" x14ac:dyDescent="0.25">
      <c r="BF894" s="154"/>
      <c r="BG894" s="154"/>
    </row>
    <row r="895" spans="58:59" x14ac:dyDescent="0.25">
      <c r="BF895" s="154"/>
      <c r="BG895" s="154"/>
    </row>
    <row r="896" spans="58:59" x14ac:dyDescent="0.25">
      <c r="BF896" s="154"/>
      <c r="BG896" s="154"/>
    </row>
    <row r="897" spans="58:59" x14ac:dyDescent="0.25">
      <c r="BF897" s="154"/>
      <c r="BG897" s="154"/>
    </row>
    <row r="898" spans="58:59" x14ac:dyDescent="0.25">
      <c r="BF898" s="154"/>
      <c r="BG898" s="154"/>
    </row>
    <row r="899" spans="58:59" x14ac:dyDescent="0.25">
      <c r="BF899" s="154"/>
      <c r="BG899" s="154"/>
    </row>
    <row r="900" spans="58:59" x14ac:dyDescent="0.25">
      <c r="BF900" s="154"/>
      <c r="BG900" s="154"/>
    </row>
    <row r="901" spans="58:59" x14ac:dyDescent="0.25">
      <c r="BF901" s="154"/>
      <c r="BG901" s="154"/>
    </row>
    <row r="902" spans="58:59" x14ac:dyDescent="0.25">
      <c r="BF902" s="154"/>
      <c r="BG902" s="154"/>
    </row>
    <row r="903" spans="58:59" x14ac:dyDescent="0.25">
      <c r="BF903" s="154"/>
      <c r="BG903" s="154"/>
    </row>
    <row r="904" spans="58:59" x14ac:dyDescent="0.25">
      <c r="BF904" s="154"/>
      <c r="BG904" s="154"/>
    </row>
    <row r="905" spans="58:59" x14ac:dyDescent="0.25">
      <c r="BF905" s="154"/>
      <c r="BG905" s="154"/>
    </row>
    <row r="906" spans="58:59" x14ac:dyDescent="0.25">
      <c r="BF906" s="154"/>
      <c r="BG906" s="154"/>
    </row>
    <row r="907" spans="58:59" x14ac:dyDescent="0.25">
      <c r="BF907" s="154"/>
      <c r="BG907" s="154"/>
    </row>
    <row r="908" spans="58:59" x14ac:dyDescent="0.25">
      <c r="BF908" s="154"/>
      <c r="BG908" s="154"/>
    </row>
    <row r="909" spans="58:59" x14ac:dyDescent="0.25">
      <c r="BF909" s="154"/>
      <c r="BG909" s="154"/>
    </row>
    <row r="910" spans="58:59" x14ac:dyDescent="0.25">
      <c r="BF910" s="154"/>
      <c r="BG910" s="154"/>
    </row>
    <row r="911" spans="58:59" x14ac:dyDescent="0.25">
      <c r="BF911" s="154"/>
      <c r="BG911" s="154"/>
    </row>
    <row r="912" spans="58:59" x14ac:dyDescent="0.25">
      <c r="BF912" s="154"/>
      <c r="BG912" s="154"/>
    </row>
    <row r="913" spans="58:59" x14ac:dyDescent="0.25">
      <c r="BF913" s="154"/>
      <c r="BG913" s="154"/>
    </row>
    <row r="914" spans="58:59" x14ac:dyDescent="0.25">
      <c r="BF914" s="154"/>
      <c r="BG914" s="154"/>
    </row>
    <row r="915" spans="58:59" x14ac:dyDescent="0.25">
      <c r="BF915" s="154"/>
      <c r="BG915" s="154"/>
    </row>
    <row r="916" spans="58:59" x14ac:dyDescent="0.25">
      <c r="BF916" s="154"/>
      <c r="BG916" s="154"/>
    </row>
    <row r="917" spans="58:59" x14ac:dyDescent="0.25">
      <c r="BF917" s="154"/>
      <c r="BG917" s="154"/>
    </row>
    <row r="918" spans="58:59" x14ac:dyDescent="0.25">
      <c r="BF918" s="154"/>
      <c r="BG918" s="154"/>
    </row>
    <row r="919" spans="58:59" x14ac:dyDescent="0.25">
      <c r="BF919" s="154"/>
      <c r="BG919" s="154"/>
    </row>
    <row r="920" spans="58:59" x14ac:dyDescent="0.25">
      <c r="BF920" s="154"/>
      <c r="BG920" s="154"/>
    </row>
    <row r="921" spans="58:59" x14ac:dyDescent="0.25">
      <c r="BF921" s="154"/>
      <c r="BG921" s="154"/>
    </row>
    <row r="922" spans="58:59" x14ac:dyDescent="0.25">
      <c r="BF922" s="154"/>
      <c r="BG922" s="154"/>
    </row>
    <row r="923" spans="58:59" x14ac:dyDescent="0.25">
      <c r="BF923" s="154"/>
      <c r="BG923" s="154"/>
    </row>
    <row r="924" spans="58:59" x14ac:dyDescent="0.25">
      <c r="BF924" s="154"/>
      <c r="BG924" s="154"/>
    </row>
    <row r="925" spans="58:59" x14ac:dyDescent="0.25">
      <c r="BF925" s="154"/>
      <c r="BG925" s="154"/>
    </row>
    <row r="926" spans="58:59" x14ac:dyDescent="0.25">
      <c r="BF926" s="154"/>
      <c r="BG926" s="154"/>
    </row>
    <row r="927" spans="58:59" x14ac:dyDescent="0.25">
      <c r="BF927" s="154"/>
      <c r="BG927" s="154"/>
    </row>
    <row r="928" spans="58:59" x14ac:dyDescent="0.25">
      <c r="BF928" s="154"/>
      <c r="BG928" s="154"/>
    </row>
    <row r="929" spans="58:59" x14ac:dyDescent="0.25">
      <c r="BF929" s="154"/>
      <c r="BG929" s="154"/>
    </row>
    <row r="930" spans="58:59" x14ac:dyDescent="0.25">
      <c r="BF930" s="154"/>
      <c r="BG930" s="154"/>
    </row>
    <row r="931" spans="58:59" x14ac:dyDescent="0.25">
      <c r="BF931" s="154"/>
      <c r="BG931" s="154"/>
    </row>
    <row r="932" spans="58:59" x14ac:dyDescent="0.25">
      <c r="BF932" s="154"/>
      <c r="BG932" s="154"/>
    </row>
    <row r="933" spans="58:59" x14ac:dyDescent="0.25">
      <c r="BF933" s="154"/>
      <c r="BG933" s="154"/>
    </row>
    <row r="934" spans="58:59" x14ac:dyDescent="0.25">
      <c r="BF934" s="154"/>
      <c r="BG934" s="154"/>
    </row>
    <row r="935" spans="58:59" x14ac:dyDescent="0.25">
      <c r="BF935" s="154"/>
      <c r="BG935" s="154"/>
    </row>
    <row r="936" spans="58:59" x14ac:dyDescent="0.25">
      <c r="BF936" s="154"/>
      <c r="BG936" s="154"/>
    </row>
    <row r="937" spans="58:59" x14ac:dyDescent="0.25">
      <c r="BF937" s="154"/>
      <c r="BG937" s="154"/>
    </row>
    <row r="938" spans="58:59" x14ac:dyDescent="0.25">
      <c r="BF938" s="154"/>
      <c r="BG938" s="154"/>
    </row>
    <row r="939" spans="58:59" x14ac:dyDescent="0.25">
      <c r="BF939" s="154"/>
      <c r="BG939" s="154"/>
    </row>
    <row r="940" spans="58:59" x14ac:dyDescent="0.25">
      <c r="BF940" s="154"/>
      <c r="BG940" s="154"/>
    </row>
    <row r="941" spans="58:59" x14ac:dyDescent="0.25">
      <c r="BF941" s="154"/>
      <c r="BG941" s="154"/>
    </row>
    <row r="942" spans="58:59" x14ac:dyDescent="0.25">
      <c r="BF942" s="154"/>
      <c r="BG942" s="154"/>
    </row>
    <row r="943" spans="58:59" x14ac:dyDescent="0.25">
      <c r="BF943" s="154"/>
      <c r="BG943" s="154"/>
    </row>
    <row r="944" spans="58:59" x14ac:dyDescent="0.25">
      <c r="BF944" s="154"/>
      <c r="BG944" s="154"/>
    </row>
    <row r="945" spans="58:59" x14ac:dyDescent="0.25">
      <c r="BF945" s="154"/>
      <c r="BG945" s="154"/>
    </row>
    <row r="946" spans="58:59" x14ac:dyDescent="0.25">
      <c r="BF946" s="154"/>
      <c r="BG946" s="154"/>
    </row>
    <row r="947" spans="58:59" x14ac:dyDescent="0.25">
      <c r="BF947" s="154"/>
      <c r="BG947" s="154"/>
    </row>
    <row r="948" spans="58:59" x14ac:dyDescent="0.25">
      <c r="BF948" s="154"/>
      <c r="BG948" s="154"/>
    </row>
    <row r="949" spans="58:59" x14ac:dyDescent="0.25">
      <c r="BF949" s="154"/>
      <c r="BG949" s="154"/>
    </row>
    <row r="950" spans="58:59" x14ac:dyDescent="0.25">
      <c r="BF950" s="154"/>
      <c r="BG950" s="154"/>
    </row>
    <row r="951" spans="58:59" x14ac:dyDescent="0.25">
      <c r="BF951" s="154"/>
      <c r="BG951" s="154"/>
    </row>
    <row r="952" spans="58:59" x14ac:dyDescent="0.25">
      <c r="BF952" s="154"/>
      <c r="BG952" s="154"/>
    </row>
    <row r="953" spans="58:59" x14ac:dyDescent="0.25">
      <c r="BF953" s="154"/>
      <c r="BG953" s="154"/>
    </row>
    <row r="954" spans="58:59" x14ac:dyDescent="0.25">
      <c r="BF954" s="154"/>
      <c r="BG954" s="154"/>
    </row>
    <row r="955" spans="58:59" x14ac:dyDescent="0.25">
      <c r="BF955" s="154"/>
      <c r="BG955" s="154"/>
    </row>
    <row r="956" spans="58:59" x14ac:dyDescent="0.25">
      <c r="BF956" s="154"/>
      <c r="BG956" s="154"/>
    </row>
    <row r="957" spans="58:59" x14ac:dyDescent="0.25">
      <c r="BF957" s="154"/>
      <c r="BG957" s="154"/>
    </row>
    <row r="958" spans="58:59" x14ac:dyDescent="0.25">
      <c r="BF958" s="154"/>
      <c r="BG958" s="154"/>
    </row>
    <row r="959" spans="58:59" x14ac:dyDescent="0.25">
      <c r="BF959" s="154"/>
      <c r="BG959" s="154"/>
    </row>
    <row r="960" spans="58:59" x14ac:dyDescent="0.25">
      <c r="BF960" s="154"/>
      <c r="BG960" s="154"/>
    </row>
    <row r="961" spans="58:59" x14ac:dyDescent="0.25">
      <c r="BF961" s="154"/>
      <c r="BG961" s="154"/>
    </row>
    <row r="962" spans="58:59" x14ac:dyDescent="0.25">
      <c r="BF962" s="154"/>
      <c r="BG962" s="154"/>
    </row>
    <row r="963" spans="58:59" x14ac:dyDescent="0.25">
      <c r="BF963" s="154"/>
      <c r="BG963" s="154"/>
    </row>
    <row r="964" spans="58:59" x14ac:dyDescent="0.25">
      <c r="BF964" s="154"/>
      <c r="BG964" s="154"/>
    </row>
    <row r="965" spans="58:59" x14ac:dyDescent="0.25">
      <c r="BF965" s="154"/>
      <c r="BG965" s="154"/>
    </row>
    <row r="966" spans="58:59" x14ac:dyDescent="0.25">
      <c r="BF966" s="154"/>
      <c r="BG966" s="154"/>
    </row>
    <row r="967" spans="58:59" x14ac:dyDescent="0.25">
      <c r="BF967" s="154"/>
      <c r="BG967" s="154"/>
    </row>
    <row r="968" spans="58:59" x14ac:dyDescent="0.25">
      <c r="BF968" s="154"/>
      <c r="BG968" s="154"/>
    </row>
    <row r="969" spans="58:59" x14ac:dyDescent="0.25">
      <c r="BF969" s="154"/>
      <c r="BG969" s="154"/>
    </row>
    <row r="970" spans="58:59" x14ac:dyDescent="0.25">
      <c r="BF970" s="154"/>
      <c r="BG970" s="154"/>
    </row>
    <row r="971" spans="58:59" x14ac:dyDescent="0.25">
      <c r="BF971" s="154"/>
      <c r="BG971" s="154"/>
    </row>
    <row r="972" spans="58:59" x14ac:dyDescent="0.25">
      <c r="BF972" s="154"/>
      <c r="BG972" s="154"/>
    </row>
    <row r="973" spans="58:59" x14ac:dyDescent="0.25">
      <c r="BF973" s="154"/>
      <c r="BG973" s="154"/>
    </row>
    <row r="974" spans="58:59" x14ac:dyDescent="0.25">
      <c r="BF974" s="154"/>
      <c r="BG974" s="154"/>
    </row>
    <row r="975" spans="58:59" x14ac:dyDescent="0.25">
      <c r="BF975" s="154"/>
      <c r="BG975" s="154"/>
    </row>
    <row r="976" spans="58:59" x14ac:dyDescent="0.25">
      <c r="BF976" s="154"/>
      <c r="BG976" s="154"/>
    </row>
    <row r="977" spans="58:59" x14ac:dyDescent="0.25">
      <c r="BF977" s="154"/>
      <c r="BG977" s="154"/>
    </row>
    <row r="978" spans="58:59" x14ac:dyDescent="0.25">
      <c r="BF978" s="154"/>
      <c r="BG978" s="154"/>
    </row>
    <row r="979" spans="58:59" x14ac:dyDescent="0.25">
      <c r="BF979" s="154"/>
      <c r="BG979" s="154"/>
    </row>
    <row r="980" spans="58:59" x14ac:dyDescent="0.25">
      <c r="BF980" s="154"/>
      <c r="BG980" s="154"/>
    </row>
    <row r="981" spans="58:59" x14ac:dyDescent="0.25">
      <c r="BF981" s="154"/>
      <c r="BG981" s="154"/>
    </row>
    <row r="982" spans="58:59" x14ac:dyDescent="0.25">
      <c r="BF982" s="154"/>
      <c r="BG982" s="154"/>
    </row>
    <row r="983" spans="58:59" x14ac:dyDescent="0.25">
      <c r="BF983" s="154"/>
      <c r="BG983" s="154"/>
    </row>
    <row r="984" spans="58:59" x14ac:dyDescent="0.25">
      <c r="BF984" s="154"/>
      <c r="BG984" s="154"/>
    </row>
    <row r="985" spans="58:59" x14ac:dyDescent="0.25">
      <c r="BF985" s="154"/>
      <c r="BG985" s="154"/>
    </row>
    <row r="986" spans="58:59" x14ac:dyDescent="0.25">
      <c r="BF986" s="154"/>
      <c r="BG986" s="154"/>
    </row>
    <row r="987" spans="58:59" x14ac:dyDescent="0.25">
      <c r="BF987" s="154"/>
      <c r="BG987" s="154"/>
    </row>
    <row r="988" spans="58:59" x14ac:dyDescent="0.25">
      <c r="BF988" s="154"/>
      <c r="BG988" s="154"/>
    </row>
    <row r="989" spans="58:59" x14ac:dyDescent="0.25">
      <c r="BF989" s="154"/>
      <c r="BG989" s="154"/>
    </row>
    <row r="990" spans="58:59" x14ac:dyDescent="0.25">
      <c r="BF990" s="154"/>
      <c r="BG990" s="154"/>
    </row>
    <row r="991" spans="58:59" x14ac:dyDescent="0.25">
      <c r="BF991" s="154"/>
      <c r="BG991" s="154"/>
    </row>
    <row r="992" spans="58:59" x14ac:dyDescent="0.25">
      <c r="BF992" s="154"/>
      <c r="BG992" s="154"/>
    </row>
    <row r="993" spans="58:59" x14ac:dyDescent="0.25">
      <c r="BF993" s="154"/>
      <c r="BG993" s="154"/>
    </row>
    <row r="994" spans="58:59" x14ac:dyDescent="0.25">
      <c r="BF994" s="154"/>
      <c r="BG994" s="154"/>
    </row>
    <row r="995" spans="58:59" x14ac:dyDescent="0.25">
      <c r="BF995" s="154"/>
      <c r="BG995" s="154"/>
    </row>
    <row r="996" spans="58:59" x14ac:dyDescent="0.25">
      <c r="BF996" s="154"/>
      <c r="BG996" s="154"/>
    </row>
    <row r="997" spans="58:59" x14ac:dyDescent="0.25">
      <c r="BF997" s="154"/>
      <c r="BG997" s="154"/>
    </row>
    <row r="998" spans="58:59" x14ac:dyDescent="0.25">
      <c r="BF998" s="154"/>
      <c r="BG998" s="154"/>
    </row>
    <row r="999" spans="58:59" x14ac:dyDescent="0.25">
      <c r="BF999" s="154"/>
      <c r="BG999" s="154"/>
    </row>
    <row r="1000" spans="58:59" x14ac:dyDescent="0.25">
      <c r="BF1000" s="154"/>
      <c r="BG1000" s="154"/>
    </row>
    <row r="1001" spans="58:59" x14ac:dyDescent="0.25">
      <c r="BF1001" s="154"/>
      <c r="BG1001" s="154"/>
    </row>
    <row r="1002" spans="58:59" x14ac:dyDescent="0.25">
      <c r="BF1002" s="154"/>
      <c r="BG1002" s="154"/>
    </row>
    <row r="1003" spans="58:59" x14ac:dyDescent="0.25">
      <c r="BF1003" s="154"/>
      <c r="BG1003" s="154"/>
    </row>
    <row r="1004" spans="58:59" x14ac:dyDescent="0.25">
      <c r="BF1004" s="154"/>
      <c r="BG1004" s="154"/>
    </row>
    <row r="1005" spans="58:59" x14ac:dyDescent="0.25">
      <c r="BF1005" s="154"/>
      <c r="BG1005" s="154"/>
    </row>
    <row r="1006" spans="58:59" x14ac:dyDescent="0.25">
      <c r="BF1006" s="154"/>
      <c r="BG1006" s="154"/>
    </row>
    <row r="1007" spans="58:59" x14ac:dyDescent="0.25">
      <c r="BF1007" s="154"/>
      <c r="BG1007" s="154"/>
    </row>
    <row r="1008" spans="58:59" x14ac:dyDescent="0.25">
      <c r="BF1008" s="154"/>
      <c r="BG1008" s="154"/>
    </row>
    <row r="1009" spans="58:59" x14ac:dyDescent="0.25">
      <c r="BF1009" s="154"/>
      <c r="BG1009" s="154"/>
    </row>
    <row r="1010" spans="58:59" x14ac:dyDescent="0.25">
      <c r="BF1010" s="154"/>
      <c r="BG1010" s="154"/>
    </row>
    <row r="1011" spans="58:59" x14ac:dyDescent="0.25">
      <c r="BF1011" s="154"/>
      <c r="BG1011" s="154"/>
    </row>
    <row r="1012" spans="58:59" x14ac:dyDescent="0.25">
      <c r="BF1012" s="154"/>
      <c r="BG1012" s="154"/>
    </row>
    <row r="1013" spans="58:59" x14ac:dyDescent="0.25">
      <c r="BF1013" s="154"/>
      <c r="BG1013" s="154"/>
    </row>
    <row r="1014" spans="58:59" x14ac:dyDescent="0.25">
      <c r="BF1014" s="154"/>
      <c r="BG1014" s="154"/>
    </row>
    <row r="1015" spans="58:59" x14ac:dyDescent="0.25">
      <c r="BF1015" s="154"/>
      <c r="BG1015" s="154"/>
    </row>
    <row r="1016" spans="58:59" x14ac:dyDescent="0.25">
      <c r="BF1016" s="154"/>
      <c r="BG1016" s="154"/>
    </row>
    <row r="1017" spans="58:59" x14ac:dyDescent="0.25">
      <c r="BF1017" s="154"/>
      <c r="BG1017" s="154"/>
    </row>
    <row r="1018" spans="58:59" x14ac:dyDescent="0.25">
      <c r="BF1018" s="154"/>
      <c r="BG1018" s="154"/>
    </row>
    <row r="1019" spans="58:59" x14ac:dyDescent="0.25">
      <c r="BF1019" s="154"/>
      <c r="BG1019" s="154"/>
    </row>
    <row r="1020" spans="58:59" x14ac:dyDescent="0.25">
      <c r="BF1020" s="154"/>
      <c r="BG1020" s="154"/>
    </row>
    <row r="1021" spans="58:59" x14ac:dyDescent="0.25">
      <c r="BF1021" s="154"/>
      <c r="BG1021" s="154"/>
    </row>
    <row r="1022" spans="58:59" x14ac:dyDescent="0.25">
      <c r="BF1022" s="154"/>
      <c r="BG1022" s="154"/>
    </row>
    <row r="1023" spans="58:59" x14ac:dyDescent="0.25">
      <c r="BF1023" s="154"/>
      <c r="BG1023" s="154"/>
    </row>
    <row r="1024" spans="58:59" x14ac:dyDescent="0.25">
      <c r="BF1024" s="154"/>
      <c r="BG1024" s="154"/>
    </row>
    <row r="1025" spans="58:59" x14ac:dyDescent="0.25">
      <c r="BF1025" s="154"/>
      <c r="BG1025" s="154"/>
    </row>
    <row r="1026" spans="58:59" x14ac:dyDescent="0.25">
      <c r="BF1026" s="154"/>
      <c r="BG1026" s="154"/>
    </row>
    <row r="1027" spans="58:59" x14ac:dyDescent="0.25">
      <c r="BF1027" s="154"/>
      <c r="BG1027" s="154"/>
    </row>
    <row r="1028" spans="58:59" x14ac:dyDescent="0.25">
      <c r="BF1028" s="154"/>
      <c r="BG1028" s="154"/>
    </row>
    <row r="1029" spans="58:59" x14ac:dyDescent="0.25">
      <c r="BF1029" s="154"/>
      <c r="BG1029" s="154"/>
    </row>
    <row r="1030" spans="58:59" x14ac:dyDescent="0.25">
      <c r="BF1030" s="154"/>
      <c r="BG1030" s="154"/>
    </row>
    <row r="1031" spans="58:59" x14ac:dyDescent="0.25">
      <c r="BF1031" s="154"/>
      <c r="BG1031" s="154"/>
    </row>
    <row r="1032" spans="58:59" x14ac:dyDescent="0.25">
      <c r="BF1032" s="154"/>
      <c r="BG1032" s="154"/>
    </row>
    <row r="1033" spans="58:59" x14ac:dyDescent="0.25">
      <c r="BF1033" s="154"/>
      <c r="BG1033" s="154"/>
    </row>
    <row r="1034" spans="58:59" x14ac:dyDescent="0.25">
      <c r="BF1034" s="154"/>
      <c r="BG1034" s="154"/>
    </row>
    <row r="1035" spans="58:59" x14ac:dyDescent="0.25">
      <c r="BF1035" s="154"/>
      <c r="BG1035" s="154"/>
    </row>
    <row r="1036" spans="58:59" x14ac:dyDescent="0.25">
      <c r="BF1036" s="154"/>
      <c r="BG1036" s="154"/>
    </row>
    <row r="1037" spans="58:59" x14ac:dyDescent="0.25">
      <c r="BF1037" s="154"/>
      <c r="BG1037" s="154"/>
    </row>
    <row r="1038" spans="58:59" x14ac:dyDescent="0.25">
      <c r="BF1038" s="154"/>
      <c r="BG1038" s="154"/>
    </row>
    <row r="1039" spans="58:59" x14ac:dyDescent="0.25">
      <c r="BF1039" s="154"/>
      <c r="BG1039" s="154"/>
    </row>
    <row r="1040" spans="58:59" x14ac:dyDescent="0.25">
      <c r="BF1040" s="154"/>
      <c r="BG1040" s="154"/>
    </row>
    <row r="1041" spans="58:59" x14ac:dyDescent="0.25">
      <c r="BF1041" s="154"/>
      <c r="BG1041" s="154"/>
    </row>
    <row r="1042" spans="58:59" x14ac:dyDescent="0.25">
      <c r="BF1042" s="154"/>
      <c r="BG1042" s="154"/>
    </row>
    <row r="1043" spans="58:59" x14ac:dyDescent="0.25">
      <c r="BF1043" s="154"/>
      <c r="BG1043" s="154"/>
    </row>
    <row r="1044" spans="58:59" x14ac:dyDescent="0.25">
      <c r="BF1044" s="154"/>
      <c r="BG1044" s="154"/>
    </row>
    <row r="1045" spans="58:59" x14ac:dyDescent="0.25">
      <c r="BF1045" s="154"/>
      <c r="BG1045" s="154"/>
    </row>
    <row r="1046" spans="58:59" x14ac:dyDescent="0.25">
      <c r="BF1046" s="154"/>
      <c r="BG1046" s="154"/>
    </row>
    <row r="1047" spans="58:59" x14ac:dyDescent="0.25">
      <c r="BF1047" s="154"/>
      <c r="BG1047" s="154"/>
    </row>
    <row r="1048" spans="58:59" x14ac:dyDescent="0.25">
      <c r="BF1048" s="154"/>
      <c r="BG1048" s="154"/>
    </row>
    <row r="1049" spans="58:59" x14ac:dyDescent="0.25">
      <c r="BF1049" s="154"/>
      <c r="BG1049" s="154"/>
    </row>
    <row r="1050" spans="58:59" x14ac:dyDescent="0.25">
      <c r="BF1050" s="154"/>
      <c r="BG1050" s="154"/>
    </row>
    <row r="1051" spans="58:59" x14ac:dyDescent="0.25">
      <c r="BF1051" s="154"/>
      <c r="BG1051" s="154"/>
    </row>
    <row r="1052" spans="58:59" x14ac:dyDescent="0.25">
      <c r="BF1052" s="154"/>
      <c r="BG1052" s="154"/>
    </row>
    <row r="1053" spans="58:59" x14ac:dyDescent="0.25">
      <c r="BF1053" s="154"/>
      <c r="BG1053" s="154"/>
    </row>
    <row r="1054" spans="58:59" x14ac:dyDescent="0.25">
      <c r="BF1054" s="154"/>
      <c r="BG1054" s="154"/>
    </row>
    <row r="1055" spans="58:59" x14ac:dyDescent="0.25">
      <c r="BF1055" s="154"/>
      <c r="BG1055" s="154"/>
    </row>
    <row r="1056" spans="58:59" x14ac:dyDescent="0.25">
      <c r="BF1056" s="154"/>
      <c r="BG1056" s="154"/>
    </row>
    <row r="1057" spans="58:59" x14ac:dyDescent="0.25">
      <c r="BF1057" s="154"/>
      <c r="BG1057" s="154"/>
    </row>
    <row r="1058" spans="58:59" x14ac:dyDescent="0.25">
      <c r="BF1058" s="154"/>
      <c r="BG1058" s="154"/>
    </row>
    <row r="1059" spans="58:59" x14ac:dyDescent="0.25">
      <c r="BF1059" s="154"/>
      <c r="BG1059" s="154"/>
    </row>
    <row r="1060" spans="58:59" x14ac:dyDescent="0.25">
      <c r="BF1060" s="154"/>
      <c r="BG1060" s="154"/>
    </row>
    <row r="1061" spans="58:59" x14ac:dyDescent="0.25">
      <c r="BF1061" s="154"/>
      <c r="BG1061" s="154"/>
    </row>
    <row r="1062" spans="58:59" x14ac:dyDescent="0.25">
      <c r="BF1062" s="154"/>
      <c r="BG1062" s="154"/>
    </row>
    <row r="1063" spans="58:59" x14ac:dyDescent="0.25">
      <c r="BF1063" s="154"/>
      <c r="BG1063" s="154"/>
    </row>
    <row r="1064" spans="58:59" x14ac:dyDescent="0.25">
      <c r="BF1064" s="154"/>
      <c r="BG1064" s="154"/>
    </row>
    <row r="1065" spans="58:59" x14ac:dyDescent="0.25">
      <c r="BF1065" s="154"/>
      <c r="BG1065" s="154"/>
    </row>
    <row r="1066" spans="58:59" x14ac:dyDescent="0.25">
      <c r="BF1066" s="154"/>
      <c r="BG1066" s="154"/>
    </row>
    <row r="1067" spans="58:59" x14ac:dyDescent="0.25">
      <c r="BF1067" s="154"/>
      <c r="BG1067" s="154"/>
    </row>
    <row r="1068" spans="58:59" x14ac:dyDescent="0.25">
      <c r="BF1068" s="154"/>
      <c r="BG1068" s="154"/>
    </row>
    <row r="1069" spans="58:59" x14ac:dyDescent="0.25">
      <c r="BF1069" s="154"/>
      <c r="BG1069" s="154"/>
    </row>
    <row r="1070" spans="58:59" x14ac:dyDescent="0.25">
      <c r="BF1070" s="154"/>
      <c r="BG1070" s="154"/>
    </row>
    <row r="1071" spans="58:59" x14ac:dyDescent="0.25">
      <c r="BF1071" s="154"/>
      <c r="BG1071" s="154"/>
    </row>
    <row r="1072" spans="58:59" x14ac:dyDescent="0.25">
      <c r="BF1072" s="154"/>
      <c r="BG1072" s="154"/>
    </row>
    <row r="1073" spans="58:59" x14ac:dyDescent="0.25">
      <c r="BF1073" s="154"/>
      <c r="BG1073" s="154"/>
    </row>
    <row r="1074" spans="58:59" x14ac:dyDescent="0.25">
      <c r="BF1074" s="154"/>
      <c r="BG1074" s="154"/>
    </row>
    <row r="1075" spans="58:59" x14ac:dyDescent="0.25">
      <c r="BF1075" s="154"/>
      <c r="BG1075" s="154"/>
    </row>
    <row r="1076" spans="58:59" x14ac:dyDescent="0.25">
      <c r="BF1076" s="154"/>
      <c r="BG1076" s="154"/>
    </row>
    <row r="1077" spans="58:59" x14ac:dyDescent="0.25">
      <c r="BF1077" s="154"/>
      <c r="BG1077" s="154"/>
    </row>
    <row r="1078" spans="58:59" x14ac:dyDescent="0.25">
      <c r="BF1078" s="154"/>
      <c r="BG1078" s="154"/>
    </row>
    <row r="1079" spans="58:59" x14ac:dyDescent="0.25">
      <c r="BF1079" s="154"/>
      <c r="BG1079" s="154"/>
    </row>
    <row r="1080" spans="58:59" x14ac:dyDescent="0.25">
      <c r="BF1080" s="154"/>
      <c r="BG1080" s="154"/>
    </row>
    <row r="1081" spans="58:59" x14ac:dyDescent="0.25">
      <c r="BF1081" s="154"/>
      <c r="BG1081" s="154"/>
    </row>
    <row r="1082" spans="58:59" x14ac:dyDescent="0.25">
      <c r="BF1082" s="154"/>
      <c r="BG1082" s="154"/>
    </row>
    <row r="1083" spans="58:59" x14ac:dyDescent="0.25">
      <c r="BF1083" s="154"/>
      <c r="BG1083" s="154"/>
    </row>
    <row r="1084" spans="58:59" x14ac:dyDescent="0.25">
      <c r="BF1084" s="154"/>
      <c r="BG1084" s="154"/>
    </row>
    <row r="1085" spans="58:59" x14ac:dyDescent="0.25">
      <c r="BF1085" s="154"/>
      <c r="BG1085" s="154"/>
    </row>
    <row r="1086" spans="58:59" x14ac:dyDescent="0.25">
      <c r="BF1086" s="154"/>
      <c r="BG1086" s="154"/>
    </row>
    <row r="1087" spans="58:59" x14ac:dyDescent="0.25">
      <c r="BF1087" s="154"/>
      <c r="BG1087" s="154"/>
    </row>
    <row r="1088" spans="58:59" x14ac:dyDescent="0.25">
      <c r="BF1088" s="154"/>
      <c r="BG1088" s="154"/>
    </row>
    <row r="1089" spans="58:59" x14ac:dyDescent="0.25">
      <c r="BF1089" s="154"/>
      <c r="BG1089" s="154"/>
    </row>
    <row r="1090" spans="58:59" x14ac:dyDescent="0.25">
      <c r="BF1090" s="154"/>
      <c r="BG1090" s="154"/>
    </row>
    <row r="1091" spans="58:59" x14ac:dyDescent="0.25">
      <c r="BF1091" s="154"/>
      <c r="BG1091" s="154"/>
    </row>
    <row r="1092" spans="58:59" x14ac:dyDescent="0.25">
      <c r="BF1092" s="154"/>
      <c r="BG1092" s="154"/>
    </row>
    <row r="1093" spans="58:59" x14ac:dyDescent="0.25">
      <c r="BF1093" s="154"/>
      <c r="BG1093" s="154"/>
    </row>
    <row r="1094" spans="58:59" x14ac:dyDescent="0.25">
      <c r="BF1094" s="154"/>
      <c r="BG1094" s="154"/>
    </row>
    <row r="1095" spans="58:59" x14ac:dyDescent="0.25">
      <c r="BF1095" s="154"/>
      <c r="BG1095" s="154"/>
    </row>
    <row r="1096" spans="58:59" x14ac:dyDescent="0.25">
      <c r="BF1096" s="154"/>
      <c r="BG1096" s="154"/>
    </row>
    <row r="1097" spans="58:59" x14ac:dyDescent="0.25">
      <c r="BF1097" s="154"/>
      <c r="BG1097" s="154"/>
    </row>
    <row r="1098" spans="58:59" x14ac:dyDescent="0.25">
      <c r="BF1098" s="154"/>
      <c r="BG1098" s="154"/>
    </row>
    <row r="1099" spans="58:59" x14ac:dyDescent="0.25">
      <c r="BF1099" s="154"/>
      <c r="BG1099" s="154"/>
    </row>
    <row r="1100" spans="58:59" x14ac:dyDescent="0.25">
      <c r="BF1100" s="154"/>
      <c r="BG1100" s="154"/>
    </row>
    <row r="1101" spans="58:59" x14ac:dyDescent="0.25">
      <c r="BF1101" s="154"/>
      <c r="BG1101" s="154"/>
    </row>
    <row r="1102" spans="58:59" x14ac:dyDescent="0.25">
      <c r="BF1102" s="154"/>
      <c r="BG1102" s="154"/>
    </row>
    <row r="1103" spans="58:59" x14ac:dyDescent="0.25">
      <c r="BF1103" s="154"/>
      <c r="BG1103" s="154"/>
    </row>
    <row r="1104" spans="58:59" x14ac:dyDescent="0.25">
      <c r="BF1104" s="154"/>
      <c r="BG1104" s="154"/>
    </row>
    <row r="1105" spans="58:59" x14ac:dyDescent="0.25">
      <c r="BF1105" s="154"/>
      <c r="BG1105" s="154"/>
    </row>
    <row r="1106" spans="58:59" x14ac:dyDescent="0.25">
      <c r="BF1106" s="154"/>
      <c r="BG1106" s="154"/>
    </row>
    <row r="1107" spans="58:59" x14ac:dyDescent="0.25">
      <c r="BF1107" s="154"/>
      <c r="BG1107" s="154"/>
    </row>
    <row r="1108" spans="58:59" x14ac:dyDescent="0.25">
      <c r="BF1108" s="154"/>
      <c r="BG1108" s="154"/>
    </row>
    <row r="1109" spans="58:59" x14ac:dyDescent="0.25">
      <c r="BF1109" s="154"/>
      <c r="BG1109" s="154"/>
    </row>
    <row r="1110" spans="58:59" x14ac:dyDescent="0.25">
      <c r="BF1110" s="154"/>
      <c r="BG1110" s="154"/>
    </row>
    <row r="1111" spans="58:59" x14ac:dyDescent="0.25">
      <c r="BF1111" s="154"/>
      <c r="BG1111" s="154"/>
    </row>
    <row r="1112" spans="58:59" x14ac:dyDescent="0.25">
      <c r="BF1112" s="154"/>
      <c r="BG1112" s="154"/>
    </row>
    <row r="1113" spans="58:59" x14ac:dyDescent="0.25">
      <c r="BF1113" s="154"/>
      <c r="BG1113" s="154"/>
    </row>
    <row r="1114" spans="58:59" x14ac:dyDescent="0.25">
      <c r="BF1114" s="154"/>
      <c r="BG1114" s="154"/>
    </row>
    <row r="1115" spans="58:59" x14ac:dyDescent="0.25">
      <c r="BF1115" s="154"/>
      <c r="BG1115" s="154"/>
    </row>
    <row r="1116" spans="58:59" x14ac:dyDescent="0.25">
      <c r="BF1116" s="154"/>
      <c r="BG1116" s="154"/>
    </row>
    <row r="1117" spans="58:59" x14ac:dyDescent="0.25">
      <c r="BF1117" s="154"/>
      <c r="BG1117" s="154"/>
    </row>
    <row r="1118" spans="58:59" x14ac:dyDescent="0.25">
      <c r="BF1118" s="154"/>
      <c r="BG1118" s="154"/>
    </row>
    <row r="1119" spans="58:59" x14ac:dyDescent="0.25">
      <c r="BF1119" s="154"/>
      <c r="BG1119" s="154"/>
    </row>
    <row r="1120" spans="58:59" x14ac:dyDescent="0.25">
      <c r="BF1120" s="154"/>
      <c r="BG1120" s="154"/>
    </row>
    <row r="1121" spans="58:59" x14ac:dyDescent="0.25">
      <c r="BF1121" s="154"/>
      <c r="BG1121" s="154"/>
    </row>
    <row r="1122" spans="58:59" x14ac:dyDescent="0.25">
      <c r="BF1122" s="154"/>
      <c r="BG1122" s="154"/>
    </row>
    <row r="1123" spans="58:59" x14ac:dyDescent="0.25">
      <c r="BF1123" s="154"/>
      <c r="BG1123" s="154"/>
    </row>
    <row r="1124" spans="58:59" x14ac:dyDescent="0.25">
      <c r="BF1124" s="154"/>
      <c r="BG1124" s="154"/>
    </row>
    <row r="1125" spans="58:59" x14ac:dyDescent="0.25">
      <c r="BF1125" s="154"/>
      <c r="BG1125" s="154"/>
    </row>
    <row r="1126" spans="58:59" x14ac:dyDescent="0.25">
      <c r="BF1126" s="154"/>
      <c r="BG1126" s="154"/>
    </row>
    <row r="1127" spans="58:59" x14ac:dyDescent="0.25">
      <c r="BF1127" s="154"/>
      <c r="BG1127" s="154"/>
    </row>
    <row r="1128" spans="58:59" x14ac:dyDescent="0.25">
      <c r="BF1128" s="154"/>
      <c r="BG1128" s="154"/>
    </row>
    <row r="1129" spans="58:59" x14ac:dyDescent="0.25">
      <c r="BF1129" s="154"/>
      <c r="BG1129" s="154"/>
    </row>
    <row r="1130" spans="58:59" x14ac:dyDescent="0.25">
      <c r="BF1130" s="154"/>
      <c r="BG1130" s="154"/>
    </row>
    <row r="1131" spans="58:59" x14ac:dyDescent="0.25">
      <c r="BF1131" s="154"/>
      <c r="BG1131" s="154"/>
    </row>
    <row r="1132" spans="58:59" x14ac:dyDescent="0.25">
      <c r="BF1132" s="154"/>
      <c r="BG1132" s="154"/>
    </row>
    <row r="1133" spans="58:59" x14ac:dyDescent="0.25">
      <c r="BF1133" s="154"/>
      <c r="BG1133" s="154"/>
    </row>
    <row r="1134" spans="58:59" x14ac:dyDescent="0.25">
      <c r="BF1134" s="154"/>
      <c r="BG1134" s="154"/>
    </row>
    <row r="1135" spans="58:59" x14ac:dyDescent="0.25">
      <c r="BF1135" s="154"/>
      <c r="BG1135" s="154"/>
    </row>
    <row r="1136" spans="58:59" x14ac:dyDescent="0.25">
      <c r="BF1136" s="154"/>
      <c r="BG1136" s="154"/>
    </row>
    <row r="1137" spans="58:59" x14ac:dyDescent="0.25">
      <c r="BF1137" s="154"/>
      <c r="BG1137" s="154"/>
    </row>
    <row r="1138" spans="58:59" x14ac:dyDescent="0.25">
      <c r="BF1138" s="154"/>
      <c r="BG1138" s="154"/>
    </row>
    <row r="1139" spans="58:59" x14ac:dyDescent="0.25">
      <c r="BF1139" s="154"/>
      <c r="BG1139" s="154"/>
    </row>
    <row r="1140" spans="58:59" x14ac:dyDescent="0.25">
      <c r="BF1140" s="154"/>
      <c r="BG1140" s="154"/>
    </row>
    <row r="1141" spans="58:59" x14ac:dyDescent="0.25">
      <c r="BF1141" s="154"/>
      <c r="BG1141" s="154"/>
    </row>
    <row r="1142" spans="58:59" x14ac:dyDescent="0.25">
      <c r="BF1142" s="154"/>
      <c r="BG1142" s="154"/>
    </row>
    <row r="1143" spans="58:59" x14ac:dyDescent="0.25">
      <c r="BF1143" s="154"/>
      <c r="BG1143" s="154"/>
    </row>
    <row r="1144" spans="58:59" x14ac:dyDescent="0.25">
      <c r="BF1144" s="154"/>
      <c r="BG1144" s="154"/>
    </row>
    <row r="1145" spans="58:59" x14ac:dyDescent="0.25">
      <c r="BF1145" s="154"/>
      <c r="BG1145" s="154"/>
    </row>
    <row r="1146" spans="58:59" x14ac:dyDescent="0.25">
      <c r="BF1146" s="154"/>
      <c r="BG1146" s="154"/>
    </row>
    <row r="1147" spans="58:59" x14ac:dyDescent="0.25">
      <c r="BF1147" s="154"/>
      <c r="BG1147" s="154"/>
    </row>
    <row r="1148" spans="58:59" x14ac:dyDescent="0.25">
      <c r="BF1148" s="154"/>
      <c r="BG1148" s="154"/>
    </row>
    <row r="1149" spans="58:59" x14ac:dyDescent="0.25">
      <c r="BF1149" s="154"/>
      <c r="BG1149" s="154"/>
    </row>
    <row r="1150" spans="58:59" x14ac:dyDescent="0.25">
      <c r="BF1150" s="154"/>
      <c r="BG1150" s="154"/>
    </row>
    <row r="1151" spans="58:59" x14ac:dyDescent="0.25">
      <c r="BF1151" s="154"/>
      <c r="BG1151" s="154"/>
    </row>
    <row r="1152" spans="58:59" x14ac:dyDescent="0.25">
      <c r="BF1152" s="154"/>
      <c r="BG1152" s="154"/>
    </row>
    <row r="1153" spans="58:59" x14ac:dyDescent="0.25">
      <c r="BF1153" s="154"/>
      <c r="BG1153" s="154"/>
    </row>
    <row r="1154" spans="58:59" x14ac:dyDescent="0.25">
      <c r="BF1154" s="154"/>
      <c r="BG1154" s="154"/>
    </row>
    <row r="1155" spans="58:59" x14ac:dyDescent="0.25">
      <c r="BF1155" s="154"/>
      <c r="BG1155" s="154"/>
    </row>
    <row r="1156" spans="58:59" x14ac:dyDescent="0.25">
      <c r="BF1156" s="154"/>
      <c r="BG1156" s="154"/>
    </row>
    <row r="1157" spans="58:59" x14ac:dyDescent="0.25">
      <c r="BF1157" s="154"/>
      <c r="BG1157" s="154"/>
    </row>
    <row r="1158" spans="58:59" x14ac:dyDescent="0.25">
      <c r="BF1158" s="154"/>
      <c r="BG1158" s="154"/>
    </row>
    <row r="1159" spans="58:59" x14ac:dyDescent="0.25">
      <c r="BF1159" s="154"/>
      <c r="BG1159" s="154"/>
    </row>
    <row r="1160" spans="58:59" x14ac:dyDescent="0.25">
      <c r="BF1160" s="154"/>
      <c r="BG1160" s="154"/>
    </row>
    <row r="1161" spans="58:59" x14ac:dyDescent="0.25">
      <c r="BF1161" s="154"/>
      <c r="BG1161" s="154"/>
    </row>
    <row r="1162" spans="58:59" x14ac:dyDescent="0.25">
      <c r="BF1162" s="154"/>
      <c r="BG1162" s="154"/>
    </row>
    <row r="1163" spans="58:59" x14ac:dyDescent="0.25">
      <c r="BF1163" s="154"/>
      <c r="BG1163" s="154"/>
    </row>
    <row r="1164" spans="58:59" x14ac:dyDescent="0.25">
      <c r="BF1164" s="154"/>
      <c r="BG1164" s="154"/>
    </row>
    <row r="1165" spans="58:59" x14ac:dyDescent="0.25">
      <c r="BF1165" s="154"/>
      <c r="BG1165" s="154"/>
    </row>
    <row r="1166" spans="58:59" x14ac:dyDescent="0.25">
      <c r="BF1166" s="154"/>
      <c r="BG1166" s="154"/>
    </row>
    <row r="1167" spans="58:59" x14ac:dyDescent="0.25">
      <c r="BF1167" s="154"/>
      <c r="BG1167" s="154"/>
    </row>
    <row r="1168" spans="58:59" x14ac:dyDescent="0.25">
      <c r="BF1168" s="154"/>
      <c r="BG1168" s="154"/>
    </row>
    <row r="1169" spans="58:59" x14ac:dyDescent="0.25">
      <c r="BF1169" s="154"/>
      <c r="BG1169" s="154"/>
    </row>
    <row r="1170" spans="58:59" x14ac:dyDescent="0.25">
      <c r="BF1170" s="154"/>
      <c r="BG1170" s="154"/>
    </row>
    <row r="1171" spans="58:59" x14ac:dyDescent="0.25">
      <c r="BF1171" s="154"/>
      <c r="BG1171" s="154"/>
    </row>
    <row r="1172" spans="58:59" x14ac:dyDescent="0.25">
      <c r="BF1172" s="154"/>
      <c r="BG1172" s="154"/>
    </row>
    <row r="1173" spans="58:59" x14ac:dyDescent="0.25">
      <c r="BF1173" s="154"/>
      <c r="BG1173" s="154"/>
    </row>
    <row r="1174" spans="58:59" x14ac:dyDescent="0.25">
      <c r="BF1174" s="154"/>
      <c r="BG1174" s="154"/>
    </row>
    <row r="1175" spans="58:59" x14ac:dyDescent="0.25">
      <c r="BF1175" s="154"/>
      <c r="BG1175" s="154"/>
    </row>
    <row r="1176" spans="58:59" x14ac:dyDescent="0.25">
      <c r="BF1176" s="154"/>
      <c r="BG1176" s="154"/>
    </row>
    <row r="1177" spans="58:59" x14ac:dyDescent="0.25">
      <c r="BF1177" s="154"/>
      <c r="BG1177" s="154"/>
    </row>
    <row r="1178" spans="58:59" x14ac:dyDescent="0.25">
      <c r="BF1178" s="154"/>
      <c r="BG1178" s="154"/>
    </row>
    <row r="1179" spans="58:59" x14ac:dyDescent="0.25">
      <c r="BF1179" s="154"/>
      <c r="BG1179" s="154"/>
    </row>
    <row r="1180" spans="58:59" x14ac:dyDescent="0.25">
      <c r="BF1180" s="154"/>
      <c r="BG1180" s="154"/>
    </row>
    <row r="1181" spans="58:59" x14ac:dyDescent="0.25">
      <c r="BF1181" s="154"/>
      <c r="BG1181" s="154"/>
    </row>
    <row r="1182" spans="58:59" x14ac:dyDescent="0.25">
      <c r="BF1182" s="154"/>
      <c r="BG1182" s="154"/>
    </row>
    <row r="1183" spans="58:59" x14ac:dyDescent="0.25">
      <c r="BF1183" s="154"/>
      <c r="BG1183" s="154"/>
    </row>
    <row r="1184" spans="58:59" x14ac:dyDescent="0.25">
      <c r="BF1184" s="154"/>
      <c r="BG1184" s="154"/>
    </row>
    <row r="1185" spans="58:59" x14ac:dyDescent="0.25">
      <c r="BF1185" s="154"/>
      <c r="BG1185" s="154"/>
    </row>
    <row r="1186" spans="58:59" x14ac:dyDescent="0.25">
      <c r="BF1186" s="154"/>
      <c r="BG1186" s="154"/>
    </row>
    <row r="1187" spans="58:59" x14ac:dyDescent="0.25">
      <c r="BF1187" s="154"/>
      <c r="BG1187" s="154"/>
    </row>
    <row r="1188" spans="58:59" x14ac:dyDescent="0.25">
      <c r="BF1188" s="154"/>
      <c r="BG1188" s="154"/>
    </row>
    <row r="1189" spans="58:59" x14ac:dyDescent="0.25">
      <c r="BF1189" s="154"/>
      <c r="BG1189" s="154"/>
    </row>
    <row r="1190" spans="58:59" x14ac:dyDescent="0.25">
      <c r="BF1190" s="154"/>
      <c r="BG1190" s="154"/>
    </row>
    <row r="1191" spans="58:59" x14ac:dyDescent="0.25">
      <c r="BF1191" s="154"/>
      <c r="BG1191" s="154"/>
    </row>
    <row r="1192" spans="58:59" x14ac:dyDescent="0.25">
      <c r="BF1192" s="154"/>
      <c r="BG1192" s="154"/>
    </row>
    <row r="1193" spans="58:59" x14ac:dyDescent="0.25">
      <c r="BF1193" s="154"/>
      <c r="BG1193" s="154"/>
    </row>
    <row r="1194" spans="58:59" x14ac:dyDescent="0.25">
      <c r="BF1194" s="154"/>
      <c r="BG1194" s="154"/>
    </row>
    <row r="1195" spans="58:59" x14ac:dyDescent="0.25">
      <c r="BF1195" s="154"/>
      <c r="BG1195" s="154"/>
    </row>
    <row r="1196" spans="58:59" x14ac:dyDescent="0.25">
      <c r="BF1196" s="154"/>
      <c r="BG1196" s="154"/>
    </row>
    <row r="1197" spans="58:59" x14ac:dyDescent="0.25">
      <c r="BF1197" s="154"/>
      <c r="BG1197" s="154"/>
    </row>
    <row r="1198" spans="58:59" x14ac:dyDescent="0.25">
      <c r="BF1198" s="154"/>
      <c r="BG1198" s="154"/>
    </row>
    <row r="1199" spans="58:59" x14ac:dyDescent="0.25">
      <c r="BF1199" s="154"/>
      <c r="BG1199" s="154"/>
    </row>
    <row r="1200" spans="58:59" x14ac:dyDescent="0.25">
      <c r="BF1200" s="154"/>
      <c r="BG1200" s="154"/>
    </row>
    <row r="1201" spans="58:59" x14ac:dyDescent="0.25">
      <c r="BF1201" s="154"/>
      <c r="BG1201" s="154"/>
    </row>
    <row r="1202" spans="58:59" x14ac:dyDescent="0.25">
      <c r="BF1202" s="154"/>
      <c r="BG1202" s="154"/>
    </row>
    <row r="1203" spans="58:59" x14ac:dyDescent="0.25">
      <c r="BF1203" s="154"/>
      <c r="BG1203" s="154"/>
    </row>
    <row r="1204" spans="58:59" x14ac:dyDescent="0.25">
      <c r="BF1204" s="154"/>
      <c r="BG1204" s="154"/>
    </row>
    <row r="1205" spans="58:59" x14ac:dyDescent="0.25">
      <c r="BF1205" s="154"/>
      <c r="BG1205" s="154"/>
    </row>
    <row r="1206" spans="58:59" x14ac:dyDescent="0.25">
      <c r="BF1206" s="154"/>
      <c r="BG1206" s="154"/>
    </row>
    <row r="1207" spans="58:59" x14ac:dyDescent="0.25">
      <c r="BF1207" s="154"/>
      <c r="BG1207" s="154"/>
    </row>
    <row r="1208" spans="58:59" x14ac:dyDescent="0.25">
      <c r="BF1208" s="154"/>
      <c r="BG1208" s="154"/>
    </row>
    <row r="1209" spans="58:59" x14ac:dyDescent="0.25">
      <c r="BF1209" s="154"/>
      <c r="BG1209" s="154"/>
    </row>
    <row r="1210" spans="58:59" x14ac:dyDescent="0.25">
      <c r="BF1210" s="154"/>
      <c r="BG1210" s="154"/>
    </row>
    <row r="1211" spans="58:59" x14ac:dyDescent="0.25">
      <c r="BF1211" s="154"/>
      <c r="BG1211" s="154"/>
    </row>
    <row r="1212" spans="58:59" x14ac:dyDescent="0.25">
      <c r="BF1212" s="154"/>
      <c r="BG1212" s="154"/>
    </row>
    <row r="1213" spans="58:59" x14ac:dyDescent="0.25">
      <c r="BF1213" s="154"/>
      <c r="BG1213" s="154"/>
    </row>
    <row r="1214" spans="58:59" x14ac:dyDescent="0.25">
      <c r="BF1214" s="154"/>
      <c r="BG1214" s="154"/>
    </row>
    <row r="1215" spans="58:59" x14ac:dyDescent="0.25">
      <c r="BF1215" s="154"/>
      <c r="BG1215" s="154"/>
    </row>
    <row r="1216" spans="58:59" x14ac:dyDescent="0.25">
      <c r="BF1216" s="154"/>
      <c r="BG1216" s="154"/>
    </row>
    <row r="1217" spans="58:59" x14ac:dyDescent="0.25">
      <c r="BF1217" s="154"/>
      <c r="BG1217" s="154"/>
    </row>
    <row r="1218" spans="58:59" x14ac:dyDescent="0.25">
      <c r="BF1218" s="154"/>
      <c r="BG1218" s="154"/>
    </row>
    <row r="1219" spans="58:59" x14ac:dyDescent="0.25">
      <c r="BF1219" s="154"/>
      <c r="BG1219" s="154"/>
    </row>
    <row r="1220" spans="58:59" x14ac:dyDescent="0.25">
      <c r="BF1220" s="154"/>
      <c r="BG1220" s="154"/>
    </row>
    <row r="1221" spans="58:59" x14ac:dyDescent="0.25">
      <c r="BF1221" s="154"/>
      <c r="BG1221" s="154"/>
    </row>
    <row r="1222" spans="58:59" x14ac:dyDescent="0.25">
      <c r="BF1222" s="154"/>
      <c r="BG1222" s="154"/>
    </row>
    <row r="1223" spans="58:59" x14ac:dyDescent="0.25">
      <c r="BF1223" s="154"/>
      <c r="BG1223" s="154"/>
    </row>
    <row r="1224" spans="58:59" x14ac:dyDescent="0.25">
      <c r="BF1224" s="154"/>
      <c r="BG1224" s="154"/>
    </row>
    <row r="1225" spans="58:59" x14ac:dyDescent="0.25">
      <c r="BF1225" s="154"/>
      <c r="BG1225" s="154"/>
    </row>
    <row r="1226" spans="58:59" x14ac:dyDescent="0.25">
      <c r="BF1226" s="154"/>
      <c r="BG1226" s="154"/>
    </row>
    <row r="1227" spans="58:59" x14ac:dyDescent="0.25">
      <c r="BF1227" s="154"/>
      <c r="BG1227" s="154"/>
    </row>
    <row r="1228" spans="58:59" x14ac:dyDescent="0.25">
      <c r="BF1228" s="154"/>
      <c r="BG1228" s="154"/>
    </row>
    <row r="1229" spans="58:59" x14ac:dyDescent="0.25">
      <c r="BF1229" s="154"/>
      <c r="BG1229" s="154"/>
    </row>
    <row r="1230" spans="58:59" x14ac:dyDescent="0.25">
      <c r="BF1230" s="154"/>
      <c r="BG1230" s="154"/>
    </row>
    <row r="1231" spans="58:59" x14ac:dyDescent="0.25">
      <c r="BF1231" s="154"/>
      <c r="BG1231" s="154"/>
    </row>
    <row r="1232" spans="58:59" x14ac:dyDescent="0.25">
      <c r="BF1232" s="154"/>
      <c r="BG1232" s="154"/>
    </row>
    <row r="1233" spans="58:59" x14ac:dyDescent="0.25">
      <c r="BF1233" s="154"/>
      <c r="BG1233" s="154"/>
    </row>
    <row r="1234" spans="58:59" x14ac:dyDescent="0.25">
      <c r="BF1234" s="154"/>
      <c r="BG1234" s="154"/>
    </row>
    <row r="1235" spans="58:59" x14ac:dyDescent="0.25">
      <c r="BF1235" s="154"/>
      <c r="BG1235" s="154"/>
    </row>
    <row r="1236" spans="58:59" x14ac:dyDescent="0.25">
      <c r="BF1236" s="154"/>
      <c r="BG1236" s="154"/>
    </row>
    <row r="1237" spans="58:59" x14ac:dyDescent="0.25">
      <c r="BF1237" s="154"/>
      <c r="BG1237" s="154"/>
    </row>
    <row r="1238" spans="58:59" x14ac:dyDescent="0.25">
      <c r="BF1238" s="154"/>
      <c r="BG1238" s="154"/>
    </row>
    <row r="1239" spans="58:59" x14ac:dyDescent="0.25">
      <c r="BF1239" s="154"/>
      <c r="BG1239" s="154"/>
    </row>
    <row r="1240" spans="58:59" x14ac:dyDescent="0.25">
      <c r="BF1240" s="154"/>
      <c r="BG1240" s="154"/>
    </row>
    <row r="1241" spans="58:59" x14ac:dyDescent="0.25">
      <c r="BF1241" s="154"/>
      <c r="BG1241" s="154"/>
    </row>
    <row r="1242" spans="58:59" x14ac:dyDescent="0.25">
      <c r="BF1242" s="154"/>
      <c r="BG1242" s="154"/>
    </row>
    <row r="1243" spans="58:59" x14ac:dyDescent="0.25">
      <c r="BF1243" s="154"/>
      <c r="BG1243" s="154"/>
    </row>
    <row r="1244" spans="58:59" x14ac:dyDescent="0.25">
      <c r="BF1244" s="154"/>
      <c r="BG1244" s="154"/>
    </row>
    <row r="1245" spans="58:59" x14ac:dyDescent="0.25">
      <c r="BF1245" s="154"/>
      <c r="BG1245" s="154"/>
    </row>
    <row r="1246" spans="58:59" x14ac:dyDescent="0.25">
      <c r="BF1246" s="154"/>
      <c r="BG1246" s="154"/>
    </row>
    <row r="1247" spans="58:59" x14ac:dyDescent="0.25">
      <c r="BF1247" s="154"/>
      <c r="BG1247" s="154"/>
    </row>
    <row r="1248" spans="58:59" x14ac:dyDescent="0.25">
      <c r="BF1248" s="154"/>
      <c r="BG1248" s="154"/>
    </row>
    <row r="1249" spans="58:59" x14ac:dyDescent="0.25">
      <c r="BF1249" s="154"/>
      <c r="BG1249" s="154"/>
    </row>
    <row r="1250" spans="58:59" x14ac:dyDescent="0.25">
      <c r="BF1250" s="154"/>
      <c r="BG1250" s="154"/>
    </row>
    <row r="1251" spans="58:59" x14ac:dyDescent="0.25">
      <c r="BF1251" s="154"/>
      <c r="BG1251" s="154"/>
    </row>
    <row r="1252" spans="58:59" x14ac:dyDescent="0.25">
      <c r="BF1252" s="154"/>
      <c r="BG1252" s="154"/>
    </row>
    <row r="1253" spans="58:59" x14ac:dyDescent="0.25">
      <c r="BF1253" s="154"/>
      <c r="BG1253" s="154"/>
    </row>
    <row r="1254" spans="58:59" x14ac:dyDescent="0.25">
      <c r="BF1254" s="154"/>
      <c r="BG1254" s="154"/>
    </row>
    <row r="1255" spans="58:59" x14ac:dyDescent="0.25">
      <c r="BF1255" s="154"/>
      <c r="BG1255" s="154"/>
    </row>
    <row r="1256" spans="58:59" x14ac:dyDescent="0.25">
      <c r="BF1256" s="154"/>
      <c r="BG1256" s="154"/>
    </row>
    <row r="1257" spans="58:59" x14ac:dyDescent="0.25">
      <c r="BF1257" s="154"/>
      <c r="BG1257" s="154"/>
    </row>
    <row r="1258" spans="58:59" x14ac:dyDescent="0.25">
      <c r="BF1258" s="154"/>
      <c r="BG1258" s="154"/>
    </row>
    <row r="1259" spans="58:59" x14ac:dyDescent="0.25">
      <c r="BF1259" s="154"/>
      <c r="BG1259" s="154"/>
    </row>
    <row r="1260" spans="58:59" x14ac:dyDescent="0.25">
      <c r="BF1260" s="154"/>
      <c r="BG1260" s="154"/>
    </row>
    <row r="1261" spans="58:59" x14ac:dyDescent="0.25">
      <c r="BF1261" s="154"/>
      <c r="BG1261" s="154"/>
    </row>
    <row r="1262" spans="58:59" x14ac:dyDescent="0.25">
      <c r="BF1262" s="154"/>
      <c r="BG1262" s="154"/>
    </row>
    <row r="1263" spans="58:59" x14ac:dyDescent="0.25">
      <c r="BF1263" s="154"/>
      <c r="BG1263" s="154"/>
    </row>
    <row r="1264" spans="58:59" x14ac:dyDescent="0.25">
      <c r="BF1264" s="154"/>
      <c r="BG1264" s="154"/>
    </row>
    <row r="1265" spans="58:59" x14ac:dyDescent="0.25">
      <c r="BF1265" s="154"/>
      <c r="BG1265" s="154"/>
    </row>
    <row r="1266" spans="58:59" x14ac:dyDescent="0.25">
      <c r="BF1266" s="154"/>
      <c r="BG1266" s="154"/>
    </row>
    <row r="1267" spans="58:59" x14ac:dyDescent="0.25">
      <c r="BF1267" s="154"/>
      <c r="BG1267" s="154"/>
    </row>
    <row r="1268" spans="58:59" x14ac:dyDescent="0.25">
      <c r="BF1268" s="154"/>
      <c r="BG1268" s="154"/>
    </row>
    <row r="1269" spans="58:59" x14ac:dyDescent="0.25">
      <c r="BF1269" s="154"/>
      <c r="BG1269" s="154"/>
    </row>
    <row r="1270" spans="58:59" x14ac:dyDescent="0.25">
      <c r="BF1270" s="154"/>
      <c r="BG1270" s="154"/>
    </row>
    <row r="1271" spans="58:59" x14ac:dyDescent="0.25">
      <c r="BF1271" s="154"/>
      <c r="BG1271" s="154"/>
    </row>
    <row r="1272" spans="58:59" x14ac:dyDescent="0.25">
      <c r="BF1272" s="154"/>
      <c r="BG1272" s="154"/>
    </row>
    <row r="1273" spans="58:59" x14ac:dyDescent="0.25">
      <c r="BF1273" s="154"/>
      <c r="BG1273" s="154"/>
    </row>
    <row r="1274" spans="58:59" x14ac:dyDescent="0.25">
      <c r="BF1274" s="154"/>
      <c r="BG1274" s="154"/>
    </row>
    <row r="1275" spans="58:59" x14ac:dyDescent="0.25">
      <c r="BF1275" s="154"/>
      <c r="BG1275" s="154"/>
    </row>
    <row r="1276" spans="58:59" x14ac:dyDescent="0.25">
      <c r="BF1276" s="154"/>
      <c r="BG1276" s="154"/>
    </row>
    <row r="1277" spans="58:59" x14ac:dyDescent="0.25">
      <c r="BF1277" s="154"/>
      <c r="BG1277" s="154"/>
    </row>
    <row r="1278" spans="58:59" x14ac:dyDescent="0.25">
      <c r="BF1278" s="154"/>
      <c r="BG1278" s="154"/>
    </row>
    <row r="1279" spans="58:59" x14ac:dyDescent="0.25">
      <c r="BF1279" s="154"/>
      <c r="BG1279" s="154"/>
    </row>
    <row r="1280" spans="58:59" x14ac:dyDescent="0.25">
      <c r="BF1280" s="154"/>
      <c r="BG1280" s="154"/>
    </row>
    <row r="1281" spans="58:59" x14ac:dyDescent="0.25">
      <c r="BF1281" s="154"/>
      <c r="BG1281" s="154"/>
    </row>
    <row r="1282" spans="58:59" x14ac:dyDescent="0.25">
      <c r="BF1282" s="154"/>
      <c r="BG1282" s="154"/>
    </row>
    <row r="1283" spans="58:59" x14ac:dyDescent="0.25">
      <c r="BF1283" s="154"/>
      <c r="BG1283" s="154"/>
    </row>
    <row r="1284" spans="58:59" x14ac:dyDescent="0.25">
      <c r="BF1284" s="154"/>
      <c r="BG1284" s="154"/>
    </row>
    <row r="1285" spans="58:59" x14ac:dyDescent="0.25">
      <c r="BF1285" s="154"/>
      <c r="BG1285" s="154"/>
    </row>
    <row r="1286" spans="58:59" x14ac:dyDescent="0.25">
      <c r="BF1286" s="154"/>
      <c r="BG1286" s="154"/>
    </row>
    <row r="1287" spans="58:59" x14ac:dyDescent="0.25">
      <c r="BF1287" s="154"/>
      <c r="BG1287" s="154"/>
    </row>
    <row r="1288" spans="58:59" x14ac:dyDescent="0.25">
      <c r="BF1288" s="154"/>
      <c r="BG1288" s="154"/>
    </row>
    <row r="1289" spans="58:59" x14ac:dyDescent="0.25">
      <c r="BF1289" s="154"/>
      <c r="BG1289" s="154"/>
    </row>
    <row r="1290" spans="58:59" x14ac:dyDescent="0.25">
      <c r="BF1290" s="154"/>
      <c r="BG1290" s="154"/>
    </row>
    <row r="1291" spans="58:59" x14ac:dyDescent="0.25">
      <c r="BF1291" s="154"/>
      <c r="BG1291" s="154"/>
    </row>
    <row r="1292" spans="58:59" x14ac:dyDescent="0.25">
      <c r="BF1292" s="154"/>
      <c r="BG1292" s="154"/>
    </row>
    <row r="1293" spans="58:59" x14ac:dyDescent="0.25">
      <c r="BF1293" s="154"/>
      <c r="BG1293" s="154"/>
    </row>
    <row r="1294" spans="58:59" x14ac:dyDescent="0.25">
      <c r="BF1294" s="154"/>
      <c r="BG1294" s="154"/>
    </row>
    <row r="1295" spans="58:59" x14ac:dyDescent="0.25">
      <c r="BF1295" s="154"/>
      <c r="BG1295" s="154"/>
    </row>
    <row r="1296" spans="58:59" x14ac:dyDescent="0.25">
      <c r="BF1296" s="154"/>
      <c r="BG1296" s="154"/>
    </row>
    <row r="1297" spans="58:59" x14ac:dyDescent="0.25">
      <c r="BF1297" s="154"/>
      <c r="BG1297" s="154"/>
    </row>
    <row r="1298" spans="58:59" x14ac:dyDescent="0.25">
      <c r="BF1298" s="154"/>
      <c r="BG1298" s="154"/>
    </row>
    <row r="1299" spans="58:59" x14ac:dyDescent="0.25">
      <c r="BF1299" s="154"/>
      <c r="BG1299" s="154"/>
    </row>
    <row r="1300" spans="58:59" x14ac:dyDescent="0.25">
      <c r="BF1300" s="154"/>
      <c r="BG1300" s="154"/>
    </row>
    <row r="1301" spans="58:59" x14ac:dyDescent="0.25">
      <c r="BF1301" s="154"/>
      <c r="BG1301" s="154"/>
    </row>
    <row r="1302" spans="58:59" x14ac:dyDescent="0.25">
      <c r="BF1302" s="154"/>
      <c r="BG1302" s="154"/>
    </row>
    <row r="1303" spans="58:59" x14ac:dyDescent="0.25">
      <c r="BF1303" s="154"/>
      <c r="BG1303" s="154"/>
    </row>
    <row r="1304" spans="58:59" x14ac:dyDescent="0.25">
      <c r="BF1304" s="154"/>
      <c r="BG1304" s="154"/>
    </row>
    <row r="1305" spans="58:59" x14ac:dyDescent="0.25">
      <c r="BF1305" s="154"/>
      <c r="BG1305" s="154"/>
    </row>
    <row r="1306" spans="58:59" x14ac:dyDescent="0.25">
      <c r="BF1306" s="154"/>
      <c r="BG1306" s="154"/>
    </row>
    <row r="1307" spans="58:59" x14ac:dyDescent="0.25">
      <c r="BF1307" s="154"/>
      <c r="BG1307" s="154"/>
    </row>
    <row r="1308" spans="58:59" x14ac:dyDescent="0.25">
      <c r="BF1308" s="154"/>
      <c r="BG1308" s="154"/>
    </row>
    <row r="1309" spans="58:59" x14ac:dyDescent="0.25">
      <c r="BF1309" s="154"/>
      <c r="BG1309" s="154"/>
    </row>
    <row r="1310" spans="58:59" x14ac:dyDescent="0.25">
      <c r="BF1310" s="154"/>
      <c r="BG1310" s="154"/>
    </row>
    <row r="1311" spans="58:59" x14ac:dyDescent="0.25">
      <c r="BF1311" s="154"/>
      <c r="BG1311" s="154"/>
    </row>
    <row r="1312" spans="58:59" x14ac:dyDescent="0.25">
      <c r="BF1312" s="154"/>
      <c r="BG1312" s="154"/>
    </row>
    <row r="1313" spans="58:59" x14ac:dyDescent="0.25">
      <c r="BF1313" s="154"/>
      <c r="BG1313" s="154"/>
    </row>
    <row r="1314" spans="58:59" x14ac:dyDescent="0.25">
      <c r="BF1314" s="154"/>
      <c r="BG1314" s="154"/>
    </row>
    <row r="1315" spans="58:59" x14ac:dyDescent="0.25">
      <c r="BF1315" s="154"/>
      <c r="BG1315" s="154"/>
    </row>
    <row r="1316" spans="58:59" x14ac:dyDescent="0.25">
      <c r="BF1316" s="154"/>
      <c r="BG1316" s="154"/>
    </row>
    <row r="1317" spans="58:59" x14ac:dyDescent="0.25">
      <c r="BF1317" s="154"/>
      <c r="BG1317" s="154"/>
    </row>
    <row r="1318" spans="58:59" x14ac:dyDescent="0.25">
      <c r="BF1318" s="154"/>
      <c r="BG1318" s="154"/>
    </row>
    <row r="1319" spans="58:59" x14ac:dyDescent="0.25">
      <c r="BF1319" s="154"/>
      <c r="BG1319" s="154"/>
    </row>
    <row r="1320" spans="58:59" x14ac:dyDescent="0.25">
      <c r="BF1320" s="154"/>
      <c r="BG1320" s="154"/>
    </row>
    <row r="1321" spans="58:59" x14ac:dyDescent="0.25">
      <c r="BF1321" s="154"/>
      <c r="BG1321" s="154"/>
    </row>
    <row r="1322" spans="58:59" x14ac:dyDescent="0.25">
      <c r="BF1322" s="154"/>
      <c r="BG1322" s="154"/>
    </row>
    <row r="1323" spans="58:59" x14ac:dyDescent="0.25">
      <c r="BF1323" s="154"/>
      <c r="BG1323" s="154"/>
    </row>
    <row r="1324" spans="58:59" x14ac:dyDescent="0.25">
      <c r="BF1324" s="154"/>
      <c r="BG1324" s="154"/>
    </row>
    <row r="1325" spans="58:59" x14ac:dyDescent="0.25">
      <c r="BF1325" s="154"/>
      <c r="BG1325" s="154"/>
    </row>
    <row r="1326" spans="58:59" x14ac:dyDescent="0.25">
      <c r="BF1326" s="154"/>
      <c r="BG1326" s="154"/>
    </row>
    <row r="1327" spans="58:59" x14ac:dyDescent="0.25">
      <c r="BF1327" s="154"/>
      <c r="BG1327" s="154"/>
    </row>
    <row r="1328" spans="58:59" x14ac:dyDescent="0.25">
      <c r="BF1328" s="154"/>
      <c r="BG1328" s="154"/>
    </row>
    <row r="1329" spans="58:59" x14ac:dyDescent="0.25">
      <c r="BF1329" s="154"/>
      <c r="BG1329" s="154"/>
    </row>
    <row r="1330" spans="58:59" x14ac:dyDescent="0.25">
      <c r="BF1330" s="154"/>
      <c r="BG1330" s="154"/>
    </row>
    <row r="1331" spans="58:59" x14ac:dyDescent="0.25">
      <c r="BF1331" s="154"/>
      <c r="BG1331" s="154"/>
    </row>
    <row r="1332" spans="58:59" x14ac:dyDescent="0.25">
      <c r="BF1332" s="154"/>
      <c r="BG1332" s="154"/>
    </row>
    <row r="1333" spans="58:59" x14ac:dyDescent="0.25">
      <c r="BF1333" s="154"/>
      <c r="BG1333" s="154"/>
    </row>
    <row r="1334" spans="58:59" x14ac:dyDescent="0.25">
      <c r="BF1334" s="154"/>
      <c r="BG1334" s="154"/>
    </row>
    <row r="1335" spans="58:59" x14ac:dyDescent="0.25">
      <c r="BF1335" s="154"/>
      <c r="BG1335" s="154"/>
    </row>
    <row r="1336" spans="58:59" x14ac:dyDescent="0.25">
      <c r="BF1336" s="154"/>
      <c r="BG1336" s="154"/>
    </row>
    <row r="1337" spans="58:59" x14ac:dyDescent="0.25">
      <c r="BF1337" s="154"/>
      <c r="BG1337" s="154"/>
    </row>
    <row r="1338" spans="58:59" x14ac:dyDescent="0.25">
      <c r="BF1338" s="154"/>
      <c r="BG1338" s="154"/>
    </row>
    <row r="1339" spans="58:59" x14ac:dyDescent="0.25">
      <c r="BF1339" s="154"/>
      <c r="BG1339" s="154"/>
    </row>
    <row r="1340" spans="58:59" x14ac:dyDescent="0.25">
      <c r="BF1340" s="154"/>
      <c r="BG1340" s="154"/>
    </row>
    <row r="1341" spans="58:59" x14ac:dyDescent="0.25">
      <c r="BF1341" s="154"/>
      <c r="BG1341" s="154"/>
    </row>
    <row r="1342" spans="58:59" x14ac:dyDescent="0.25">
      <c r="BF1342" s="154"/>
      <c r="BG1342" s="154"/>
    </row>
    <row r="1343" spans="58:59" x14ac:dyDescent="0.25">
      <c r="BF1343" s="154"/>
      <c r="BG1343" s="154"/>
    </row>
    <row r="1344" spans="58:59" x14ac:dyDescent="0.25">
      <c r="BF1344" s="154"/>
      <c r="BG1344" s="154"/>
    </row>
    <row r="1345" spans="58:59" x14ac:dyDescent="0.25">
      <c r="BF1345" s="154"/>
      <c r="BG1345" s="154"/>
    </row>
    <row r="1346" spans="58:59" x14ac:dyDescent="0.25">
      <c r="BF1346" s="154"/>
      <c r="BG1346" s="154"/>
    </row>
    <row r="1347" spans="58:59" x14ac:dyDescent="0.25">
      <c r="BF1347" s="154"/>
      <c r="BG1347" s="154"/>
    </row>
    <row r="1348" spans="58:59" x14ac:dyDescent="0.25">
      <c r="BF1348" s="154"/>
      <c r="BG1348" s="154"/>
    </row>
    <row r="1349" spans="58:59" x14ac:dyDescent="0.25">
      <c r="BF1349" s="154"/>
      <c r="BG1349" s="154"/>
    </row>
    <row r="1350" spans="58:59" x14ac:dyDescent="0.25">
      <c r="BF1350" s="154"/>
      <c r="BG1350" s="154"/>
    </row>
    <row r="1351" spans="58:59" x14ac:dyDescent="0.25">
      <c r="BF1351" s="154"/>
      <c r="BG1351" s="154"/>
    </row>
    <row r="1352" spans="58:59" x14ac:dyDescent="0.25">
      <c r="BF1352" s="154"/>
      <c r="BG1352" s="154"/>
    </row>
    <row r="1353" spans="58:59" x14ac:dyDescent="0.25">
      <c r="BF1353" s="154"/>
      <c r="BG1353" s="154"/>
    </row>
    <row r="1354" spans="58:59" x14ac:dyDescent="0.25">
      <c r="BF1354" s="154"/>
      <c r="BG1354" s="154"/>
    </row>
    <row r="1355" spans="58:59" x14ac:dyDescent="0.25">
      <c r="BF1355" s="154"/>
      <c r="BG1355" s="154"/>
    </row>
    <row r="1356" spans="58:59" x14ac:dyDescent="0.25">
      <c r="BF1356" s="154"/>
      <c r="BG1356" s="154"/>
    </row>
    <row r="1357" spans="58:59" x14ac:dyDescent="0.25">
      <c r="BF1357" s="154"/>
      <c r="BG1357" s="154"/>
    </row>
    <row r="1358" spans="58:59" x14ac:dyDescent="0.25">
      <c r="BF1358" s="154"/>
      <c r="BG1358" s="154"/>
    </row>
    <row r="1359" spans="58:59" x14ac:dyDescent="0.25">
      <c r="BF1359" s="154"/>
      <c r="BG1359" s="154"/>
    </row>
    <row r="1360" spans="58:59" x14ac:dyDescent="0.25">
      <c r="BF1360" s="154"/>
      <c r="BG1360" s="154"/>
    </row>
    <row r="1361" spans="58:59" x14ac:dyDescent="0.25">
      <c r="BF1361" s="154"/>
      <c r="BG1361" s="154"/>
    </row>
    <row r="1362" spans="58:59" x14ac:dyDescent="0.25">
      <c r="BF1362" s="154"/>
      <c r="BG1362" s="154"/>
    </row>
    <row r="1363" spans="58:59" x14ac:dyDescent="0.25">
      <c r="BF1363" s="154"/>
      <c r="BG1363" s="154"/>
    </row>
    <row r="1364" spans="58:59" x14ac:dyDescent="0.25">
      <c r="BF1364" s="154"/>
      <c r="BG1364" s="154"/>
    </row>
    <row r="1365" spans="58:59" x14ac:dyDescent="0.25">
      <c r="BF1365" s="154"/>
      <c r="BG1365" s="154"/>
    </row>
    <row r="1366" spans="58:59" x14ac:dyDescent="0.25">
      <c r="BF1366" s="154"/>
      <c r="BG1366" s="154"/>
    </row>
    <row r="1367" spans="58:59" x14ac:dyDescent="0.25">
      <c r="BF1367" s="154"/>
      <c r="BG1367" s="154"/>
    </row>
    <row r="1368" spans="58:59" x14ac:dyDescent="0.25">
      <c r="BF1368" s="154"/>
      <c r="BG1368" s="154"/>
    </row>
    <row r="1369" spans="58:59" x14ac:dyDescent="0.25">
      <c r="BF1369" s="154"/>
      <c r="BG1369" s="154"/>
    </row>
    <row r="1370" spans="58:59" x14ac:dyDescent="0.25">
      <c r="BF1370" s="154"/>
      <c r="BG1370" s="154"/>
    </row>
    <row r="1371" spans="58:59" x14ac:dyDescent="0.25">
      <c r="BF1371" s="154"/>
      <c r="BG1371" s="154"/>
    </row>
    <row r="1372" spans="58:59" x14ac:dyDescent="0.25">
      <c r="BF1372" s="154"/>
      <c r="BG1372" s="154"/>
    </row>
    <row r="1373" spans="58:59" x14ac:dyDescent="0.25">
      <c r="BF1373" s="154"/>
      <c r="BG1373" s="154"/>
    </row>
    <row r="1374" spans="58:59" x14ac:dyDescent="0.25">
      <c r="BF1374" s="154"/>
      <c r="BG1374" s="154"/>
    </row>
    <row r="1375" spans="58:59" x14ac:dyDescent="0.25">
      <c r="BF1375" s="154"/>
      <c r="BG1375" s="154"/>
    </row>
    <row r="1376" spans="58:59" x14ac:dyDescent="0.25">
      <c r="BF1376" s="154"/>
      <c r="BG1376" s="154"/>
    </row>
    <row r="1377" spans="58:59" x14ac:dyDescent="0.25">
      <c r="BF1377" s="154"/>
      <c r="BG1377" s="154"/>
    </row>
    <row r="1378" spans="58:59" x14ac:dyDescent="0.25">
      <c r="BF1378" s="154"/>
      <c r="BG1378" s="154"/>
    </row>
    <row r="1379" spans="58:59" x14ac:dyDescent="0.25">
      <c r="BF1379" s="154"/>
      <c r="BG1379" s="154"/>
    </row>
    <row r="1380" spans="58:59" x14ac:dyDescent="0.25">
      <c r="BF1380" s="154"/>
      <c r="BG1380" s="154"/>
    </row>
    <row r="1381" spans="58:59" x14ac:dyDescent="0.25">
      <c r="BF1381" s="154"/>
      <c r="BG1381" s="154"/>
    </row>
    <row r="1382" spans="58:59" x14ac:dyDescent="0.25">
      <c r="BF1382" s="154"/>
      <c r="BG1382" s="154"/>
    </row>
    <row r="1383" spans="58:59" x14ac:dyDescent="0.25">
      <c r="BF1383" s="154"/>
      <c r="BG1383" s="154"/>
    </row>
    <row r="1384" spans="58:59" x14ac:dyDescent="0.25">
      <c r="BF1384" s="154"/>
      <c r="BG1384" s="154"/>
    </row>
    <row r="1385" spans="58:59" x14ac:dyDescent="0.25">
      <c r="BF1385" s="154"/>
      <c r="BG1385" s="154"/>
    </row>
    <row r="1386" spans="58:59" x14ac:dyDescent="0.25">
      <c r="BF1386" s="154"/>
      <c r="BG1386" s="154"/>
    </row>
    <row r="1387" spans="58:59" x14ac:dyDescent="0.25">
      <c r="BF1387" s="154"/>
      <c r="BG1387" s="154"/>
    </row>
    <row r="1388" spans="58:59" x14ac:dyDescent="0.25">
      <c r="BF1388" s="154"/>
      <c r="BG1388" s="154"/>
    </row>
    <row r="1389" spans="58:59" x14ac:dyDescent="0.25">
      <c r="BF1389" s="154"/>
      <c r="BG1389" s="154"/>
    </row>
    <row r="1390" spans="58:59" x14ac:dyDescent="0.25">
      <c r="BF1390" s="154"/>
      <c r="BG1390" s="154"/>
    </row>
    <row r="1391" spans="58:59" x14ac:dyDescent="0.25">
      <c r="BF1391" s="154"/>
      <c r="BG1391" s="154"/>
    </row>
    <row r="1392" spans="58:59" x14ac:dyDescent="0.25">
      <c r="BF1392" s="154"/>
      <c r="BG1392" s="154"/>
    </row>
    <row r="1393" spans="58:59" x14ac:dyDescent="0.25">
      <c r="BF1393" s="154"/>
      <c r="BG1393" s="154"/>
    </row>
    <row r="1394" spans="58:59" x14ac:dyDescent="0.25">
      <c r="BF1394" s="154"/>
      <c r="BG1394" s="154"/>
    </row>
    <row r="1395" spans="58:59" x14ac:dyDescent="0.25">
      <c r="BF1395" s="154"/>
      <c r="BG1395" s="154"/>
    </row>
    <row r="1396" spans="58:59" x14ac:dyDescent="0.25">
      <c r="BF1396" s="154"/>
      <c r="BG1396" s="154"/>
    </row>
    <row r="1397" spans="58:59" x14ac:dyDescent="0.25">
      <c r="BF1397" s="154"/>
      <c r="BG1397" s="154"/>
    </row>
    <row r="1398" spans="58:59" x14ac:dyDescent="0.25">
      <c r="BF1398" s="154"/>
      <c r="BG1398" s="154"/>
    </row>
    <row r="1399" spans="58:59" x14ac:dyDescent="0.25">
      <c r="BF1399" s="154"/>
      <c r="BG1399" s="154"/>
    </row>
    <row r="1400" spans="58:59" x14ac:dyDescent="0.25">
      <c r="BF1400" s="154"/>
      <c r="BG1400" s="154"/>
    </row>
    <row r="1401" spans="58:59" x14ac:dyDescent="0.25">
      <c r="BF1401" s="154"/>
      <c r="BG1401" s="154"/>
    </row>
    <row r="1402" spans="58:59" x14ac:dyDescent="0.25">
      <c r="BF1402" s="154"/>
      <c r="BG1402" s="154"/>
    </row>
    <row r="1403" spans="58:59" x14ac:dyDescent="0.25">
      <c r="BF1403" s="154"/>
      <c r="BG1403" s="154"/>
    </row>
    <row r="1404" spans="58:59" x14ac:dyDescent="0.25">
      <c r="BF1404" s="154"/>
      <c r="BG1404" s="154"/>
    </row>
    <row r="1405" spans="58:59" x14ac:dyDescent="0.25">
      <c r="BF1405" s="154"/>
      <c r="BG1405" s="154"/>
    </row>
    <row r="1406" spans="58:59" x14ac:dyDescent="0.25">
      <c r="BF1406" s="154"/>
      <c r="BG1406" s="154"/>
    </row>
    <row r="1407" spans="58:59" x14ac:dyDescent="0.25">
      <c r="BF1407" s="154"/>
      <c r="BG1407" s="154"/>
    </row>
    <row r="1408" spans="58:59" x14ac:dyDescent="0.25">
      <c r="BF1408" s="154"/>
      <c r="BG1408" s="154"/>
    </row>
    <row r="1409" spans="58:59" x14ac:dyDescent="0.25">
      <c r="BF1409" s="154"/>
      <c r="BG1409" s="154"/>
    </row>
    <row r="1410" spans="58:59" x14ac:dyDescent="0.25">
      <c r="BF1410" s="154"/>
      <c r="BG1410" s="154"/>
    </row>
    <row r="1411" spans="58:59" x14ac:dyDescent="0.25">
      <c r="BF1411" s="154"/>
      <c r="BG1411" s="154"/>
    </row>
    <row r="1412" spans="58:59" x14ac:dyDescent="0.25">
      <c r="BF1412" s="154"/>
      <c r="BG1412" s="154"/>
    </row>
    <row r="1413" spans="58:59" x14ac:dyDescent="0.25">
      <c r="BF1413" s="154"/>
      <c r="BG1413" s="154"/>
    </row>
    <row r="1414" spans="58:59" x14ac:dyDescent="0.25">
      <c r="BF1414" s="154"/>
      <c r="BG1414" s="154"/>
    </row>
    <row r="1415" spans="58:59" x14ac:dyDescent="0.25">
      <c r="BF1415" s="154"/>
      <c r="BG1415" s="154"/>
    </row>
    <row r="1416" spans="58:59" x14ac:dyDescent="0.25">
      <c r="BF1416" s="154"/>
      <c r="BG1416" s="154"/>
    </row>
    <row r="1417" spans="58:59" x14ac:dyDescent="0.25">
      <c r="BF1417" s="154"/>
      <c r="BG1417" s="154"/>
    </row>
    <row r="1418" spans="58:59" x14ac:dyDescent="0.25">
      <c r="BF1418" s="154"/>
      <c r="BG1418" s="154"/>
    </row>
    <row r="1419" spans="58:59" x14ac:dyDescent="0.25">
      <c r="BF1419" s="154"/>
      <c r="BG1419" s="154"/>
    </row>
    <row r="1420" spans="58:59" x14ac:dyDescent="0.25">
      <c r="BF1420" s="154"/>
      <c r="BG1420" s="154"/>
    </row>
    <row r="1421" spans="58:59" x14ac:dyDescent="0.25">
      <c r="BF1421" s="154"/>
      <c r="BG1421" s="154"/>
    </row>
    <row r="1422" spans="58:59" x14ac:dyDescent="0.25">
      <c r="BF1422" s="154"/>
      <c r="BG1422" s="154"/>
    </row>
    <row r="1423" spans="58:59" x14ac:dyDescent="0.25">
      <c r="BF1423" s="154"/>
      <c r="BG1423" s="154"/>
    </row>
    <row r="1424" spans="58:59" x14ac:dyDescent="0.25">
      <c r="BF1424" s="154"/>
      <c r="BG1424" s="154"/>
    </row>
    <row r="1425" spans="58:59" x14ac:dyDescent="0.25">
      <c r="BF1425" s="154"/>
      <c r="BG1425" s="154"/>
    </row>
    <row r="1426" spans="58:59" x14ac:dyDescent="0.25">
      <c r="BF1426" s="154"/>
      <c r="BG1426" s="154"/>
    </row>
    <row r="1427" spans="58:59" x14ac:dyDescent="0.25">
      <c r="BF1427" s="154"/>
      <c r="BG1427" s="154"/>
    </row>
    <row r="1428" spans="58:59" x14ac:dyDescent="0.25">
      <c r="BF1428" s="154"/>
      <c r="BG1428" s="154"/>
    </row>
    <row r="1429" spans="58:59" x14ac:dyDescent="0.25">
      <c r="BF1429" s="154"/>
      <c r="BG1429" s="154"/>
    </row>
    <row r="1430" spans="58:59" x14ac:dyDescent="0.25">
      <c r="BF1430" s="154"/>
      <c r="BG1430" s="154"/>
    </row>
    <row r="1431" spans="58:59" x14ac:dyDescent="0.25">
      <c r="BF1431" s="154"/>
      <c r="BG1431" s="154"/>
    </row>
    <row r="1432" spans="58:59" x14ac:dyDescent="0.25">
      <c r="BF1432" s="154"/>
      <c r="BG1432" s="154"/>
    </row>
    <row r="1433" spans="58:59" x14ac:dyDescent="0.25">
      <c r="BF1433" s="154"/>
      <c r="BG1433" s="154"/>
    </row>
    <row r="1434" spans="58:59" x14ac:dyDescent="0.25">
      <c r="BF1434" s="154"/>
      <c r="BG1434" s="154"/>
    </row>
    <row r="1435" spans="58:59" x14ac:dyDescent="0.25">
      <c r="BF1435" s="154"/>
      <c r="BG1435" s="154"/>
    </row>
    <row r="1436" spans="58:59" x14ac:dyDescent="0.25">
      <c r="BF1436" s="154"/>
      <c r="BG1436" s="154"/>
    </row>
    <row r="1437" spans="58:59" x14ac:dyDescent="0.25">
      <c r="BF1437" s="154"/>
      <c r="BG1437" s="154"/>
    </row>
    <row r="1438" spans="58:59" x14ac:dyDescent="0.25">
      <c r="BF1438" s="154"/>
      <c r="BG1438" s="154"/>
    </row>
    <row r="1439" spans="58:59" x14ac:dyDescent="0.25">
      <c r="BF1439" s="154"/>
      <c r="BG1439" s="154"/>
    </row>
    <row r="1440" spans="58:59" x14ac:dyDescent="0.25">
      <c r="BF1440" s="154"/>
      <c r="BG1440" s="154"/>
    </row>
    <row r="1441" spans="58:59" x14ac:dyDescent="0.25">
      <c r="BF1441" s="154"/>
      <c r="BG1441" s="154"/>
    </row>
    <row r="1442" spans="58:59" x14ac:dyDescent="0.25">
      <c r="BF1442" s="154"/>
      <c r="BG1442" s="154"/>
    </row>
    <row r="1443" spans="58:59" x14ac:dyDescent="0.25">
      <c r="BF1443" s="154"/>
      <c r="BG1443" s="154"/>
    </row>
    <row r="1444" spans="58:59" x14ac:dyDescent="0.25">
      <c r="BF1444" s="154"/>
      <c r="BG1444" s="154"/>
    </row>
    <row r="1445" spans="58:59" x14ac:dyDescent="0.25">
      <c r="BF1445" s="154"/>
      <c r="BG1445" s="154"/>
    </row>
    <row r="1446" spans="58:59" x14ac:dyDescent="0.25">
      <c r="BF1446" s="154"/>
      <c r="BG1446" s="154"/>
    </row>
    <row r="1447" spans="58:59" x14ac:dyDescent="0.25">
      <c r="BF1447" s="154"/>
      <c r="BG1447" s="154"/>
    </row>
    <row r="1448" spans="58:59" x14ac:dyDescent="0.25">
      <c r="BF1448" s="154"/>
      <c r="BG1448" s="154"/>
    </row>
    <row r="1449" spans="58:59" x14ac:dyDescent="0.25">
      <c r="BF1449" s="154"/>
      <c r="BG1449" s="154"/>
    </row>
    <row r="1450" spans="58:59" x14ac:dyDescent="0.25">
      <c r="BF1450" s="154"/>
      <c r="BG1450" s="154"/>
    </row>
    <row r="1451" spans="58:59" x14ac:dyDescent="0.25">
      <c r="BF1451" s="154"/>
      <c r="BG1451" s="154"/>
    </row>
    <row r="1452" spans="58:59" x14ac:dyDescent="0.25">
      <c r="BF1452" s="154"/>
      <c r="BG1452" s="154"/>
    </row>
    <row r="1453" spans="58:59" x14ac:dyDescent="0.25">
      <c r="BF1453" s="154"/>
      <c r="BG1453" s="154"/>
    </row>
    <row r="1454" spans="58:59" x14ac:dyDescent="0.25">
      <c r="BF1454" s="154"/>
      <c r="BG1454" s="154"/>
    </row>
    <row r="1455" spans="58:59" x14ac:dyDescent="0.25">
      <c r="BF1455" s="154"/>
      <c r="BG1455" s="154"/>
    </row>
    <row r="1456" spans="58:59" x14ac:dyDescent="0.25">
      <c r="BF1456" s="154"/>
      <c r="BG1456" s="154"/>
    </row>
    <row r="1457" spans="58:59" x14ac:dyDescent="0.25">
      <c r="BF1457" s="154"/>
      <c r="BG1457" s="154"/>
    </row>
    <row r="1458" spans="58:59" x14ac:dyDescent="0.25">
      <c r="BF1458" s="154"/>
      <c r="BG1458" s="154"/>
    </row>
    <row r="1459" spans="58:59" x14ac:dyDescent="0.25">
      <c r="BF1459" s="154"/>
      <c r="BG1459" s="154"/>
    </row>
    <row r="1460" spans="58:59" x14ac:dyDescent="0.25">
      <c r="BF1460" s="154"/>
      <c r="BG1460" s="154"/>
    </row>
    <row r="1461" spans="58:59" x14ac:dyDescent="0.25">
      <c r="BF1461" s="154"/>
      <c r="BG1461" s="154"/>
    </row>
    <row r="1462" spans="58:59" x14ac:dyDescent="0.25">
      <c r="BF1462" s="154"/>
      <c r="BG1462" s="154"/>
    </row>
    <row r="1463" spans="58:59" x14ac:dyDescent="0.25">
      <c r="BF1463" s="154"/>
      <c r="BG1463" s="154"/>
    </row>
    <row r="1464" spans="58:59" x14ac:dyDescent="0.25">
      <c r="BF1464" s="154"/>
      <c r="BG1464" s="154"/>
    </row>
    <row r="1465" spans="58:59" x14ac:dyDescent="0.25">
      <c r="BF1465" s="154"/>
      <c r="BG1465" s="154"/>
    </row>
    <row r="1466" spans="58:59" x14ac:dyDescent="0.25">
      <c r="BF1466" s="154"/>
      <c r="BG1466" s="154"/>
    </row>
    <row r="1467" spans="58:59" x14ac:dyDescent="0.25">
      <c r="BF1467" s="154"/>
      <c r="BG1467" s="154"/>
    </row>
    <row r="1468" spans="58:59" x14ac:dyDescent="0.25">
      <c r="BF1468" s="154"/>
      <c r="BG1468" s="154"/>
    </row>
    <row r="1469" spans="58:59" x14ac:dyDescent="0.25">
      <c r="BF1469" s="154"/>
      <c r="BG1469" s="154"/>
    </row>
    <row r="1470" spans="58:59" x14ac:dyDescent="0.25">
      <c r="BF1470" s="154"/>
      <c r="BG1470" s="154"/>
    </row>
    <row r="1471" spans="58:59" x14ac:dyDescent="0.25">
      <c r="BF1471" s="154"/>
      <c r="BG1471" s="154"/>
    </row>
    <row r="1472" spans="58:59" x14ac:dyDescent="0.25">
      <c r="BF1472" s="154"/>
      <c r="BG1472" s="154"/>
    </row>
    <row r="1473" spans="58:59" x14ac:dyDescent="0.25">
      <c r="BF1473" s="154"/>
      <c r="BG1473" s="154"/>
    </row>
    <row r="1474" spans="58:59" x14ac:dyDescent="0.25">
      <c r="BF1474" s="154"/>
      <c r="BG1474" s="154"/>
    </row>
    <row r="1475" spans="58:59" x14ac:dyDescent="0.25">
      <c r="BF1475" s="154"/>
      <c r="BG1475" s="154"/>
    </row>
    <row r="1476" spans="58:59" x14ac:dyDescent="0.25">
      <c r="BF1476" s="154"/>
      <c r="BG1476" s="154"/>
    </row>
    <row r="1477" spans="58:59" x14ac:dyDescent="0.25">
      <c r="BF1477" s="154"/>
      <c r="BG1477" s="154"/>
    </row>
    <row r="1478" spans="58:59" x14ac:dyDescent="0.25">
      <c r="BF1478" s="154"/>
      <c r="BG1478" s="154"/>
    </row>
    <row r="1479" spans="58:59" x14ac:dyDescent="0.25">
      <c r="BF1479" s="154"/>
      <c r="BG1479" s="154"/>
    </row>
    <row r="1480" spans="58:59" x14ac:dyDescent="0.25">
      <c r="BF1480" s="154"/>
      <c r="BG1480" s="154"/>
    </row>
    <row r="1481" spans="58:59" x14ac:dyDescent="0.25">
      <c r="BF1481" s="154"/>
      <c r="BG1481" s="154"/>
    </row>
    <row r="1482" spans="58:59" x14ac:dyDescent="0.25">
      <c r="BF1482" s="154"/>
      <c r="BG1482" s="154"/>
    </row>
    <row r="1483" spans="58:59" x14ac:dyDescent="0.25">
      <c r="BF1483" s="154"/>
      <c r="BG1483" s="154"/>
    </row>
    <row r="1484" spans="58:59" x14ac:dyDescent="0.25">
      <c r="BF1484" s="154"/>
      <c r="BG1484" s="154"/>
    </row>
    <row r="1485" spans="58:59" x14ac:dyDescent="0.25">
      <c r="BF1485" s="154"/>
      <c r="BG1485" s="154"/>
    </row>
    <row r="1486" spans="58:59" x14ac:dyDescent="0.25">
      <c r="BF1486" s="154"/>
      <c r="BG1486" s="154"/>
    </row>
    <row r="1487" spans="58:59" x14ac:dyDescent="0.25">
      <c r="BF1487" s="154"/>
      <c r="BG1487" s="154"/>
    </row>
    <row r="1488" spans="58:59" x14ac:dyDescent="0.25">
      <c r="BF1488" s="154"/>
      <c r="BG1488" s="154"/>
    </row>
    <row r="1489" spans="58:59" x14ac:dyDescent="0.25">
      <c r="BF1489" s="154"/>
      <c r="BG1489" s="154"/>
    </row>
    <row r="1490" spans="58:59" x14ac:dyDescent="0.25">
      <c r="BF1490" s="154"/>
      <c r="BG1490" s="154"/>
    </row>
    <row r="1491" spans="58:59" x14ac:dyDescent="0.25">
      <c r="BF1491" s="154"/>
      <c r="BG1491" s="154"/>
    </row>
    <row r="1492" spans="58:59" x14ac:dyDescent="0.25">
      <c r="BF1492" s="154"/>
      <c r="BG1492" s="154"/>
    </row>
    <row r="1493" spans="58:59" x14ac:dyDescent="0.25">
      <c r="BF1493" s="154"/>
      <c r="BG1493" s="154"/>
    </row>
    <row r="1494" spans="58:59" x14ac:dyDescent="0.25">
      <c r="BF1494" s="154"/>
      <c r="BG1494" s="154"/>
    </row>
    <row r="1495" spans="58:59" x14ac:dyDescent="0.25">
      <c r="BF1495" s="154"/>
      <c r="BG1495" s="154"/>
    </row>
    <row r="1496" spans="58:59" x14ac:dyDescent="0.25">
      <c r="BF1496" s="154"/>
      <c r="BG1496" s="154"/>
    </row>
    <row r="1497" spans="58:59" x14ac:dyDescent="0.25">
      <c r="BF1497" s="154"/>
      <c r="BG1497" s="154"/>
    </row>
    <row r="1498" spans="58:59" x14ac:dyDescent="0.25">
      <c r="BF1498" s="154"/>
      <c r="BG1498" s="154"/>
    </row>
    <row r="1499" spans="58:59" x14ac:dyDescent="0.25">
      <c r="BF1499" s="154"/>
      <c r="BG1499" s="154"/>
    </row>
    <row r="1500" spans="58:59" x14ac:dyDescent="0.25">
      <c r="BF1500" s="154"/>
      <c r="BG1500" s="154"/>
    </row>
    <row r="1501" spans="58:59" x14ac:dyDescent="0.25">
      <c r="BF1501" s="154"/>
      <c r="BG1501" s="154"/>
    </row>
    <row r="1502" spans="58:59" x14ac:dyDescent="0.25">
      <c r="BF1502" s="154"/>
      <c r="BG1502" s="154"/>
    </row>
    <row r="1503" spans="58:59" x14ac:dyDescent="0.25">
      <c r="BF1503" s="154"/>
      <c r="BG1503" s="154"/>
    </row>
    <row r="1504" spans="58:59" x14ac:dyDescent="0.25">
      <c r="BF1504" s="154"/>
      <c r="BG1504" s="154"/>
    </row>
    <row r="1505" spans="58:59" x14ac:dyDescent="0.25">
      <c r="BF1505" s="154"/>
      <c r="BG1505" s="154"/>
    </row>
    <row r="1506" spans="58:59" x14ac:dyDescent="0.25">
      <c r="BF1506" s="154"/>
      <c r="BG1506" s="154"/>
    </row>
    <row r="1507" spans="58:59" x14ac:dyDescent="0.25">
      <c r="BF1507" s="154"/>
      <c r="BG1507" s="154"/>
    </row>
    <row r="1508" spans="58:59" x14ac:dyDescent="0.25">
      <c r="BF1508" s="154"/>
      <c r="BG1508" s="154"/>
    </row>
    <row r="1509" spans="58:59" x14ac:dyDescent="0.25">
      <c r="BF1509" s="154"/>
      <c r="BG1509" s="154"/>
    </row>
    <row r="1510" spans="58:59" x14ac:dyDescent="0.25">
      <c r="BF1510" s="154"/>
      <c r="BG1510" s="154"/>
    </row>
    <row r="1511" spans="58:59" x14ac:dyDescent="0.25">
      <c r="BF1511" s="154"/>
      <c r="BG1511" s="154"/>
    </row>
    <row r="1512" spans="58:59" x14ac:dyDescent="0.25">
      <c r="BF1512" s="154"/>
      <c r="BG1512" s="154"/>
    </row>
    <row r="1513" spans="58:59" x14ac:dyDescent="0.25">
      <c r="BF1513" s="154"/>
      <c r="BG1513" s="154"/>
    </row>
    <row r="1514" spans="58:59" x14ac:dyDescent="0.25">
      <c r="BF1514" s="154"/>
      <c r="BG1514" s="154"/>
    </row>
    <row r="1515" spans="58:59" x14ac:dyDescent="0.25">
      <c r="BF1515" s="154"/>
      <c r="BG1515" s="154"/>
    </row>
    <row r="1516" spans="58:59" x14ac:dyDescent="0.25">
      <c r="BF1516" s="154"/>
      <c r="BG1516" s="154"/>
    </row>
    <row r="1517" spans="58:59" x14ac:dyDescent="0.25">
      <c r="BF1517" s="154"/>
      <c r="BG1517" s="154"/>
    </row>
    <row r="1518" spans="58:59" x14ac:dyDescent="0.25">
      <c r="BF1518" s="154"/>
      <c r="BG1518" s="154"/>
    </row>
    <row r="1519" spans="58:59" x14ac:dyDescent="0.25">
      <c r="BF1519" s="154"/>
      <c r="BG1519" s="154"/>
    </row>
    <row r="1520" spans="58:59" x14ac:dyDescent="0.25">
      <c r="BF1520" s="154"/>
      <c r="BG1520" s="154"/>
    </row>
    <row r="1521" spans="58:59" x14ac:dyDescent="0.25">
      <c r="BF1521" s="154"/>
      <c r="BG1521" s="154"/>
    </row>
    <row r="1522" spans="58:59" x14ac:dyDescent="0.25">
      <c r="BF1522" s="154"/>
      <c r="BG1522" s="154"/>
    </row>
    <row r="1523" spans="58:59" x14ac:dyDescent="0.25">
      <c r="BF1523" s="154"/>
      <c r="BG1523" s="154"/>
    </row>
    <row r="1524" spans="58:59" x14ac:dyDescent="0.25">
      <c r="BF1524" s="154"/>
      <c r="BG1524" s="154"/>
    </row>
    <row r="1525" spans="58:59" x14ac:dyDescent="0.25">
      <c r="BF1525" s="154"/>
      <c r="BG1525" s="154"/>
    </row>
    <row r="1526" spans="58:59" x14ac:dyDescent="0.25">
      <c r="BF1526" s="154"/>
      <c r="BG1526" s="154"/>
    </row>
    <row r="1527" spans="58:59" x14ac:dyDescent="0.25">
      <c r="BF1527" s="154"/>
      <c r="BG1527" s="154"/>
    </row>
    <row r="1528" spans="58:59" x14ac:dyDescent="0.25">
      <c r="BF1528" s="154"/>
      <c r="BG1528" s="154"/>
    </row>
    <row r="1529" spans="58:59" x14ac:dyDescent="0.25">
      <c r="BF1529" s="154"/>
      <c r="BG1529" s="154"/>
    </row>
    <row r="1530" spans="58:59" x14ac:dyDescent="0.25">
      <c r="BF1530" s="154"/>
      <c r="BG1530" s="154"/>
    </row>
    <row r="1531" spans="58:59" x14ac:dyDescent="0.25">
      <c r="BF1531" s="154"/>
      <c r="BG1531" s="154"/>
    </row>
    <row r="1532" spans="58:59" x14ac:dyDescent="0.25">
      <c r="BF1532" s="154"/>
      <c r="BG1532" s="154"/>
    </row>
    <row r="1533" spans="58:59" x14ac:dyDescent="0.25">
      <c r="BF1533" s="154"/>
      <c r="BG1533" s="154"/>
    </row>
    <row r="1534" spans="58:59" x14ac:dyDescent="0.25">
      <c r="BF1534" s="154"/>
      <c r="BG1534" s="154"/>
    </row>
    <row r="1535" spans="58:59" x14ac:dyDescent="0.25">
      <c r="BF1535" s="154"/>
      <c r="BG1535" s="154"/>
    </row>
    <row r="1536" spans="58:59" x14ac:dyDescent="0.25">
      <c r="BF1536" s="154"/>
      <c r="BG1536" s="154"/>
    </row>
    <row r="1537" spans="58:59" x14ac:dyDescent="0.25">
      <c r="BF1537" s="154"/>
      <c r="BG1537" s="154"/>
    </row>
    <row r="1538" spans="58:59" x14ac:dyDescent="0.25">
      <c r="BF1538" s="154"/>
      <c r="BG1538" s="154"/>
    </row>
    <row r="1539" spans="58:59" x14ac:dyDescent="0.25">
      <c r="BF1539" s="154"/>
      <c r="BG1539" s="154"/>
    </row>
    <row r="1540" spans="58:59" x14ac:dyDescent="0.25">
      <c r="BF1540" s="154"/>
      <c r="BG1540" s="154"/>
    </row>
    <row r="1541" spans="58:59" x14ac:dyDescent="0.25">
      <c r="BF1541" s="154"/>
      <c r="BG1541" s="154"/>
    </row>
    <row r="1542" spans="58:59" x14ac:dyDescent="0.25">
      <c r="BF1542" s="154"/>
      <c r="BG1542" s="154"/>
    </row>
    <row r="1543" spans="58:59" x14ac:dyDescent="0.25">
      <c r="BF1543" s="154"/>
      <c r="BG1543" s="154"/>
    </row>
    <row r="1544" spans="58:59" x14ac:dyDescent="0.25">
      <c r="BF1544" s="154"/>
      <c r="BG1544" s="154"/>
    </row>
    <row r="1545" spans="58:59" x14ac:dyDescent="0.25">
      <c r="BF1545" s="154"/>
      <c r="BG1545" s="154"/>
    </row>
    <row r="1546" spans="58:59" x14ac:dyDescent="0.25">
      <c r="BF1546" s="154"/>
      <c r="BG1546" s="154"/>
    </row>
    <row r="1547" spans="58:59" x14ac:dyDescent="0.25">
      <c r="BF1547" s="154"/>
      <c r="BG1547" s="154"/>
    </row>
    <row r="1548" spans="58:59" x14ac:dyDescent="0.25">
      <c r="BF1548" s="154"/>
      <c r="BG1548" s="154"/>
    </row>
    <row r="1549" spans="58:59" x14ac:dyDescent="0.25">
      <c r="BF1549" s="154"/>
      <c r="BG1549" s="154"/>
    </row>
    <row r="1550" spans="58:59" x14ac:dyDescent="0.25">
      <c r="BF1550" s="154"/>
      <c r="BG1550" s="154"/>
    </row>
    <row r="1551" spans="58:59" x14ac:dyDescent="0.25">
      <c r="BF1551" s="154"/>
      <c r="BG1551" s="154"/>
    </row>
    <row r="1552" spans="58:59" x14ac:dyDescent="0.25">
      <c r="BF1552" s="154"/>
      <c r="BG1552" s="154"/>
    </row>
    <row r="1553" spans="58:59" x14ac:dyDescent="0.25">
      <c r="BF1553" s="154"/>
      <c r="BG1553" s="154"/>
    </row>
    <row r="1554" spans="58:59" x14ac:dyDescent="0.25">
      <c r="BF1554" s="154"/>
      <c r="BG1554" s="154"/>
    </row>
    <row r="1555" spans="58:59" x14ac:dyDescent="0.25">
      <c r="BF1555" s="154"/>
      <c r="BG1555" s="154"/>
    </row>
    <row r="1556" spans="58:59" x14ac:dyDescent="0.25">
      <c r="BF1556" s="154"/>
      <c r="BG1556" s="154"/>
    </row>
    <row r="1557" spans="58:59" x14ac:dyDescent="0.25">
      <c r="BF1557" s="154"/>
      <c r="BG1557" s="154"/>
    </row>
    <row r="1558" spans="58:59" x14ac:dyDescent="0.25">
      <c r="BF1558" s="154"/>
      <c r="BG1558" s="154"/>
    </row>
    <row r="1559" spans="58:59" x14ac:dyDescent="0.25">
      <c r="BF1559" s="154"/>
      <c r="BG1559" s="154"/>
    </row>
    <row r="1560" spans="58:59" x14ac:dyDescent="0.25">
      <c r="BF1560" s="154"/>
      <c r="BG1560" s="154"/>
    </row>
    <row r="1561" spans="58:59" x14ac:dyDescent="0.25">
      <c r="BF1561" s="154"/>
      <c r="BG1561" s="154"/>
    </row>
    <row r="1562" spans="58:59" x14ac:dyDescent="0.25">
      <c r="BF1562" s="154"/>
      <c r="BG1562" s="154"/>
    </row>
    <row r="1563" spans="58:59" x14ac:dyDescent="0.25">
      <c r="BF1563" s="154"/>
      <c r="BG1563" s="154"/>
    </row>
    <row r="1564" spans="58:59" x14ac:dyDescent="0.25">
      <c r="BF1564" s="154"/>
      <c r="BG1564" s="154"/>
    </row>
    <row r="1565" spans="58:59" x14ac:dyDescent="0.25">
      <c r="BF1565" s="154"/>
      <c r="BG1565" s="154"/>
    </row>
    <row r="1566" spans="58:59" x14ac:dyDescent="0.25">
      <c r="BF1566" s="154"/>
      <c r="BG1566" s="154"/>
    </row>
    <row r="1567" spans="58:59" x14ac:dyDescent="0.25">
      <c r="BF1567" s="154"/>
      <c r="BG1567" s="154"/>
    </row>
    <row r="1568" spans="58:59" x14ac:dyDescent="0.25">
      <c r="BF1568" s="154"/>
      <c r="BG1568" s="154"/>
    </row>
    <row r="1569" spans="58:59" x14ac:dyDescent="0.25">
      <c r="BF1569" s="154"/>
      <c r="BG1569" s="154"/>
    </row>
    <row r="1570" spans="58:59" x14ac:dyDescent="0.25">
      <c r="BF1570" s="154"/>
      <c r="BG1570" s="154"/>
    </row>
    <row r="1571" spans="58:59" x14ac:dyDescent="0.25">
      <c r="BF1571" s="154"/>
      <c r="BG1571" s="154"/>
    </row>
    <row r="1572" spans="58:59" x14ac:dyDescent="0.25">
      <c r="BF1572" s="154"/>
      <c r="BG1572" s="154"/>
    </row>
    <row r="1573" spans="58:59" x14ac:dyDescent="0.25">
      <c r="BF1573" s="154"/>
      <c r="BG1573" s="154"/>
    </row>
    <row r="1574" spans="58:59" x14ac:dyDescent="0.25">
      <c r="BF1574" s="154"/>
      <c r="BG1574" s="154"/>
    </row>
    <row r="1575" spans="58:59" x14ac:dyDescent="0.25">
      <c r="BF1575" s="154"/>
      <c r="BG1575" s="154"/>
    </row>
    <row r="1576" spans="58:59" x14ac:dyDescent="0.25">
      <c r="BF1576" s="154"/>
      <c r="BG1576" s="154"/>
    </row>
    <row r="1577" spans="58:59" x14ac:dyDescent="0.25">
      <c r="BF1577" s="154"/>
      <c r="BG1577" s="154"/>
    </row>
    <row r="1578" spans="58:59" x14ac:dyDescent="0.25">
      <c r="BF1578" s="154"/>
      <c r="BG1578" s="154"/>
    </row>
    <row r="1579" spans="58:59" x14ac:dyDescent="0.25">
      <c r="BF1579" s="154"/>
      <c r="BG1579" s="154"/>
    </row>
    <row r="1580" spans="58:59" x14ac:dyDescent="0.25">
      <c r="BF1580" s="154"/>
      <c r="BG1580" s="154"/>
    </row>
    <row r="1581" spans="58:59" x14ac:dyDescent="0.25">
      <c r="BF1581" s="154"/>
      <c r="BG1581" s="154"/>
    </row>
    <row r="1582" spans="58:59" x14ac:dyDescent="0.25">
      <c r="BF1582" s="154"/>
      <c r="BG1582" s="154"/>
    </row>
    <row r="1583" spans="58:59" x14ac:dyDescent="0.25">
      <c r="BF1583" s="154"/>
      <c r="BG1583" s="154"/>
    </row>
    <row r="1584" spans="58:59" x14ac:dyDescent="0.25">
      <c r="BF1584" s="154"/>
      <c r="BG1584" s="154"/>
    </row>
    <row r="1585" spans="58:59" x14ac:dyDescent="0.25">
      <c r="BF1585" s="154"/>
      <c r="BG1585" s="154"/>
    </row>
    <row r="1586" spans="58:59" x14ac:dyDescent="0.25">
      <c r="BF1586" s="154"/>
      <c r="BG1586" s="154"/>
    </row>
    <row r="1587" spans="58:59" x14ac:dyDescent="0.25">
      <c r="BF1587" s="154"/>
      <c r="BG1587" s="154"/>
    </row>
    <row r="1588" spans="58:59" x14ac:dyDescent="0.25">
      <c r="BF1588" s="154"/>
      <c r="BG1588" s="154"/>
    </row>
    <row r="1589" spans="58:59" x14ac:dyDescent="0.25">
      <c r="BF1589" s="154"/>
      <c r="BG1589" s="154"/>
    </row>
    <row r="1590" spans="58:59" x14ac:dyDescent="0.25">
      <c r="BF1590" s="154"/>
      <c r="BG1590" s="154"/>
    </row>
    <row r="1591" spans="58:59" x14ac:dyDescent="0.25">
      <c r="BF1591" s="154"/>
      <c r="BG1591" s="154"/>
    </row>
    <row r="1592" spans="58:59" x14ac:dyDescent="0.25">
      <c r="BF1592" s="154"/>
      <c r="BG1592" s="154"/>
    </row>
    <row r="1593" spans="58:59" x14ac:dyDescent="0.25">
      <c r="BF1593" s="154"/>
      <c r="BG1593" s="154"/>
    </row>
    <row r="1594" spans="58:59" x14ac:dyDescent="0.25">
      <c r="BF1594" s="154"/>
      <c r="BG1594" s="154"/>
    </row>
    <row r="1595" spans="58:59" x14ac:dyDescent="0.25">
      <c r="BF1595" s="154"/>
      <c r="BG1595" s="154"/>
    </row>
    <row r="1596" spans="58:59" x14ac:dyDescent="0.25">
      <c r="BF1596" s="154"/>
      <c r="BG1596" s="154"/>
    </row>
    <row r="1597" spans="58:59" x14ac:dyDescent="0.25">
      <c r="BF1597" s="154"/>
      <c r="BG1597" s="154"/>
    </row>
    <row r="1598" spans="58:59" x14ac:dyDescent="0.25">
      <c r="BF1598" s="154"/>
      <c r="BG1598" s="154"/>
    </row>
    <row r="1599" spans="58:59" x14ac:dyDescent="0.25">
      <c r="BF1599" s="154"/>
      <c r="BG1599" s="154"/>
    </row>
    <row r="1600" spans="58:59" x14ac:dyDescent="0.25">
      <c r="BF1600" s="154"/>
      <c r="BG1600" s="154"/>
    </row>
    <row r="1601" spans="58:59" x14ac:dyDescent="0.25">
      <c r="BF1601" s="154"/>
      <c r="BG1601" s="154"/>
    </row>
    <row r="1602" spans="58:59" x14ac:dyDescent="0.25">
      <c r="BF1602" s="154"/>
      <c r="BG1602" s="154"/>
    </row>
    <row r="1603" spans="58:59" x14ac:dyDescent="0.25">
      <c r="BF1603" s="154"/>
      <c r="BG1603" s="154"/>
    </row>
    <row r="1604" spans="58:59" x14ac:dyDescent="0.25">
      <c r="BF1604" s="154"/>
      <c r="BG1604" s="154"/>
    </row>
    <row r="1605" spans="58:59" x14ac:dyDescent="0.25">
      <c r="BF1605" s="154"/>
      <c r="BG1605" s="154"/>
    </row>
    <row r="1606" spans="58:59" x14ac:dyDescent="0.25">
      <c r="BF1606" s="154"/>
      <c r="BG1606" s="154"/>
    </row>
    <row r="1607" spans="58:59" x14ac:dyDescent="0.25">
      <c r="BF1607" s="154"/>
      <c r="BG1607" s="154"/>
    </row>
    <row r="1608" spans="58:59" x14ac:dyDescent="0.25">
      <c r="BF1608" s="154"/>
      <c r="BG1608" s="154"/>
    </row>
    <row r="1609" spans="58:59" x14ac:dyDescent="0.25">
      <c r="BF1609" s="154"/>
      <c r="BG1609" s="154"/>
    </row>
    <row r="1610" spans="58:59" x14ac:dyDescent="0.25">
      <c r="BF1610" s="154"/>
      <c r="BG1610" s="154"/>
    </row>
    <row r="1611" spans="58:59" x14ac:dyDescent="0.25">
      <c r="BF1611" s="154"/>
      <c r="BG1611" s="154"/>
    </row>
    <row r="1612" spans="58:59" x14ac:dyDescent="0.25">
      <c r="BF1612" s="154"/>
      <c r="BG1612" s="154"/>
    </row>
    <row r="1613" spans="58:59" x14ac:dyDescent="0.25">
      <c r="BF1613" s="154"/>
      <c r="BG1613" s="154"/>
    </row>
    <row r="1614" spans="58:59" x14ac:dyDescent="0.25">
      <c r="BF1614" s="154"/>
      <c r="BG1614" s="154"/>
    </row>
    <row r="1615" spans="58:59" x14ac:dyDescent="0.25">
      <c r="BF1615" s="154"/>
      <c r="BG1615" s="154"/>
    </row>
    <row r="1616" spans="58:59" x14ac:dyDescent="0.25">
      <c r="BF1616" s="154"/>
      <c r="BG1616" s="154"/>
    </row>
    <row r="1617" spans="58:59" x14ac:dyDescent="0.25">
      <c r="BF1617" s="154"/>
      <c r="BG1617" s="154"/>
    </row>
    <row r="1618" spans="58:59" x14ac:dyDescent="0.25">
      <c r="BF1618" s="154"/>
      <c r="BG1618" s="154"/>
    </row>
    <row r="1619" spans="58:59" x14ac:dyDescent="0.25">
      <c r="BF1619" s="154"/>
      <c r="BG1619" s="154"/>
    </row>
    <row r="1620" spans="58:59" x14ac:dyDescent="0.25">
      <c r="BF1620" s="154"/>
      <c r="BG1620" s="154"/>
    </row>
    <row r="1621" spans="58:59" x14ac:dyDescent="0.25">
      <c r="BF1621" s="154"/>
      <c r="BG1621" s="154"/>
    </row>
    <row r="1622" spans="58:59" x14ac:dyDescent="0.25">
      <c r="BF1622" s="154"/>
      <c r="BG1622" s="154"/>
    </row>
    <row r="1623" spans="58:59" x14ac:dyDescent="0.25">
      <c r="BF1623" s="154"/>
      <c r="BG1623" s="154"/>
    </row>
    <row r="1624" spans="58:59" x14ac:dyDescent="0.25">
      <c r="BF1624" s="154"/>
      <c r="BG1624" s="154"/>
    </row>
    <row r="1625" spans="58:59" x14ac:dyDescent="0.25">
      <c r="BF1625" s="154"/>
      <c r="BG1625" s="154"/>
    </row>
    <row r="1626" spans="58:59" x14ac:dyDescent="0.25">
      <c r="BF1626" s="154"/>
      <c r="BG1626" s="154"/>
    </row>
    <row r="1627" spans="58:59" x14ac:dyDescent="0.25">
      <c r="BF1627" s="154"/>
      <c r="BG1627" s="154"/>
    </row>
    <row r="1628" spans="58:59" x14ac:dyDescent="0.25">
      <c r="BF1628" s="154"/>
      <c r="BG1628" s="154"/>
    </row>
    <row r="1629" spans="58:59" x14ac:dyDescent="0.25">
      <c r="BF1629" s="154"/>
      <c r="BG1629" s="154"/>
    </row>
    <row r="1630" spans="58:59" x14ac:dyDescent="0.25">
      <c r="BF1630" s="154"/>
      <c r="BG1630" s="154"/>
    </row>
    <row r="1631" spans="58:59" x14ac:dyDescent="0.25">
      <c r="BF1631" s="154"/>
      <c r="BG1631" s="154"/>
    </row>
    <row r="1632" spans="58:59" x14ac:dyDescent="0.25">
      <c r="BF1632" s="154"/>
      <c r="BG1632" s="154"/>
    </row>
    <row r="1633" spans="58:59" x14ac:dyDescent="0.25">
      <c r="BF1633" s="154"/>
      <c r="BG1633" s="154"/>
    </row>
    <row r="1634" spans="58:59" x14ac:dyDescent="0.25">
      <c r="BF1634" s="154"/>
      <c r="BG1634" s="154"/>
    </row>
    <row r="1635" spans="58:59" x14ac:dyDescent="0.25">
      <c r="BF1635" s="154"/>
      <c r="BG1635" s="154"/>
    </row>
    <row r="1636" spans="58:59" x14ac:dyDescent="0.25">
      <c r="BF1636" s="154"/>
      <c r="BG1636" s="154"/>
    </row>
    <row r="1637" spans="58:59" x14ac:dyDescent="0.25">
      <c r="BF1637" s="154"/>
      <c r="BG1637" s="154"/>
    </row>
    <row r="1638" spans="58:59" x14ac:dyDescent="0.25">
      <c r="BF1638" s="154"/>
      <c r="BG1638" s="154"/>
    </row>
    <row r="1639" spans="58:59" x14ac:dyDescent="0.25">
      <c r="BF1639" s="154"/>
      <c r="BG1639" s="154"/>
    </row>
    <row r="1640" spans="58:59" x14ac:dyDescent="0.25">
      <c r="BF1640" s="154"/>
      <c r="BG1640" s="154"/>
    </row>
    <row r="1641" spans="58:59" x14ac:dyDescent="0.25">
      <c r="BF1641" s="154"/>
      <c r="BG1641" s="154"/>
    </row>
    <row r="1642" spans="58:59" x14ac:dyDescent="0.25">
      <c r="BF1642" s="154"/>
      <c r="BG1642" s="154"/>
    </row>
    <row r="1643" spans="58:59" x14ac:dyDescent="0.25">
      <c r="BF1643" s="154"/>
      <c r="BG1643" s="154"/>
    </row>
    <row r="1644" spans="58:59" x14ac:dyDescent="0.25">
      <c r="BF1644" s="154"/>
      <c r="BG1644" s="154"/>
    </row>
    <row r="1645" spans="58:59" x14ac:dyDescent="0.25">
      <c r="BF1645" s="154"/>
      <c r="BG1645" s="154"/>
    </row>
    <row r="1646" spans="58:59" x14ac:dyDescent="0.25">
      <c r="BF1646" s="154"/>
      <c r="BG1646" s="154"/>
    </row>
    <row r="1647" spans="58:59" x14ac:dyDescent="0.25">
      <c r="BF1647" s="154"/>
      <c r="BG1647" s="154"/>
    </row>
    <row r="1648" spans="58:59" x14ac:dyDescent="0.25">
      <c r="BF1648" s="154"/>
      <c r="BG1648" s="154"/>
    </row>
    <row r="1649" spans="58:59" x14ac:dyDescent="0.25">
      <c r="BF1649" s="154"/>
      <c r="BG1649" s="154"/>
    </row>
    <row r="1650" spans="58:59" x14ac:dyDescent="0.25">
      <c r="BF1650" s="154"/>
      <c r="BG1650" s="154"/>
    </row>
    <row r="1651" spans="58:59" x14ac:dyDescent="0.25">
      <c r="BF1651" s="154"/>
      <c r="BG1651" s="154"/>
    </row>
    <row r="1652" spans="58:59" x14ac:dyDescent="0.25">
      <c r="BF1652" s="154"/>
      <c r="BG1652" s="154"/>
    </row>
    <row r="1653" spans="58:59" x14ac:dyDescent="0.25">
      <c r="BF1653" s="154"/>
      <c r="BG1653" s="154"/>
    </row>
    <row r="1654" spans="58:59" x14ac:dyDescent="0.25">
      <c r="BF1654" s="154"/>
      <c r="BG1654" s="154"/>
    </row>
    <row r="1655" spans="58:59" x14ac:dyDescent="0.25">
      <c r="BF1655" s="154"/>
      <c r="BG1655" s="154"/>
    </row>
    <row r="1656" spans="58:59" x14ac:dyDescent="0.25">
      <c r="BF1656" s="154"/>
      <c r="BG1656" s="154"/>
    </row>
    <row r="1657" spans="58:59" x14ac:dyDescent="0.25">
      <c r="BF1657" s="154"/>
      <c r="BG1657" s="154"/>
    </row>
    <row r="1658" spans="58:59" x14ac:dyDescent="0.25">
      <c r="BF1658" s="154"/>
      <c r="BG1658" s="154"/>
    </row>
    <row r="1659" spans="58:59" x14ac:dyDescent="0.25">
      <c r="BF1659" s="154"/>
      <c r="BG1659" s="154"/>
    </row>
    <row r="1660" spans="58:59" x14ac:dyDescent="0.25">
      <c r="BF1660" s="154"/>
      <c r="BG1660" s="154"/>
    </row>
    <row r="1661" spans="58:59" x14ac:dyDescent="0.25">
      <c r="BF1661" s="154"/>
      <c r="BG1661" s="154"/>
    </row>
    <row r="1662" spans="58:59" x14ac:dyDescent="0.25">
      <c r="BF1662" s="154"/>
      <c r="BG1662" s="154"/>
    </row>
    <row r="1663" spans="58:59" x14ac:dyDescent="0.25">
      <c r="BF1663" s="154"/>
      <c r="BG1663" s="154"/>
    </row>
    <row r="1664" spans="58:59" x14ac:dyDescent="0.25">
      <c r="BF1664" s="154"/>
      <c r="BG1664" s="154"/>
    </row>
    <row r="1665" spans="58:59" x14ac:dyDescent="0.25">
      <c r="BF1665" s="154"/>
      <c r="BG1665" s="154"/>
    </row>
    <row r="1666" spans="58:59" x14ac:dyDescent="0.25">
      <c r="BF1666" s="154"/>
      <c r="BG1666" s="154"/>
    </row>
    <row r="1667" spans="58:59" x14ac:dyDescent="0.25">
      <c r="BF1667" s="154"/>
      <c r="BG1667" s="154"/>
    </row>
    <row r="1668" spans="58:59" x14ac:dyDescent="0.25">
      <c r="BF1668" s="154"/>
      <c r="BG1668" s="154"/>
    </row>
    <row r="1669" spans="58:59" x14ac:dyDescent="0.25">
      <c r="BF1669" s="154"/>
      <c r="BG1669" s="154"/>
    </row>
    <row r="1670" spans="58:59" x14ac:dyDescent="0.25">
      <c r="BF1670" s="154"/>
      <c r="BG1670" s="154"/>
    </row>
    <row r="1671" spans="58:59" x14ac:dyDescent="0.25">
      <c r="BF1671" s="154"/>
      <c r="BG1671" s="154"/>
    </row>
    <row r="1672" spans="58:59" x14ac:dyDescent="0.25">
      <c r="BF1672" s="154"/>
      <c r="BG1672" s="154"/>
    </row>
    <row r="1673" spans="58:59" x14ac:dyDescent="0.25">
      <c r="BF1673" s="154"/>
      <c r="BG1673" s="154"/>
    </row>
    <row r="1674" spans="58:59" x14ac:dyDescent="0.25">
      <c r="BF1674" s="154"/>
      <c r="BG1674" s="154"/>
    </row>
    <row r="1675" spans="58:59" x14ac:dyDescent="0.25">
      <c r="BF1675" s="154"/>
      <c r="BG1675" s="154"/>
    </row>
    <row r="1676" spans="58:59" x14ac:dyDescent="0.25">
      <c r="BF1676" s="154"/>
      <c r="BG1676" s="154"/>
    </row>
    <row r="1677" spans="58:59" x14ac:dyDescent="0.25">
      <c r="BF1677" s="154"/>
      <c r="BG1677" s="154"/>
    </row>
    <row r="1678" spans="58:59" x14ac:dyDescent="0.25">
      <c r="BF1678" s="154"/>
      <c r="BG1678" s="154"/>
    </row>
    <row r="1679" spans="58:59" x14ac:dyDescent="0.25">
      <c r="BF1679" s="154"/>
      <c r="BG1679" s="154"/>
    </row>
    <row r="1680" spans="58:59" x14ac:dyDescent="0.25">
      <c r="BF1680" s="154"/>
      <c r="BG1680" s="154"/>
    </row>
    <row r="1681" spans="58:59" x14ac:dyDescent="0.25">
      <c r="BF1681" s="154"/>
      <c r="BG1681" s="154"/>
    </row>
    <row r="1682" spans="58:59" x14ac:dyDescent="0.25">
      <c r="BF1682" s="154"/>
      <c r="BG1682" s="154"/>
    </row>
    <row r="1683" spans="58:59" x14ac:dyDescent="0.25">
      <c r="BF1683" s="154"/>
      <c r="BG1683" s="154"/>
    </row>
    <row r="1684" spans="58:59" x14ac:dyDescent="0.25">
      <c r="BF1684" s="154"/>
      <c r="BG1684" s="154"/>
    </row>
    <row r="1685" spans="58:59" x14ac:dyDescent="0.25">
      <c r="BF1685" s="154"/>
      <c r="BG1685" s="154"/>
    </row>
    <row r="1686" spans="58:59" x14ac:dyDescent="0.25">
      <c r="BF1686" s="154"/>
      <c r="BG1686" s="154"/>
    </row>
    <row r="1687" spans="58:59" x14ac:dyDescent="0.25">
      <c r="BF1687" s="154"/>
      <c r="BG1687" s="154"/>
    </row>
    <row r="1688" spans="58:59" x14ac:dyDescent="0.25">
      <c r="BF1688" s="154"/>
      <c r="BG1688" s="154"/>
    </row>
    <row r="1689" spans="58:59" x14ac:dyDescent="0.25">
      <c r="BF1689" s="154"/>
      <c r="BG1689" s="154"/>
    </row>
    <row r="1690" spans="58:59" x14ac:dyDescent="0.25">
      <c r="BF1690" s="154"/>
      <c r="BG1690" s="154"/>
    </row>
    <row r="1691" spans="58:59" x14ac:dyDescent="0.25">
      <c r="BF1691" s="154"/>
      <c r="BG1691" s="154"/>
    </row>
    <row r="1692" spans="58:59" x14ac:dyDescent="0.25">
      <c r="BF1692" s="154"/>
      <c r="BG1692" s="154"/>
    </row>
    <row r="1693" spans="58:59" x14ac:dyDescent="0.25">
      <c r="BF1693" s="154"/>
      <c r="BG1693" s="154"/>
    </row>
    <row r="1694" spans="58:59" x14ac:dyDescent="0.25">
      <c r="BF1694" s="154"/>
      <c r="BG1694" s="154"/>
    </row>
    <row r="1695" spans="58:59" x14ac:dyDescent="0.25">
      <c r="BF1695" s="154"/>
      <c r="BG1695" s="154"/>
    </row>
    <row r="1696" spans="58:59" x14ac:dyDescent="0.25">
      <c r="BF1696" s="154"/>
      <c r="BG1696" s="154"/>
    </row>
    <row r="1697" spans="58:59" x14ac:dyDescent="0.25">
      <c r="BF1697" s="154"/>
      <c r="BG1697" s="154"/>
    </row>
    <row r="1698" spans="58:59" x14ac:dyDescent="0.25">
      <c r="BF1698" s="154"/>
      <c r="BG1698" s="154"/>
    </row>
    <row r="1699" spans="58:59" x14ac:dyDescent="0.25">
      <c r="BF1699" s="154"/>
      <c r="BG1699" s="154"/>
    </row>
    <row r="1700" spans="58:59" x14ac:dyDescent="0.25">
      <c r="BF1700" s="154"/>
      <c r="BG1700" s="154"/>
    </row>
    <row r="1701" spans="58:59" x14ac:dyDescent="0.25">
      <c r="BF1701" s="154"/>
      <c r="BG1701" s="154"/>
    </row>
    <row r="1702" spans="58:59" x14ac:dyDescent="0.25">
      <c r="BF1702" s="154"/>
      <c r="BG1702" s="154"/>
    </row>
    <row r="1703" spans="58:59" x14ac:dyDescent="0.25">
      <c r="BF1703" s="154"/>
      <c r="BG1703" s="154"/>
    </row>
    <row r="1704" spans="58:59" x14ac:dyDescent="0.25">
      <c r="BF1704" s="154"/>
      <c r="BG1704" s="154"/>
    </row>
    <row r="1705" spans="58:59" x14ac:dyDescent="0.25">
      <c r="BF1705" s="154"/>
      <c r="BG1705" s="154"/>
    </row>
    <row r="1706" spans="58:59" x14ac:dyDescent="0.25">
      <c r="BF1706" s="154"/>
      <c r="BG1706" s="154"/>
    </row>
    <row r="1707" spans="58:59" x14ac:dyDescent="0.25">
      <c r="BF1707" s="154"/>
      <c r="BG1707" s="154"/>
    </row>
    <row r="1708" spans="58:59" x14ac:dyDescent="0.25">
      <c r="BF1708" s="154"/>
      <c r="BG1708" s="154"/>
    </row>
    <row r="1709" spans="58:59" x14ac:dyDescent="0.25">
      <c r="BF1709" s="154"/>
      <c r="BG1709" s="154"/>
    </row>
    <row r="1710" spans="58:59" x14ac:dyDescent="0.25">
      <c r="BF1710" s="154"/>
      <c r="BG1710" s="154"/>
    </row>
    <row r="1711" spans="58:59" x14ac:dyDescent="0.25">
      <c r="BF1711" s="154"/>
      <c r="BG1711" s="154"/>
    </row>
    <row r="1712" spans="58:59" x14ac:dyDescent="0.25">
      <c r="BF1712" s="154"/>
      <c r="BG1712" s="154"/>
    </row>
    <row r="1713" spans="58:59" x14ac:dyDescent="0.25">
      <c r="BF1713" s="154"/>
      <c r="BG1713" s="154"/>
    </row>
    <row r="1714" spans="58:59" x14ac:dyDescent="0.25">
      <c r="BF1714" s="154"/>
      <c r="BG1714" s="154"/>
    </row>
    <row r="1715" spans="58:59" x14ac:dyDescent="0.25">
      <c r="BF1715" s="154"/>
      <c r="BG1715" s="154"/>
    </row>
    <row r="1716" spans="58:59" x14ac:dyDescent="0.25">
      <c r="BF1716" s="154"/>
      <c r="BG1716" s="154"/>
    </row>
    <row r="1717" spans="58:59" x14ac:dyDescent="0.25">
      <c r="BF1717" s="154"/>
      <c r="BG1717" s="154"/>
    </row>
    <row r="1718" spans="58:59" x14ac:dyDescent="0.25">
      <c r="BF1718" s="154"/>
      <c r="BG1718" s="154"/>
    </row>
    <row r="1719" spans="58:59" x14ac:dyDescent="0.25">
      <c r="BF1719" s="154"/>
      <c r="BG1719" s="154"/>
    </row>
    <row r="1720" spans="58:59" x14ac:dyDescent="0.25">
      <c r="BF1720" s="154"/>
      <c r="BG1720" s="154"/>
    </row>
    <row r="1721" spans="58:59" x14ac:dyDescent="0.25">
      <c r="BF1721" s="154"/>
      <c r="BG1721" s="154"/>
    </row>
    <row r="1722" spans="58:59" x14ac:dyDescent="0.25">
      <c r="BF1722" s="154"/>
      <c r="BG1722" s="154"/>
    </row>
    <row r="1723" spans="58:59" x14ac:dyDescent="0.25">
      <c r="BF1723" s="154"/>
      <c r="BG1723" s="154"/>
    </row>
    <row r="1726" spans="58:59" x14ac:dyDescent="0.25">
      <c r="BF1726" s="154"/>
      <c r="BG1726" s="154"/>
    </row>
    <row r="1727" spans="58:59" x14ac:dyDescent="0.25">
      <c r="BF1727" s="154"/>
    </row>
    <row r="1728" spans="58:59" x14ac:dyDescent="0.25">
      <c r="BF1728" s="154"/>
    </row>
    <row r="1729" spans="9:183" x14ac:dyDescent="0.25">
      <c r="BF1729" s="154"/>
    </row>
    <row r="1730" spans="9:183" hidden="1" x14ac:dyDescent="0.25">
      <c r="BF1730" s="154"/>
    </row>
    <row r="1731" spans="9:183" hidden="1" x14ac:dyDescent="0.25">
      <c r="BF1731" s="154"/>
    </row>
    <row r="1732" spans="9:183" hidden="1" x14ac:dyDescent="0.25"/>
    <row r="1733" spans="9:183" hidden="1" x14ac:dyDescent="0.25"/>
    <row r="1734" spans="9:183" hidden="1" x14ac:dyDescent="0.25"/>
    <row r="1735" spans="9:183" hidden="1" x14ac:dyDescent="0.25"/>
    <row r="1736" spans="9:183" hidden="1" x14ac:dyDescent="0.25"/>
    <row r="1737" spans="9:183" hidden="1" x14ac:dyDescent="0.25"/>
    <row r="1738" spans="9:183" hidden="1" x14ac:dyDescent="0.25"/>
    <row r="1739" spans="9:183" hidden="1" x14ac:dyDescent="0.25"/>
    <row r="1740" spans="9:183" hidden="1" x14ac:dyDescent="0.25">
      <c r="I1740" t="s">
        <v>1445</v>
      </c>
      <c r="S1740" t="s">
        <v>1446</v>
      </c>
      <c r="X1740" t="s">
        <v>957</v>
      </c>
      <c r="AC1740" t="s">
        <v>957</v>
      </c>
      <c r="AM1740" t="s">
        <v>958</v>
      </c>
      <c r="AW1740" t="s">
        <v>959</v>
      </c>
      <c r="BG1740" t="s">
        <v>960</v>
      </c>
      <c r="BQ1740" t="s">
        <v>961</v>
      </c>
      <c r="CA1740" t="s">
        <v>962</v>
      </c>
      <c r="CK1740" t="s">
        <v>963</v>
      </c>
      <c r="CU1740" t="s">
        <v>964</v>
      </c>
      <c r="DE1740" t="s">
        <v>965</v>
      </c>
      <c r="DF1740" s="43"/>
      <c r="DG1740" s="43"/>
      <c r="DH1740" s="43"/>
      <c r="DO1740" s="43" t="s">
        <v>966</v>
      </c>
      <c r="DP1740" s="43"/>
      <c r="DQ1740" s="43"/>
      <c r="DR1740" s="43"/>
      <c r="DY1740" s="43" t="s">
        <v>967</v>
      </c>
      <c r="DZ1740" s="43"/>
      <c r="EA1740" s="43"/>
      <c r="EB1740" s="43"/>
      <c r="EI1740" s="43" t="s">
        <v>968</v>
      </c>
      <c r="EJ1740" s="43"/>
      <c r="EK1740" s="43"/>
      <c r="EL1740" s="43"/>
      <c r="ES1740" s="43" t="s">
        <v>969</v>
      </c>
      <c r="ET1740" s="43"/>
      <c r="EU1740" s="43"/>
      <c r="EV1740" s="43"/>
      <c r="FC1740" s="43" t="s">
        <v>970</v>
      </c>
      <c r="FD1740" s="43"/>
      <c r="FE1740" s="43"/>
      <c r="FF1740" s="43"/>
      <c r="FM1740" s="43" t="s">
        <v>971</v>
      </c>
      <c r="FN1740" s="43"/>
      <c r="FO1740" s="43"/>
      <c r="FP1740" s="43"/>
      <c r="FV1740" s="43" t="s">
        <v>1379</v>
      </c>
      <c r="FW1740" s="43"/>
      <c r="FX1740" s="43"/>
      <c r="FY1740" s="43"/>
    </row>
    <row r="1741" spans="9:183" hidden="1" x14ac:dyDescent="0.25"/>
    <row r="1742" spans="9:183" hidden="1" x14ac:dyDescent="0.25">
      <c r="I1742" s="40"/>
      <c r="J1742" s="40"/>
      <c r="K1742" s="40"/>
      <c r="L1742" s="40"/>
      <c r="M1742" s="40"/>
      <c r="S1742" s="40"/>
      <c r="T1742" s="40"/>
      <c r="U1742" s="40"/>
      <c r="V1742" s="40"/>
      <c r="W1742" s="40"/>
      <c r="AC1742" s="40"/>
      <c r="AD1742" s="40"/>
      <c r="AE1742" s="40"/>
      <c r="AF1742" s="40"/>
      <c r="AG1742" s="40"/>
      <c r="AM1742" s="40"/>
      <c r="AN1742" s="40"/>
      <c r="AO1742" s="40"/>
      <c r="AP1742" s="40"/>
      <c r="AQ1742" s="40"/>
      <c r="AW1742" s="40"/>
      <c r="AX1742" s="40"/>
      <c r="AY1742" s="40"/>
      <c r="AZ1742" s="40"/>
      <c r="BA1742" s="40"/>
      <c r="BG1742" s="40"/>
      <c r="BH1742" s="40"/>
      <c r="BI1742" s="40"/>
      <c r="BJ1742" s="40"/>
      <c r="BK1742" s="40"/>
      <c r="BQ1742" s="40"/>
      <c r="BR1742" s="40"/>
      <c r="BS1742" s="40"/>
      <c r="BT1742" s="40"/>
      <c r="BU1742" s="40"/>
      <c r="CA1742" s="40"/>
      <c r="CB1742" s="40"/>
      <c r="CC1742" s="40"/>
      <c r="CD1742" s="40"/>
      <c r="CE1742" s="40"/>
      <c r="CK1742" s="40"/>
      <c r="CL1742" s="40"/>
      <c r="CM1742" s="40"/>
      <c r="CN1742" s="40"/>
      <c r="CO1742" s="40"/>
      <c r="CU1742" s="40"/>
      <c r="CV1742" s="40"/>
      <c r="CW1742" s="40"/>
      <c r="CX1742" s="40"/>
      <c r="CY1742" s="40"/>
      <c r="DE1742" s="40"/>
      <c r="DF1742" s="40"/>
      <c r="DG1742" s="40"/>
      <c r="DH1742" s="40"/>
      <c r="DI1742" s="40"/>
      <c r="DO1742" s="40"/>
      <c r="DP1742" s="40"/>
      <c r="DQ1742" s="40"/>
      <c r="DR1742" s="40"/>
      <c r="DS1742" s="40"/>
      <c r="DY1742" s="40"/>
      <c r="DZ1742" s="40"/>
      <c r="EA1742" s="40"/>
      <c r="EB1742" s="40"/>
      <c r="EC1742" s="40"/>
      <c r="EI1742" s="40"/>
      <c r="EJ1742" s="40"/>
      <c r="EK1742" s="40"/>
      <c r="EL1742" s="40"/>
      <c r="EM1742" s="40"/>
      <c r="ES1742" s="40"/>
      <c r="ET1742" s="40"/>
      <c r="EU1742" s="40"/>
      <c r="EV1742" s="40"/>
      <c r="EW1742" s="40"/>
      <c r="FC1742" s="40"/>
      <c r="FD1742" s="40"/>
      <c r="FE1742" s="40"/>
      <c r="FF1742" s="40"/>
      <c r="FG1742" s="40"/>
      <c r="FM1742" s="40"/>
      <c r="FN1742" s="40"/>
      <c r="FO1742" s="40"/>
      <c r="FP1742" s="40"/>
      <c r="FQ1742" s="40"/>
      <c r="FV1742" s="40"/>
      <c r="FW1742" s="40"/>
      <c r="FX1742" s="40"/>
      <c r="FY1742" s="40"/>
      <c r="FZ1742" s="40"/>
      <c r="GA1742" s="40"/>
    </row>
    <row r="1743" spans="9:183" hidden="1" x14ac:dyDescent="0.25">
      <c r="I1743" s="40"/>
      <c r="J1743" s="40"/>
      <c r="K1743" s="40"/>
      <c r="L1743" s="40"/>
      <c r="M1743" s="40"/>
      <c r="S1743" s="40"/>
      <c r="T1743" s="40"/>
      <c r="U1743" s="40"/>
      <c r="V1743" s="40"/>
      <c r="W1743" s="40"/>
      <c r="AC1743" s="40"/>
      <c r="AD1743" s="40"/>
      <c r="AE1743" s="40"/>
      <c r="AF1743" s="40"/>
      <c r="AG1743" s="40"/>
      <c r="AM1743" s="40"/>
      <c r="AN1743" s="40"/>
      <c r="AO1743" s="40"/>
      <c r="AP1743" s="40"/>
      <c r="AQ1743" s="40"/>
      <c r="AW1743" s="40"/>
      <c r="AX1743" s="40"/>
      <c r="AY1743" s="40"/>
      <c r="AZ1743" s="40"/>
      <c r="BA1743" s="40"/>
      <c r="BG1743" s="40"/>
      <c r="BH1743" s="40"/>
      <c r="BI1743" s="40"/>
      <c r="BJ1743" s="40"/>
      <c r="BK1743" s="40"/>
      <c r="BQ1743" s="40"/>
      <c r="BR1743" s="40"/>
      <c r="BS1743" s="40"/>
      <c r="BT1743" s="40"/>
      <c r="BU1743" s="40"/>
      <c r="CA1743" s="40"/>
      <c r="CB1743" s="40"/>
      <c r="CC1743" s="40"/>
      <c r="CD1743" s="40"/>
      <c r="CE1743" s="40"/>
      <c r="CK1743" s="40"/>
      <c r="CL1743" s="40"/>
      <c r="CM1743" s="40"/>
      <c r="CN1743" s="40"/>
      <c r="CO1743" s="40"/>
      <c r="CU1743" s="40"/>
      <c r="CV1743" s="40"/>
      <c r="CW1743" s="40"/>
      <c r="CX1743" s="40"/>
      <c r="CY1743" s="40"/>
      <c r="DE1743" s="40"/>
      <c r="DF1743" s="40"/>
      <c r="DG1743" s="40"/>
      <c r="DH1743" s="40"/>
      <c r="DI1743" s="40"/>
      <c r="DO1743" s="40"/>
      <c r="DP1743" s="40"/>
      <c r="DQ1743" s="40"/>
      <c r="DR1743" s="40"/>
      <c r="DS1743" s="40"/>
      <c r="DY1743" s="40"/>
      <c r="DZ1743" s="40"/>
      <c r="EA1743" s="40"/>
      <c r="EB1743" s="40"/>
      <c r="EC1743" s="40"/>
      <c r="EI1743" s="40"/>
      <c r="EJ1743" s="40"/>
      <c r="EK1743" s="40"/>
      <c r="EL1743" s="40"/>
      <c r="EM1743" s="40"/>
      <c r="ES1743" s="40"/>
      <c r="ET1743" s="40"/>
      <c r="EU1743" s="40"/>
      <c r="EV1743" s="40"/>
      <c r="EW1743" s="40"/>
      <c r="FC1743" s="40"/>
      <c r="FD1743" s="40"/>
      <c r="FE1743" s="40"/>
      <c r="FF1743" s="40"/>
      <c r="FG1743" s="40"/>
      <c r="FM1743" s="40"/>
      <c r="FN1743" s="40"/>
      <c r="FO1743" s="40"/>
      <c r="FP1743" s="40"/>
      <c r="FQ1743" s="40"/>
      <c r="FV1743" s="40"/>
      <c r="FW1743" s="40"/>
      <c r="FX1743" s="40"/>
      <c r="FY1743" s="40"/>
      <c r="FZ1743" s="40"/>
      <c r="GA1743" s="40"/>
    </row>
    <row r="1744" spans="9:183" hidden="1" x14ac:dyDescent="0.25">
      <c r="I1744" s="40"/>
      <c r="J1744" s="40"/>
      <c r="K1744" s="40"/>
      <c r="L1744" s="40"/>
      <c r="M1744" s="40"/>
      <c r="S1744" s="40"/>
      <c r="T1744" s="40"/>
      <c r="U1744" s="40"/>
      <c r="V1744" s="40"/>
      <c r="W1744" s="40"/>
      <c r="AC1744" s="40"/>
      <c r="AD1744" s="40"/>
      <c r="AE1744" s="40"/>
      <c r="AF1744" s="40"/>
      <c r="AG1744" s="40"/>
      <c r="AM1744" s="40"/>
      <c r="AN1744" s="40"/>
      <c r="AO1744" s="40"/>
      <c r="AP1744" s="40"/>
      <c r="AQ1744" s="40"/>
      <c r="AW1744" s="40"/>
      <c r="AX1744" s="40"/>
      <c r="AY1744" s="40"/>
      <c r="AZ1744" s="40"/>
      <c r="BA1744" s="40"/>
      <c r="BG1744" s="40"/>
      <c r="BH1744" s="40"/>
      <c r="BI1744" s="40"/>
      <c r="BJ1744" s="40"/>
      <c r="BK1744" s="40"/>
      <c r="BQ1744" s="40"/>
      <c r="BR1744" s="40"/>
      <c r="BS1744" s="40"/>
      <c r="BT1744" s="40"/>
      <c r="BU1744" s="40"/>
      <c r="CA1744" s="40"/>
      <c r="CB1744" s="40"/>
      <c r="CC1744" s="40"/>
      <c r="CD1744" s="40"/>
      <c r="CE1744" s="40"/>
      <c r="CK1744" s="40"/>
      <c r="CL1744" s="40"/>
      <c r="CM1744" s="40"/>
      <c r="CN1744" s="40"/>
      <c r="CO1744" s="40"/>
      <c r="CU1744" s="40"/>
      <c r="CV1744" s="40"/>
      <c r="CW1744" s="40"/>
      <c r="CX1744" s="40"/>
      <c r="CY1744" s="40"/>
      <c r="DE1744" s="40"/>
      <c r="DF1744" s="40"/>
      <c r="DG1744" s="40"/>
      <c r="DH1744" s="40"/>
      <c r="DI1744" s="40"/>
      <c r="DO1744" s="40"/>
      <c r="DP1744" s="40"/>
      <c r="DQ1744" s="40"/>
      <c r="DR1744" s="40"/>
      <c r="DS1744" s="40"/>
      <c r="DY1744" s="40"/>
      <c r="DZ1744" s="40"/>
      <c r="EA1744" s="40"/>
      <c r="EB1744" s="40"/>
      <c r="EC1744" s="40"/>
      <c r="EI1744" s="40"/>
      <c r="EJ1744" s="40"/>
      <c r="EK1744" s="40"/>
      <c r="EL1744" s="40"/>
      <c r="EM1744" s="40"/>
      <c r="ES1744" s="40"/>
      <c r="ET1744" s="40"/>
      <c r="EU1744" s="40"/>
      <c r="EV1744" s="40"/>
      <c r="EW1744" s="40"/>
      <c r="FC1744" s="40"/>
      <c r="FD1744" s="40"/>
      <c r="FE1744" s="40"/>
      <c r="FF1744" s="40"/>
      <c r="FG1744" s="40"/>
      <c r="FM1744" s="40"/>
      <c r="FN1744" s="40"/>
      <c r="FO1744" s="40"/>
      <c r="FP1744" s="40"/>
      <c r="FQ1744" s="40"/>
      <c r="FV1744" s="40"/>
      <c r="FW1744" s="40"/>
      <c r="FX1744" s="40"/>
      <c r="FY1744" s="40"/>
      <c r="FZ1744" s="40"/>
      <c r="GA1744" s="40"/>
    </row>
    <row r="1745" spans="9:183" hidden="1" x14ac:dyDescent="0.25">
      <c r="I1745" s="40"/>
      <c r="J1745" s="40"/>
      <c r="K1745" s="40"/>
      <c r="L1745" s="40"/>
      <c r="M1745" s="40"/>
      <c r="S1745" s="40"/>
      <c r="T1745" s="40"/>
      <c r="U1745" s="40"/>
      <c r="V1745" s="40"/>
      <c r="W1745" s="40"/>
      <c r="AC1745" s="40"/>
      <c r="AD1745" s="40"/>
      <c r="AE1745" s="40"/>
      <c r="AF1745" s="40"/>
      <c r="AG1745" s="40"/>
      <c r="AM1745" s="40"/>
      <c r="AN1745" s="40"/>
      <c r="AO1745" s="40"/>
      <c r="AP1745" s="40"/>
      <c r="AQ1745" s="40"/>
      <c r="AW1745" s="40"/>
      <c r="AX1745" s="40"/>
      <c r="AY1745" s="40"/>
      <c r="AZ1745" s="40"/>
      <c r="BA1745" s="40"/>
      <c r="BG1745" s="40"/>
      <c r="BH1745" s="40"/>
      <c r="BI1745" s="40"/>
      <c r="BJ1745" s="40"/>
      <c r="BK1745" s="40"/>
      <c r="BQ1745" s="40"/>
      <c r="BR1745" s="40"/>
      <c r="BS1745" s="40"/>
      <c r="BT1745" s="40"/>
      <c r="BU1745" s="40"/>
      <c r="CA1745" s="40"/>
      <c r="CB1745" s="40"/>
      <c r="CC1745" s="40"/>
      <c r="CD1745" s="40"/>
      <c r="CE1745" s="40"/>
      <c r="CK1745" s="40"/>
      <c r="CL1745" s="40"/>
      <c r="CM1745" s="40"/>
      <c r="CN1745" s="40"/>
      <c r="CO1745" s="40"/>
      <c r="CU1745" s="40"/>
      <c r="CV1745" s="40"/>
      <c r="CW1745" s="40"/>
      <c r="CX1745" s="40"/>
      <c r="CY1745" s="40"/>
      <c r="DE1745" s="40"/>
      <c r="DF1745" s="40"/>
      <c r="DG1745" s="40"/>
      <c r="DH1745" s="40"/>
      <c r="DI1745" s="40"/>
      <c r="DO1745" s="40"/>
      <c r="DP1745" s="40"/>
      <c r="DQ1745" s="40"/>
      <c r="DR1745" s="40"/>
      <c r="DS1745" s="40"/>
      <c r="DY1745" s="40"/>
      <c r="DZ1745" s="40"/>
      <c r="EA1745" s="40"/>
      <c r="EB1745" s="40"/>
      <c r="EC1745" s="40"/>
      <c r="EI1745" s="40"/>
      <c r="EJ1745" s="40"/>
      <c r="EK1745" s="40"/>
      <c r="EL1745" s="40"/>
      <c r="EM1745" s="40"/>
      <c r="ES1745" s="40"/>
      <c r="ET1745" s="40"/>
      <c r="EU1745" s="40"/>
      <c r="EV1745" s="40"/>
      <c r="EW1745" s="40"/>
      <c r="FC1745" s="40"/>
      <c r="FD1745" s="40"/>
      <c r="FE1745" s="40"/>
      <c r="FF1745" s="40"/>
      <c r="FG1745" s="40"/>
      <c r="FM1745" s="40"/>
      <c r="FN1745" s="40"/>
      <c r="FO1745" s="40"/>
      <c r="FP1745" s="40"/>
      <c r="FQ1745" s="40"/>
      <c r="FV1745" s="40"/>
      <c r="FW1745" s="40"/>
      <c r="FX1745" s="40"/>
      <c r="FY1745" s="40"/>
      <c r="FZ1745" s="40"/>
      <c r="GA1745" s="40"/>
    </row>
    <row r="1746" spans="9:183" hidden="1" x14ac:dyDescent="0.25">
      <c r="I1746" s="40"/>
      <c r="J1746" s="40"/>
      <c r="K1746" s="40"/>
      <c r="L1746" s="40"/>
      <c r="M1746" s="40"/>
      <c r="S1746" s="40"/>
      <c r="T1746" s="40"/>
      <c r="U1746" s="40"/>
      <c r="V1746" s="40"/>
      <c r="W1746" s="40"/>
      <c r="AC1746" s="40"/>
      <c r="AD1746" s="40"/>
      <c r="AE1746" s="40"/>
      <c r="AF1746" s="40"/>
      <c r="AG1746" s="40"/>
      <c r="AM1746" s="40"/>
      <c r="AN1746" s="40"/>
      <c r="AO1746" s="40"/>
      <c r="AP1746" s="40"/>
      <c r="AQ1746" s="40"/>
      <c r="AW1746" s="40"/>
      <c r="AX1746" s="40"/>
      <c r="AY1746" s="40"/>
      <c r="AZ1746" s="40"/>
      <c r="BA1746" s="40"/>
      <c r="BG1746" s="40"/>
      <c r="BH1746" s="40"/>
      <c r="BI1746" s="40"/>
      <c r="BJ1746" s="40"/>
      <c r="BK1746" s="40"/>
      <c r="BQ1746" s="40"/>
      <c r="BR1746" s="40"/>
      <c r="BS1746" s="40"/>
      <c r="BT1746" s="40"/>
      <c r="BU1746" s="40"/>
      <c r="CA1746" s="40"/>
      <c r="CB1746" s="40"/>
      <c r="CC1746" s="40"/>
      <c r="CD1746" s="40"/>
      <c r="CE1746" s="40"/>
      <c r="CK1746" s="40"/>
      <c r="CL1746" s="40"/>
      <c r="CM1746" s="40"/>
      <c r="CN1746" s="40"/>
      <c r="CO1746" s="40"/>
      <c r="CU1746" s="40"/>
      <c r="CV1746" s="40"/>
      <c r="CW1746" s="40"/>
      <c r="CX1746" s="40"/>
      <c r="CY1746" s="40"/>
      <c r="DE1746" s="40"/>
      <c r="DF1746" s="40"/>
      <c r="DG1746" s="40"/>
      <c r="DH1746" s="40"/>
      <c r="DI1746" s="40"/>
      <c r="DO1746" s="40"/>
      <c r="DP1746" s="40"/>
      <c r="DQ1746" s="40"/>
      <c r="DR1746" s="40"/>
      <c r="DS1746" s="40"/>
      <c r="DY1746" s="40"/>
      <c r="DZ1746" s="40"/>
      <c r="EA1746" s="40"/>
      <c r="EB1746" s="40"/>
      <c r="EC1746" s="40"/>
      <c r="EI1746" s="40"/>
      <c r="EJ1746" s="40"/>
      <c r="EK1746" s="40"/>
      <c r="EL1746" s="40"/>
      <c r="EM1746" s="40"/>
      <c r="ES1746" s="40"/>
      <c r="ET1746" s="40"/>
      <c r="EU1746" s="40"/>
      <c r="EV1746" s="40"/>
      <c r="EW1746" s="40"/>
      <c r="FC1746" s="40"/>
      <c r="FD1746" s="40"/>
      <c r="FE1746" s="40"/>
      <c r="FF1746" s="40"/>
      <c r="FG1746" s="40"/>
      <c r="FM1746" s="40"/>
      <c r="FN1746" s="40"/>
      <c r="FO1746" s="40"/>
      <c r="FP1746" s="40"/>
      <c r="FQ1746" s="40"/>
      <c r="FV1746" s="40"/>
      <c r="FW1746" s="40"/>
      <c r="FX1746" s="40"/>
      <c r="FY1746" s="40"/>
      <c r="FZ1746" s="40"/>
      <c r="GA1746" s="40"/>
    </row>
    <row r="1747" spans="9:183" hidden="1" x14ac:dyDescent="0.25">
      <c r="I1747" s="40"/>
      <c r="J1747" s="40"/>
      <c r="K1747" s="40"/>
      <c r="L1747" s="40"/>
      <c r="M1747" s="40"/>
      <c r="S1747" s="40"/>
      <c r="T1747" s="40"/>
      <c r="U1747" s="40"/>
      <c r="V1747" s="40"/>
      <c r="W1747" s="40"/>
      <c r="AC1747" s="40"/>
      <c r="AD1747" s="40"/>
      <c r="AE1747" s="40"/>
      <c r="AF1747" s="40"/>
      <c r="AG1747" s="40"/>
      <c r="AM1747" s="40"/>
      <c r="AN1747" s="40"/>
      <c r="AO1747" s="40"/>
      <c r="AP1747" s="40"/>
      <c r="AQ1747" s="40"/>
      <c r="AW1747" s="40"/>
      <c r="AX1747" s="40"/>
      <c r="AY1747" s="40"/>
      <c r="AZ1747" s="40"/>
      <c r="BA1747" s="40"/>
      <c r="BG1747" s="40"/>
      <c r="BH1747" s="40"/>
      <c r="BI1747" s="40"/>
      <c r="BJ1747" s="40"/>
      <c r="BK1747" s="40"/>
      <c r="BQ1747" s="40"/>
      <c r="BR1747" s="40"/>
      <c r="BS1747" s="40"/>
      <c r="BT1747" s="40"/>
      <c r="BU1747" s="40"/>
      <c r="CA1747" s="40"/>
      <c r="CB1747" s="40"/>
      <c r="CC1747" s="40"/>
      <c r="CD1747" s="40"/>
      <c r="CE1747" s="40"/>
      <c r="CK1747" s="40"/>
      <c r="CL1747" s="40"/>
      <c r="CM1747" s="40"/>
      <c r="CN1747" s="40"/>
      <c r="CO1747" s="40"/>
      <c r="CU1747" s="40"/>
      <c r="CV1747" s="40"/>
      <c r="CW1747" s="40"/>
      <c r="CX1747" s="40"/>
      <c r="CY1747" s="40"/>
      <c r="DE1747" s="40"/>
      <c r="DF1747" s="40"/>
      <c r="DG1747" s="40"/>
      <c r="DH1747" s="40"/>
      <c r="DI1747" s="40"/>
      <c r="DO1747" s="40"/>
      <c r="DP1747" s="40"/>
      <c r="DQ1747" s="40"/>
      <c r="DR1747" s="40"/>
      <c r="DS1747" s="40"/>
      <c r="DY1747" s="40"/>
      <c r="DZ1747" s="40"/>
      <c r="EA1747" s="40"/>
      <c r="EB1747" s="40"/>
      <c r="EC1747" s="40"/>
      <c r="EI1747" s="40"/>
      <c r="EJ1747" s="40"/>
      <c r="EK1747" s="40"/>
      <c r="EL1747" s="40"/>
      <c r="EM1747" s="40"/>
      <c r="ES1747" s="40"/>
      <c r="ET1747" s="40"/>
      <c r="EU1747" s="40"/>
      <c r="EV1747" s="40"/>
      <c r="EW1747" s="40"/>
      <c r="FC1747" s="40"/>
      <c r="FD1747" s="40"/>
      <c r="FE1747" s="40"/>
      <c r="FF1747" s="40"/>
      <c r="FG1747" s="40"/>
      <c r="FM1747" s="40"/>
      <c r="FN1747" s="40"/>
      <c r="FO1747" s="40"/>
      <c r="FP1747" s="40"/>
      <c r="FQ1747" s="40"/>
      <c r="FV1747" s="40"/>
      <c r="FW1747" s="40"/>
      <c r="FX1747" s="40"/>
      <c r="FY1747" s="40"/>
      <c r="FZ1747" s="40"/>
      <c r="GA1747" s="40"/>
    </row>
    <row r="1748" spans="9:183" hidden="1" x14ac:dyDescent="0.25">
      <c r="I1748" s="40"/>
      <c r="J1748" s="40"/>
      <c r="K1748" s="40"/>
      <c r="L1748" s="40"/>
      <c r="M1748" s="40"/>
      <c r="S1748" s="40"/>
      <c r="T1748" s="40"/>
      <c r="U1748" s="40"/>
      <c r="V1748" s="40"/>
      <c r="W1748" s="40"/>
      <c r="AC1748" s="40"/>
      <c r="AD1748" s="40"/>
      <c r="AE1748" s="40"/>
      <c r="AF1748" s="40"/>
      <c r="AG1748" s="40"/>
      <c r="AM1748" s="40"/>
      <c r="AN1748" s="40"/>
      <c r="AO1748" s="40"/>
      <c r="AP1748" s="40"/>
      <c r="AQ1748" s="40"/>
      <c r="AW1748" s="40"/>
      <c r="AX1748" s="40"/>
      <c r="AY1748" s="40"/>
      <c r="AZ1748" s="40"/>
      <c r="BA1748" s="40"/>
      <c r="BG1748" s="40"/>
      <c r="BH1748" s="40"/>
      <c r="BI1748" s="40"/>
      <c r="BJ1748" s="40"/>
      <c r="BK1748" s="40"/>
      <c r="BQ1748" s="40"/>
      <c r="BR1748" s="40"/>
      <c r="BS1748" s="40"/>
      <c r="BT1748" s="40"/>
      <c r="BU1748" s="40"/>
      <c r="CA1748" s="40"/>
      <c r="CB1748" s="40"/>
      <c r="CC1748" s="40"/>
      <c r="CD1748" s="40"/>
      <c r="CE1748" s="40"/>
      <c r="CK1748" s="40"/>
      <c r="CL1748" s="40"/>
      <c r="CM1748" s="40"/>
      <c r="CN1748" s="40"/>
      <c r="CO1748" s="40"/>
      <c r="CU1748" s="40"/>
      <c r="CV1748" s="40"/>
      <c r="CW1748" s="40"/>
      <c r="CX1748" s="40"/>
      <c r="CY1748" s="40"/>
      <c r="DE1748" s="40"/>
      <c r="DF1748" s="40"/>
      <c r="DG1748" s="40"/>
      <c r="DH1748" s="40"/>
      <c r="DI1748" s="40"/>
      <c r="DO1748" s="40"/>
      <c r="DP1748" s="40"/>
      <c r="DQ1748" s="40"/>
      <c r="DR1748" s="40"/>
      <c r="DS1748" s="40"/>
      <c r="DY1748" s="40"/>
      <c r="DZ1748" s="40"/>
      <c r="EA1748" s="40"/>
      <c r="EB1748" s="40"/>
      <c r="EC1748" s="40"/>
      <c r="EI1748" s="40"/>
      <c r="EJ1748" s="40"/>
      <c r="EK1748" s="40"/>
      <c r="EL1748" s="40"/>
      <c r="EM1748" s="40"/>
      <c r="ES1748" s="40"/>
      <c r="ET1748" s="40"/>
      <c r="EU1748" s="40"/>
      <c r="EV1748" s="40"/>
      <c r="EW1748" s="40"/>
      <c r="FC1748" s="40"/>
      <c r="FD1748" s="40"/>
      <c r="FE1748" s="40"/>
      <c r="FF1748" s="40"/>
      <c r="FG1748" s="40"/>
      <c r="FM1748" s="40"/>
      <c r="FN1748" s="40"/>
      <c r="FO1748" s="40"/>
      <c r="FP1748" s="40"/>
      <c r="FQ1748" s="40"/>
      <c r="FV1748" s="40"/>
      <c r="FW1748" s="40"/>
      <c r="FX1748" s="40"/>
      <c r="FY1748" s="40"/>
      <c r="FZ1748" s="40"/>
      <c r="GA1748" s="40"/>
    </row>
    <row r="1749" spans="9:183" hidden="1" x14ac:dyDescent="0.25">
      <c r="I1749" s="40"/>
      <c r="J1749" s="40"/>
      <c r="K1749" s="40"/>
      <c r="L1749" s="40"/>
      <c r="M1749" s="40"/>
      <c r="S1749" s="40"/>
      <c r="T1749" s="40"/>
      <c r="U1749" s="40"/>
      <c r="V1749" s="40"/>
      <c r="W1749" s="40"/>
      <c r="AC1749" s="40"/>
      <c r="AD1749" s="40"/>
      <c r="AE1749" s="40"/>
      <c r="AF1749" s="40"/>
      <c r="AG1749" s="40"/>
      <c r="AM1749" s="40"/>
      <c r="AN1749" s="40"/>
      <c r="AO1749" s="40"/>
      <c r="AP1749" s="40"/>
      <c r="AQ1749" s="40"/>
      <c r="AW1749" s="40"/>
      <c r="AX1749" s="40"/>
      <c r="AY1749" s="40"/>
      <c r="AZ1749" s="40"/>
      <c r="BA1749" s="40"/>
      <c r="BG1749" s="40"/>
      <c r="BH1749" s="40"/>
      <c r="BI1749" s="40"/>
      <c r="BJ1749" s="40"/>
      <c r="BK1749" s="40"/>
      <c r="BQ1749" s="40"/>
      <c r="BR1749" s="40"/>
      <c r="BS1749" s="40"/>
      <c r="BT1749" s="40"/>
      <c r="BU1749" s="40"/>
      <c r="CA1749" s="40"/>
      <c r="CB1749" s="40"/>
      <c r="CC1749" s="40"/>
      <c r="CD1749" s="40"/>
      <c r="CE1749" s="40"/>
      <c r="CK1749" s="40"/>
      <c r="CL1749" s="40"/>
      <c r="CM1749" s="40"/>
      <c r="CN1749" s="40"/>
      <c r="CO1749" s="40"/>
      <c r="CU1749" s="40"/>
      <c r="CV1749" s="40"/>
      <c r="CW1749" s="40"/>
      <c r="CX1749" s="40"/>
      <c r="CY1749" s="40"/>
      <c r="DE1749" s="40"/>
      <c r="DF1749" s="40"/>
      <c r="DG1749" s="40"/>
      <c r="DH1749" s="40"/>
      <c r="DI1749" s="40"/>
      <c r="DO1749" s="40"/>
      <c r="DP1749" s="40"/>
      <c r="DQ1749" s="40"/>
      <c r="DR1749" s="40"/>
      <c r="DS1749" s="40"/>
      <c r="DY1749" s="40"/>
      <c r="DZ1749" s="40"/>
      <c r="EA1749" s="40"/>
      <c r="EB1749" s="40"/>
      <c r="EC1749" s="40"/>
      <c r="EI1749" s="40"/>
      <c r="EJ1749" s="40"/>
      <c r="EK1749" s="40"/>
      <c r="EL1749" s="40"/>
      <c r="EM1749" s="40"/>
      <c r="ES1749" s="40"/>
      <c r="ET1749" s="40"/>
      <c r="EU1749" s="40"/>
      <c r="EV1749" s="40"/>
      <c r="EW1749" s="40"/>
      <c r="FC1749" s="40"/>
      <c r="FD1749" s="40"/>
      <c r="FE1749" s="40"/>
      <c r="FF1749" s="40"/>
      <c r="FG1749" s="40"/>
      <c r="FM1749" s="40"/>
      <c r="FN1749" s="40"/>
      <c r="FO1749" s="40"/>
      <c r="FP1749" s="40"/>
      <c r="FQ1749" s="40"/>
      <c r="FV1749" s="40"/>
      <c r="FW1749" s="40"/>
      <c r="FX1749" s="40"/>
      <c r="FY1749" s="40"/>
      <c r="FZ1749" s="40"/>
      <c r="GA1749" s="40"/>
    </row>
    <row r="1750" spans="9:183" hidden="1" x14ac:dyDescent="0.25">
      <c r="I1750" s="40"/>
      <c r="J1750" s="40"/>
      <c r="K1750" s="40"/>
      <c r="L1750" s="40"/>
      <c r="M1750" s="40"/>
      <c r="S1750" s="40"/>
      <c r="T1750" s="40"/>
      <c r="U1750" s="40"/>
      <c r="V1750" s="40"/>
      <c r="W1750" s="40"/>
      <c r="AC1750" s="40"/>
      <c r="AD1750" s="40"/>
      <c r="AE1750" s="40"/>
      <c r="AF1750" s="40"/>
      <c r="AG1750" s="40"/>
      <c r="AM1750" s="40"/>
      <c r="AN1750" s="40"/>
      <c r="AO1750" s="40"/>
      <c r="AP1750" s="40"/>
      <c r="AQ1750" s="40"/>
      <c r="AW1750" s="40"/>
      <c r="AX1750" s="40"/>
      <c r="AY1750" s="40"/>
      <c r="AZ1750" s="40"/>
      <c r="BA1750" s="40"/>
      <c r="BG1750" s="40"/>
      <c r="BH1750" s="40"/>
      <c r="BI1750" s="40"/>
      <c r="BJ1750" s="40"/>
      <c r="BK1750" s="40"/>
      <c r="BQ1750" s="40"/>
      <c r="BR1750" s="40"/>
      <c r="BS1750" s="40"/>
      <c r="BT1750" s="40"/>
      <c r="BU1750" s="40"/>
      <c r="CA1750" s="40"/>
      <c r="CB1750" s="40"/>
      <c r="CC1750" s="40"/>
      <c r="CD1750" s="40"/>
      <c r="CE1750" s="40"/>
      <c r="CK1750" s="40"/>
      <c r="CL1750" s="40"/>
      <c r="CM1750" s="40"/>
      <c r="CN1750" s="40"/>
      <c r="CO1750" s="40"/>
      <c r="CU1750" s="40"/>
      <c r="CV1750" s="40"/>
      <c r="CW1750" s="40"/>
      <c r="CX1750" s="40"/>
      <c r="CY1750" s="40"/>
      <c r="DE1750" s="40"/>
      <c r="DF1750" s="40"/>
      <c r="DG1750" s="40"/>
      <c r="DH1750" s="40"/>
      <c r="DI1750" s="40"/>
      <c r="DO1750" s="40"/>
      <c r="DP1750" s="40"/>
      <c r="DQ1750" s="40"/>
      <c r="DR1750" s="40"/>
      <c r="DS1750" s="40"/>
      <c r="DY1750" s="40"/>
      <c r="DZ1750" s="40"/>
      <c r="EA1750" s="40"/>
      <c r="EB1750" s="40"/>
      <c r="EC1750" s="40"/>
      <c r="EI1750" s="40"/>
      <c r="EJ1750" s="40"/>
      <c r="EK1750" s="40"/>
      <c r="EL1750" s="40"/>
      <c r="EM1750" s="40"/>
      <c r="ES1750" s="40"/>
      <c r="ET1750" s="40"/>
      <c r="EU1750" s="40"/>
      <c r="EV1750" s="40"/>
      <c r="EW1750" s="40"/>
      <c r="FC1750" s="40"/>
      <c r="FD1750" s="40"/>
      <c r="FE1750" s="40"/>
      <c r="FF1750" s="40"/>
      <c r="FG1750" s="40"/>
      <c r="FM1750" s="40"/>
      <c r="FN1750" s="40"/>
      <c r="FO1750" s="40"/>
      <c r="FP1750" s="40"/>
      <c r="FQ1750" s="40"/>
      <c r="FV1750" s="40"/>
      <c r="FW1750" s="40"/>
      <c r="FX1750" s="40"/>
      <c r="FY1750" s="40"/>
      <c r="FZ1750" s="40"/>
      <c r="GA1750" s="40"/>
    </row>
    <row r="1751" spans="9:183" hidden="1" x14ac:dyDescent="0.25">
      <c r="I1751" s="40"/>
      <c r="J1751" s="40"/>
      <c r="K1751" s="40"/>
      <c r="L1751" s="40"/>
      <c r="M1751" s="40"/>
      <c r="S1751" s="40"/>
      <c r="T1751" s="40"/>
      <c r="U1751" s="40"/>
      <c r="V1751" s="40"/>
      <c r="W1751" s="40"/>
      <c r="AC1751" s="40"/>
      <c r="AD1751" s="40"/>
      <c r="AE1751" s="40"/>
      <c r="AF1751" s="40"/>
      <c r="AG1751" s="40"/>
      <c r="AM1751" s="40"/>
      <c r="AN1751" s="40"/>
      <c r="AO1751" s="40"/>
      <c r="AP1751" s="40"/>
      <c r="AQ1751" s="40"/>
      <c r="AW1751" s="40"/>
      <c r="AX1751" s="40"/>
      <c r="AY1751" s="40"/>
      <c r="AZ1751" s="40"/>
      <c r="BA1751" s="40"/>
      <c r="BG1751" s="40"/>
      <c r="BH1751" s="40"/>
      <c r="BI1751" s="40"/>
      <c r="BJ1751" s="40"/>
      <c r="BK1751" s="40"/>
      <c r="BQ1751" s="40"/>
      <c r="BR1751" s="40"/>
      <c r="BS1751" s="40"/>
      <c r="BT1751" s="40"/>
      <c r="BU1751" s="40"/>
      <c r="CA1751" s="40"/>
      <c r="CB1751" s="40"/>
      <c r="CC1751" s="40"/>
      <c r="CD1751" s="40"/>
      <c r="CE1751" s="40"/>
      <c r="CK1751" s="40"/>
      <c r="CL1751" s="40"/>
      <c r="CM1751" s="40"/>
      <c r="CN1751" s="40"/>
      <c r="CO1751" s="40"/>
      <c r="CU1751" s="40"/>
      <c r="CV1751" s="40"/>
      <c r="CW1751" s="40"/>
      <c r="CX1751" s="40"/>
      <c r="CY1751" s="40"/>
      <c r="DE1751" s="40"/>
      <c r="DF1751" s="40"/>
      <c r="DG1751" s="40"/>
      <c r="DH1751" s="40"/>
      <c r="DI1751" s="40"/>
      <c r="DO1751" s="40"/>
      <c r="DP1751" s="40"/>
      <c r="DQ1751" s="40"/>
      <c r="DR1751" s="40"/>
      <c r="DS1751" s="40"/>
      <c r="DY1751" s="40"/>
      <c r="DZ1751" s="40"/>
      <c r="EA1751" s="40"/>
      <c r="EB1751" s="40"/>
      <c r="EC1751" s="40"/>
      <c r="EI1751" s="40"/>
      <c r="EJ1751" s="40"/>
      <c r="EK1751" s="40"/>
      <c r="EL1751" s="40"/>
      <c r="EM1751" s="40"/>
      <c r="ES1751" s="40"/>
      <c r="ET1751" s="40"/>
      <c r="EU1751" s="40"/>
      <c r="EV1751" s="40"/>
      <c r="EW1751" s="40"/>
      <c r="FC1751" s="40"/>
      <c r="FD1751" s="40"/>
      <c r="FE1751" s="40"/>
      <c r="FF1751" s="40"/>
      <c r="FG1751" s="40"/>
      <c r="FM1751" s="40"/>
      <c r="FN1751" s="40"/>
      <c r="FO1751" s="40"/>
      <c r="FP1751" s="40"/>
      <c r="FQ1751" s="40"/>
      <c r="FV1751" s="40"/>
      <c r="FW1751" s="40"/>
      <c r="FX1751" s="40"/>
      <c r="FY1751" s="40"/>
      <c r="FZ1751" s="40"/>
      <c r="GA1751" s="40"/>
    </row>
    <row r="1752" spans="9:183" hidden="1" x14ac:dyDescent="0.25">
      <c r="I1752" s="40"/>
      <c r="J1752" s="40"/>
      <c r="K1752" s="40"/>
      <c r="L1752" s="40"/>
      <c r="M1752" s="40"/>
      <c r="S1752" s="40"/>
      <c r="T1752" s="40"/>
      <c r="U1752" s="40"/>
      <c r="V1752" s="40"/>
      <c r="W1752" s="40"/>
      <c r="AC1752" s="40"/>
      <c r="AD1752" s="40"/>
      <c r="AE1752" s="40"/>
      <c r="AF1752" s="40"/>
      <c r="AG1752" s="40"/>
      <c r="AM1752" s="40"/>
      <c r="AN1752" s="40"/>
      <c r="AO1752" s="40"/>
      <c r="AP1752" s="40"/>
      <c r="AQ1752" s="40"/>
      <c r="AW1752" s="40"/>
      <c r="AX1752" s="40"/>
      <c r="AY1752" s="40"/>
      <c r="AZ1752" s="40"/>
      <c r="BA1752" s="40"/>
      <c r="BG1752" s="40"/>
      <c r="BH1752" s="40"/>
      <c r="BI1752" s="40"/>
      <c r="BJ1752" s="40"/>
      <c r="BK1752" s="40"/>
      <c r="BQ1752" s="40"/>
      <c r="BR1752" s="40"/>
      <c r="BS1752" s="40"/>
      <c r="BT1752" s="40"/>
      <c r="BU1752" s="40"/>
      <c r="CA1752" s="40"/>
      <c r="CB1752" s="40"/>
      <c r="CC1752" s="40"/>
      <c r="CD1752" s="40"/>
      <c r="CE1752" s="40"/>
      <c r="CK1752" s="40"/>
      <c r="CL1752" s="40"/>
      <c r="CM1752" s="40"/>
      <c r="CN1752" s="40"/>
      <c r="CO1752" s="40"/>
      <c r="CU1752" s="40"/>
      <c r="CV1752" s="40"/>
      <c r="CW1752" s="40"/>
      <c r="CX1752" s="40"/>
      <c r="CY1752" s="40"/>
      <c r="DE1752" s="40"/>
      <c r="DF1752" s="40"/>
      <c r="DG1752" s="40"/>
      <c r="DH1752" s="40"/>
      <c r="DI1752" s="40"/>
      <c r="DO1752" s="40"/>
      <c r="DP1752" s="40"/>
      <c r="DQ1752" s="40"/>
      <c r="DR1752" s="40"/>
      <c r="DS1752" s="40"/>
      <c r="DY1752" s="40"/>
      <c r="DZ1752" s="40"/>
      <c r="EA1752" s="40"/>
      <c r="EB1752" s="40"/>
      <c r="EC1752" s="40"/>
      <c r="EI1752" s="40"/>
      <c r="EJ1752" s="40"/>
      <c r="EK1752" s="40"/>
      <c r="EL1752" s="40"/>
      <c r="EM1752" s="40"/>
      <c r="ES1752" s="40"/>
      <c r="ET1752" s="40"/>
      <c r="EU1752" s="40"/>
      <c r="EV1752" s="40"/>
      <c r="EW1752" s="40"/>
      <c r="FC1752" s="40"/>
      <c r="FD1752" s="40"/>
      <c r="FE1752" s="40"/>
      <c r="FF1752" s="40"/>
      <c r="FG1752" s="40"/>
      <c r="FM1752" s="40"/>
      <c r="FN1752" s="40"/>
      <c r="FO1752" s="40"/>
      <c r="FP1752" s="40"/>
      <c r="FQ1752" s="40"/>
      <c r="FV1752" s="40"/>
      <c r="FW1752" s="40"/>
      <c r="FX1752" s="40"/>
      <c r="FY1752" s="40"/>
      <c r="FZ1752" s="40"/>
      <c r="GA1752" s="40"/>
    </row>
    <row r="1753" spans="9:183" hidden="1" x14ac:dyDescent="0.25">
      <c r="I1753" s="40"/>
      <c r="J1753" s="40"/>
      <c r="K1753" s="40"/>
      <c r="L1753" s="40"/>
      <c r="M1753" s="40"/>
      <c r="S1753" s="40"/>
      <c r="T1753" s="40"/>
      <c r="U1753" s="40"/>
      <c r="V1753" s="40"/>
      <c r="W1753" s="40"/>
      <c r="AC1753" s="40"/>
      <c r="AD1753" s="40"/>
      <c r="AE1753" s="40"/>
      <c r="AF1753" s="40"/>
      <c r="AG1753" s="40"/>
      <c r="AM1753" s="40"/>
      <c r="AN1753" s="40"/>
      <c r="AO1753" s="40"/>
      <c r="AP1753" s="40"/>
      <c r="AQ1753" s="40"/>
      <c r="AW1753" s="40"/>
      <c r="AX1753" s="40"/>
      <c r="AY1753" s="40"/>
      <c r="AZ1753" s="40"/>
      <c r="BA1753" s="40"/>
      <c r="BG1753" s="40"/>
      <c r="BH1753" s="40"/>
      <c r="BI1753" s="40"/>
      <c r="BJ1753" s="40"/>
      <c r="BK1753" s="40"/>
      <c r="BQ1753" s="40"/>
      <c r="BR1753" s="40"/>
      <c r="BS1753" s="40"/>
      <c r="BT1753" s="40"/>
      <c r="BU1753" s="40"/>
      <c r="CA1753" s="40"/>
      <c r="CB1753" s="40"/>
      <c r="CC1753" s="40"/>
      <c r="CD1753" s="40"/>
      <c r="CE1753" s="40"/>
      <c r="CK1753" s="40"/>
      <c r="CL1753" s="40"/>
      <c r="CM1753" s="40"/>
      <c r="CN1753" s="40"/>
      <c r="CO1753" s="40"/>
      <c r="CU1753" s="40"/>
      <c r="CV1753" s="40"/>
      <c r="CW1753" s="40"/>
      <c r="CX1753" s="40"/>
      <c r="CY1753" s="40"/>
      <c r="DE1753" s="40"/>
      <c r="DF1753" s="40"/>
      <c r="DG1753" s="40"/>
      <c r="DH1753" s="40"/>
      <c r="DI1753" s="40"/>
      <c r="DO1753" s="40"/>
      <c r="DP1753" s="40"/>
      <c r="DQ1753" s="40"/>
      <c r="DR1753" s="40"/>
      <c r="DS1753" s="40"/>
      <c r="DY1753" s="40"/>
      <c r="DZ1753" s="40"/>
      <c r="EA1753" s="40"/>
      <c r="EB1753" s="40"/>
      <c r="EC1753" s="40"/>
      <c r="EI1753" s="40"/>
      <c r="EJ1753" s="40"/>
      <c r="EK1753" s="40"/>
      <c r="EL1753" s="40"/>
      <c r="EM1753" s="40"/>
      <c r="ES1753" s="40"/>
      <c r="ET1753" s="40"/>
      <c r="EU1753" s="40"/>
      <c r="EV1753" s="40"/>
      <c r="EW1753" s="40"/>
      <c r="FC1753" s="40"/>
      <c r="FD1753" s="40"/>
      <c r="FE1753" s="40"/>
      <c r="FF1753" s="40"/>
      <c r="FG1753" s="40"/>
      <c r="FM1753" s="40"/>
      <c r="FN1753" s="40"/>
      <c r="FO1753" s="40"/>
      <c r="FP1753" s="40"/>
      <c r="FQ1753" s="40"/>
      <c r="FV1753" s="40"/>
      <c r="FW1753" s="40"/>
      <c r="FX1753" s="40"/>
      <c r="FY1753" s="40"/>
      <c r="FZ1753" s="40"/>
      <c r="GA1753" s="40"/>
    </row>
    <row r="1754" spans="9:183" hidden="1" x14ac:dyDescent="0.25">
      <c r="I1754" s="40"/>
      <c r="J1754" s="40"/>
      <c r="K1754" s="40"/>
      <c r="L1754" s="40"/>
      <c r="M1754" s="40"/>
      <c r="S1754" s="40"/>
      <c r="T1754" s="40"/>
      <c r="U1754" s="40"/>
      <c r="V1754" s="40"/>
      <c r="W1754" s="40"/>
      <c r="AC1754" s="40"/>
      <c r="AD1754" s="40"/>
      <c r="AE1754" s="40"/>
      <c r="AF1754" s="40"/>
      <c r="AG1754" s="40"/>
      <c r="AM1754" s="40"/>
      <c r="AN1754" s="40"/>
      <c r="AO1754" s="40"/>
      <c r="AP1754" s="40"/>
      <c r="AQ1754" s="40"/>
      <c r="AW1754" s="40"/>
      <c r="AX1754" s="40"/>
      <c r="AY1754" s="40"/>
      <c r="AZ1754" s="40"/>
      <c r="BA1754" s="40"/>
      <c r="BG1754" s="40"/>
      <c r="BH1754" s="40"/>
      <c r="BI1754" s="40"/>
      <c r="BJ1754" s="40"/>
      <c r="BK1754" s="40"/>
      <c r="BQ1754" s="40"/>
      <c r="BR1754" s="40"/>
      <c r="BS1754" s="40"/>
      <c r="BT1754" s="40"/>
      <c r="BU1754" s="40"/>
      <c r="CA1754" s="40"/>
      <c r="CB1754" s="40"/>
      <c r="CC1754" s="40"/>
      <c r="CD1754" s="40"/>
      <c r="CE1754" s="40"/>
      <c r="CK1754" s="40"/>
      <c r="CL1754" s="40"/>
      <c r="CM1754" s="40"/>
      <c r="CN1754" s="40"/>
      <c r="CO1754" s="40"/>
      <c r="CU1754" s="40"/>
      <c r="CV1754" s="40"/>
      <c r="CW1754" s="40"/>
      <c r="CX1754" s="40"/>
      <c r="CY1754" s="40"/>
      <c r="DE1754" s="40"/>
      <c r="DF1754" s="40"/>
      <c r="DG1754" s="40"/>
      <c r="DH1754" s="40"/>
      <c r="DI1754" s="40"/>
      <c r="DO1754" s="40"/>
      <c r="DP1754" s="40"/>
      <c r="DQ1754" s="40"/>
      <c r="DR1754" s="40"/>
      <c r="DS1754" s="40"/>
      <c r="DY1754" s="40"/>
      <c r="DZ1754" s="40"/>
      <c r="EA1754" s="40"/>
      <c r="EB1754" s="40"/>
      <c r="EC1754" s="40"/>
      <c r="EI1754" s="40"/>
      <c r="EJ1754" s="40"/>
      <c r="EK1754" s="40"/>
      <c r="EL1754" s="40"/>
      <c r="EM1754" s="40"/>
      <c r="ES1754" s="40"/>
      <c r="ET1754" s="40"/>
      <c r="EU1754" s="40"/>
      <c r="EV1754" s="40"/>
      <c r="EW1754" s="40"/>
      <c r="FC1754" s="40"/>
      <c r="FD1754" s="40"/>
      <c r="FE1754" s="40"/>
      <c r="FF1754" s="40"/>
      <c r="FG1754" s="40"/>
      <c r="FM1754" s="40"/>
      <c r="FN1754" s="40"/>
      <c r="FO1754" s="40"/>
      <c r="FP1754" s="40"/>
      <c r="FQ1754" s="40"/>
      <c r="FV1754" s="40"/>
      <c r="FW1754" s="40"/>
      <c r="FX1754" s="40"/>
      <c r="FY1754" s="40"/>
      <c r="FZ1754" s="40"/>
      <c r="GA1754" s="40"/>
    </row>
    <row r="1755" spans="9:183" hidden="1" x14ac:dyDescent="0.25">
      <c r="I1755" s="40"/>
      <c r="J1755" s="40"/>
      <c r="K1755" s="40"/>
      <c r="L1755" s="40"/>
      <c r="M1755" s="40"/>
      <c r="S1755" s="40"/>
      <c r="T1755" s="40"/>
      <c r="U1755" s="40"/>
      <c r="V1755" s="40"/>
      <c r="W1755" s="40"/>
      <c r="AC1755" s="40"/>
      <c r="AD1755" s="40"/>
      <c r="AE1755" s="40"/>
      <c r="AF1755" s="40"/>
      <c r="AG1755" s="40"/>
      <c r="AM1755" s="40"/>
      <c r="AN1755" s="40"/>
      <c r="AO1755" s="40"/>
      <c r="AP1755" s="40"/>
      <c r="AQ1755" s="40"/>
      <c r="AW1755" s="40"/>
      <c r="AX1755" s="40"/>
      <c r="AY1755" s="40"/>
      <c r="AZ1755" s="40"/>
      <c r="BA1755" s="40"/>
      <c r="BG1755" s="40"/>
      <c r="BH1755" s="40"/>
      <c r="BI1755" s="40"/>
      <c r="BJ1755" s="40"/>
      <c r="BK1755" s="40"/>
      <c r="BQ1755" s="40"/>
      <c r="BR1755" s="40"/>
      <c r="BS1755" s="40"/>
      <c r="BT1755" s="40"/>
      <c r="BU1755" s="40"/>
      <c r="CA1755" s="40"/>
      <c r="CB1755" s="40"/>
      <c r="CC1755" s="40"/>
      <c r="CD1755" s="40"/>
      <c r="CE1755" s="40"/>
      <c r="CK1755" s="40"/>
      <c r="CL1755" s="40"/>
      <c r="CM1755" s="40"/>
      <c r="CN1755" s="40"/>
      <c r="CO1755" s="40"/>
      <c r="CU1755" s="40"/>
      <c r="CV1755" s="40"/>
      <c r="CW1755" s="40"/>
      <c r="CX1755" s="40"/>
      <c r="CY1755" s="40"/>
      <c r="DE1755" s="40"/>
      <c r="DF1755" s="40"/>
      <c r="DG1755" s="40"/>
      <c r="DH1755" s="40"/>
      <c r="DI1755" s="40"/>
      <c r="DO1755" s="40"/>
      <c r="DP1755" s="40"/>
      <c r="DQ1755" s="40"/>
      <c r="DR1755" s="40"/>
      <c r="DS1755" s="40"/>
      <c r="DY1755" s="40"/>
      <c r="DZ1755" s="40"/>
      <c r="EA1755" s="40"/>
      <c r="EB1755" s="40"/>
      <c r="EC1755" s="40"/>
      <c r="EI1755" s="40"/>
      <c r="EJ1755" s="40"/>
      <c r="EK1755" s="40"/>
      <c r="EL1755" s="40"/>
      <c r="EM1755" s="40"/>
      <c r="ES1755" s="40"/>
      <c r="ET1755" s="40"/>
      <c r="EU1755" s="40"/>
      <c r="EV1755" s="40"/>
      <c r="EW1755" s="40"/>
      <c r="FC1755" s="40"/>
      <c r="FD1755" s="40"/>
      <c r="FE1755" s="40"/>
      <c r="FF1755" s="40"/>
      <c r="FG1755" s="40"/>
      <c r="FM1755" s="40"/>
      <c r="FN1755" s="40"/>
      <c r="FO1755" s="40"/>
      <c r="FP1755" s="40"/>
      <c r="FQ1755" s="40"/>
      <c r="FV1755" s="40"/>
      <c r="FW1755" s="40"/>
      <c r="FX1755" s="40"/>
      <c r="FY1755" s="40"/>
      <c r="FZ1755" s="40"/>
      <c r="GA1755" s="40"/>
    </row>
    <row r="1756" spans="9:183" hidden="1" x14ac:dyDescent="0.25">
      <c r="I1756" s="40"/>
      <c r="J1756" s="40"/>
      <c r="K1756" s="40"/>
      <c r="L1756" s="40"/>
      <c r="M1756" s="40"/>
      <c r="S1756" s="40"/>
      <c r="T1756" s="40"/>
      <c r="U1756" s="40"/>
      <c r="V1756" s="40"/>
      <c r="W1756" s="40"/>
      <c r="AC1756" s="40"/>
      <c r="AD1756" s="40"/>
      <c r="AE1756" s="40"/>
      <c r="AF1756" s="40"/>
      <c r="AG1756" s="40"/>
      <c r="AM1756" s="40"/>
      <c r="AN1756" s="40"/>
      <c r="AO1756" s="40"/>
      <c r="AP1756" s="40"/>
      <c r="AQ1756" s="40"/>
      <c r="AW1756" s="40"/>
      <c r="AX1756" s="40"/>
      <c r="AY1756" s="40"/>
      <c r="AZ1756" s="40"/>
      <c r="BA1756" s="40"/>
      <c r="BG1756" s="40"/>
      <c r="BH1756" s="40"/>
      <c r="BI1756" s="40"/>
      <c r="BJ1756" s="40"/>
      <c r="BK1756" s="40"/>
      <c r="BQ1756" s="40"/>
      <c r="BR1756" s="40"/>
      <c r="BS1756" s="40"/>
      <c r="BT1756" s="40"/>
      <c r="BU1756" s="40"/>
      <c r="CA1756" s="40"/>
      <c r="CB1756" s="40"/>
      <c r="CC1756" s="40"/>
      <c r="CD1756" s="40"/>
      <c r="CE1756" s="40"/>
      <c r="CK1756" s="40"/>
      <c r="CL1756" s="40"/>
      <c r="CM1756" s="40"/>
      <c r="CN1756" s="40"/>
      <c r="CO1756" s="40"/>
      <c r="CU1756" s="40"/>
      <c r="CV1756" s="40"/>
      <c r="CW1756" s="40"/>
      <c r="CX1756" s="40"/>
      <c r="CY1756" s="40"/>
      <c r="DE1756" s="40"/>
      <c r="DF1756" s="40"/>
      <c r="DG1756" s="40"/>
      <c r="DH1756" s="40"/>
      <c r="DI1756" s="40"/>
      <c r="DO1756" s="40"/>
      <c r="DP1756" s="40"/>
      <c r="DQ1756" s="40"/>
      <c r="DR1756" s="40"/>
      <c r="DS1756" s="40"/>
      <c r="DY1756" s="40"/>
      <c r="DZ1756" s="40"/>
      <c r="EA1756" s="40"/>
      <c r="EB1756" s="40"/>
      <c r="EC1756" s="40"/>
      <c r="EI1756" s="40"/>
      <c r="EJ1756" s="40"/>
      <c r="EK1756" s="40"/>
      <c r="EL1756" s="40"/>
      <c r="EM1756" s="40"/>
      <c r="ES1756" s="40"/>
      <c r="ET1756" s="40"/>
      <c r="EU1756" s="40"/>
      <c r="EV1756" s="40"/>
      <c r="EW1756" s="40"/>
      <c r="FC1756" s="40"/>
      <c r="FD1756" s="40"/>
      <c r="FE1756" s="40"/>
      <c r="FF1756" s="40"/>
      <c r="FG1756" s="40"/>
      <c r="FM1756" s="40"/>
      <c r="FN1756" s="40"/>
      <c r="FO1756" s="40"/>
      <c r="FP1756" s="40"/>
      <c r="FQ1756" s="40"/>
      <c r="FV1756" s="40"/>
      <c r="FW1756" s="40"/>
      <c r="FX1756" s="40"/>
      <c r="FY1756" s="40"/>
      <c r="FZ1756" s="40"/>
      <c r="GA1756" s="40"/>
    </row>
    <row r="1757" spans="9:183" hidden="1" x14ac:dyDescent="0.25">
      <c r="I1757" s="40"/>
      <c r="J1757" s="40"/>
      <c r="K1757" s="40"/>
      <c r="L1757" s="40"/>
      <c r="M1757" s="40"/>
      <c r="S1757" s="40"/>
      <c r="T1757" s="40"/>
      <c r="U1757" s="40"/>
      <c r="V1757" s="40"/>
      <c r="W1757" s="40"/>
      <c r="AC1757" s="40"/>
      <c r="AD1757" s="40"/>
      <c r="AE1757" s="40"/>
      <c r="AF1757" s="40"/>
      <c r="AG1757" s="40"/>
      <c r="AM1757" s="40"/>
      <c r="AN1757" s="40"/>
      <c r="AO1757" s="40"/>
      <c r="AP1757" s="40"/>
      <c r="AQ1757" s="40"/>
      <c r="AW1757" s="40"/>
      <c r="AX1757" s="40"/>
      <c r="AY1757" s="40"/>
      <c r="AZ1757" s="40"/>
      <c r="BA1757" s="40"/>
      <c r="BG1757" s="40"/>
      <c r="BH1757" s="40"/>
      <c r="BI1757" s="40"/>
      <c r="BJ1757" s="40"/>
      <c r="BK1757" s="40"/>
      <c r="BQ1757" s="40"/>
      <c r="BR1757" s="40"/>
      <c r="BS1757" s="40"/>
      <c r="BT1757" s="40"/>
      <c r="BU1757" s="40"/>
      <c r="CA1757" s="40"/>
      <c r="CB1757" s="40"/>
      <c r="CC1757" s="40"/>
      <c r="CD1757" s="40"/>
      <c r="CE1757" s="40"/>
      <c r="CK1757" s="40"/>
      <c r="CL1757" s="40"/>
      <c r="CM1757" s="40"/>
      <c r="CN1757" s="40"/>
      <c r="CO1757" s="40"/>
      <c r="CU1757" s="40"/>
      <c r="CV1757" s="40"/>
      <c r="CW1757" s="40"/>
      <c r="CX1757" s="40"/>
      <c r="CY1757" s="40"/>
      <c r="DE1757" s="40"/>
      <c r="DF1757" s="40"/>
      <c r="DG1757" s="40"/>
      <c r="DH1757" s="40"/>
      <c r="DI1757" s="40"/>
      <c r="DO1757" s="40"/>
      <c r="DP1757" s="40"/>
      <c r="DQ1757" s="40"/>
      <c r="DR1757" s="40"/>
      <c r="DS1757" s="40"/>
      <c r="DY1757" s="40"/>
      <c r="DZ1757" s="40"/>
      <c r="EA1757" s="40"/>
      <c r="EB1757" s="40"/>
      <c r="EC1757" s="40"/>
      <c r="EI1757" s="40"/>
      <c r="EJ1757" s="40"/>
      <c r="EK1757" s="40"/>
      <c r="EL1757" s="40"/>
      <c r="EM1757" s="40"/>
      <c r="ES1757" s="40"/>
      <c r="ET1757" s="40"/>
      <c r="EU1757" s="40"/>
      <c r="EV1757" s="40"/>
      <c r="EW1757" s="40"/>
      <c r="FC1757" s="40"/>
      <c r="FD1757" s="40"/>
      <c r="FE1757" s="40"/>
      <c r="FF1757" s="40"/>
      <c r="FG1757" s="40"/>
      <c r="FM1757" s="40"/>
      <c r="FN1757" s="40"/>
      <c r="FO1757" s="40"/>
      <c r="FP1757" s="40"/>
      <c r="FQ1757" s="40"/>
      <c r="FV1757" s="40"/>
      <c r="FW1757" s="40"/>
      <c r="FX1757" s="40"/>
      <c r="FY1757" s="40"/>
      <c r="FZ1757" s="40"/>
      <c r="GA1757" s="40"/>
    </row>
    <row r="1758" spans="9:183" hidden="1" x14ac:dyDescent="0.25">
      <c r="I1758" s="40"/>
      <c r="J1758" s="40"/>
      <c r="K1758" s="40"/>
      <c r="L1758" s="40"/>
      <c r="M1758" s="40"/>
      <c r="S1758" s="40"/>
      <c r="T1758" s="40"/>
      <c r="U1758" s="40"/>
      <c r="V1758" s="40"/>
      <c r="W1758" s="40"/>
      <c r="AC1758" s="40"/>
      <c r="AD1758" s="40"/>
      <c r="AE1758" s="40"/>
      <c r="AF1758" s="40"/>
      <c r="AG1758" s="40"/>
      <c r="AM1758" s="40"/>
      <c r="AN1758" s="40"/>
      <c r="AO1758" s="40"/>
      <c r="AP1758" s="40"/>
      <c r="AQ1758" s="40"/>
      <c r="AW1758" s="40"/>
      <c r="AX1758" s="40"/>
      <c r="AY1758" s="40"/>
      <c r="AZ1758" s="40"/>
      <c r="BA1758" s="40"/>
      <c r="BG1758" s="40"/>
      <c r="BH1758" s="40"/>
      <c r="BI1758" s="40"/>
      <c r="BJ1758" s="40"/>
      <c r="BK1758" s="40"/>
      <c r="BQ1758" s="40"/>
      <c r="BR1758" s="40"/>
      <c r="BS1758" s="40"/>
      <c r="BT1758" s="40"/>
      <c r="BU1758" s="40"/>
      <c r="CA1758" s="40"/>
      <c r="CB1758" s="40"/>
      <c r="CC1758" s="40"/>
      <c r="CD1758" s="40"/>
      <c r="CE1758" s="40"/>
      <c r="CK1758" s="40"/>
      <c r="CL1758" s="40"/>
      <c r="CM1758" s="40"/>
      <c r="CN1758" s="40"/>
      <c r="CO1758" s="40"/>
      <c r="CU1758" s="40"/>
      <c r="CV1758" s="40"/>
      <c r="CW1758" s="40"/>
      <c r="CX1758" s="40"/>
      <c r="CY1758" s="40"/>
      <c r="DE1758" s="40"/>
      <c r="DF1758" s="40"/>
      <c r="DG1758" s="40"/>
      <c r="DH1758" s="40"/>
      <c r="DI1758" s="40"/>
      <c r="DO1758" s="40"/>
      <c r="DP1758" s="40"/>
      <c r="DQ1758" s="40"/>
      <c r="DR1758" s="40"/>
      <c r="DS1758" s="40"/>
      <c r="DY1758" s="40"/>
      <c r="DZ1758" s="40"/>
      <c r="EA1758" s="40"/>
      <c r="EB1758" s="40"/>
      <c r="EC1758" s="40"/>
      <c r="EI1758" s="40"/>
      <c r="EJ1758" s="40"/>
      <c r="EK1758" s="40"/>
      <c r="EL1758" s="40"/>
      <c r="EM1758" s="40"/>
      <c r="ES1758" s="40"/>
      <c r="ET1758" s="40"/>
      <c r="EU1758" s="40"/>
      <c r="EV1758" s="40"/>
      <c r="EW1758" s="40"/>
      <c r="FC1758" s="40"/>
      <c r="FD1758" s="40"/>
      <c r="FE1758" s="40"/>
      <c r="FF1758" s="40"/>
      <c r="FG1758" s="40"/>
      <c r="FM1758" s="40"/>
      <c r="FN1758" s="40"/>
      <c r="FO1758" s="40"/>
      <c r="FP1758" s="40"/>
      <c r="FQ1758" s="40"/>
      <c r="FV1758" s="40"/>
      <c r="FW1758" s="40"/>
      <c r="FX1758" s="40"/>
      <c r="FY1758" s="40"/>
      <c r="FZ1758" s="40"/>
      <c r="GA1758" s="40"/>
    </row>
    <row r="1759" spans="9:183" hidden="1" x14ac:dyDescent="0.25"/>
    <row r="1760" spans="9:183" hidden="1" x14ac:dyDescent="0.25"/>
    <row r="1761" spans="4:173" hidden="1" x14ac:dyDescent="0.25">
      <c r="DF1761" s="39"/>
      <c r="DG1761" s="39"/>
      <c r="DH1761" s="39"/>
      <c r="DJ1761" s="39"/>
      <c r="DK1761" s="39"/>
      <c r="DL1761" s="39"/>
      <c r="DM1761" s="39"/>
      <c r="DN1761" s="39"/>
      <c r="DO1761" s="39"/>
      <c r="DP1761" s="39"/>
      <c r="DQ1761" s="39"/>
      <c r="DR1761" s="39"/>
      <c r="DT1761" s="39"/>
      <c r="DU1761" s="39"/>
      <c r="DV1761" s="39"/>
      <c r="DW1761" s="39"/>
      <c r="DX1761" s="39"/>
      <c r="DY1761" s="39"/>
      <c r="DZ1761" s="39"/>
      <c r="EA1761" s="39"/>
      <c r="EB1761" s="39"/>
      <c r="ED1761" s="39"/>
      <c r="EE1761" s="39"/>
      <c r="EF1761" s="39"/>
      <c r="EG1761" s="39"/>
      <c r="EH1761" s="39"/>
      <c r="EI1761" s="39"/>
      <c r="EJ1761" s="39"/>
      <c r="EK1761" s="39"/>
      <c r="EL1761" s="39"/>
      <c r="EN1761" s="39"/>
      <c r="EO1761" s="39"/>
      <c r="EP1761" s="39"/>
      <c r="EQ1761" s="39"/>
      <c r="ER1761" s="39"/>
      <c r="ES1761" s="39"/>
      <c r="ET1761" s="39"/>
      <c r="EU1761" s="39"/>
      <c r="EV1761" s="39"/>
      <c r="EX1761" s="39"/>
      <c r="EY1761" s="39"/>
      <c r="EZ1761" s="39"/>
      <c r="FA1761" s="39"/>
      <c r="FB1761" s="39"/>
      <c r="FC1761" s="39"/>
      <c r="FD1761" s="39"/>
      <c r="FE1761" s="39"/>
      <c r="FF1761" s="39"/>
      <c r="FH1761" s="39"/>
      <c r="FI1761" s="39"/>
      <c r="FJ1761" s="39"/>
      <c r="FK1761" s="39"/>
      <c r="FL1761" s="39"/>
      <c r="FM1761" s="39"/>
      <c r="FN1761" s="39"/>
      <c r="FO1761" s="39"/>
      <c r="FP1761" s="39"/>
    </row>
    <row r="1762" spans="4:173" hidden="1" x14ac:dyDescent="0.25">
      <c r="D1762" s="141"/>
      <c r="N1762" s="141"/>
      <c r="X1762" s="141"/>
      <c r="AH1762" s="141"/>
      <c r="AR1762" s="141"/>
      <c r="BB1762" s="141"/>
      <c r="BL1762" s="141"/>
      <c r="BS1762" s="710"/>
      <c r="BT1762" s="710"/>
      <c r="BV1762" s="141"/>
      <c r="CF1762" s="141"/>
      <c r="CP1762" s="141"/>
      <c r="CZ1762" s="141"/>
      <c r="DF1762" s="45"/>
      <c r="DG1762" s="45"/>
      <c r="DH1762" s="45"/>
      <c r="DI1762" s="65"/>
      <c r="DJ1762" s="44"/>
      <c r="DK1762" s="45"/>
      <c r="DL1762" s="45"/>
      <c r="DM1762" s="45"/>
      <c r="DN1762" s="45"/>
      <c r="DO1762" s="45"/>
      <c r="DP1762" s="45"/>
      <c r="DQ1762" s="45"/>
      <c r="DR1762" s="45"/>
      <c r="DS1762" s="65"/>
      <c r="DT1762" s="44"/>
      <c r="DU1762" s="45"/>
      <c r="DV1762" s="45"/>
      <c r="DW1762" s="45"/>
      <c r="DX1762" s="45"/>
      <c r="DY1762" s="45"/>
      <c r="DZ1762" s="45"/>
      <c r="EA1762" s="45"/>
      <c r="EB1762" s="45"/>
      <c r="EC1762" s="65"/>
      <c r="ED1762" s="44"/>
      <c r="EE1762" s="45"/>
      <c r="EF1762" s="45"/>
      <c r="EG1762" s="45"/>
      <c r="EH1762" s="45"/>
      <c r="EI1762" s="45"/>
      <c r="EJ1762" s="45"/>
      <c r="EK1762" s="45"/>
      <c r="EL1762" s="45"/>
      <c r="EM1762" s="65"/>
      <c r="EN1762" s="44"/>
      <c r="EO1762" s="45"/>
      <c r="EP1762" s="45"/>
      <c r="EQ1762" s="45"/>
      <c r="ER1762" s="45"/>
      <c r="ES1762" s="45"/>
      <c r="ET1762" s="45"/>
      <c r="EU1762" s="45"/>
      <c r="EV1762" s="45"/>
      <c r="EX1762" s="44"/>
      <c r="EY1762" s="45"/>
      <c r="EZ1762" s="45"/>
      <c r="FA1762" s="45"/>
      <c r="FB1762" s="45"/>
      <c r="FC1762" s="45"/>
      <c r="FD1762" s="45"/>
      <c r="FE1762" s="45"/>
      <c r="FF1762" s="45"/>
      <c r="FG1762" s="65"/>
      <c r="FH1762" s="44"/>
      <c r="FI1762" s="45"/>
      <c r="FJ1762" s="45"/>
      <c r="FK1762" s="45"/>
      <c r="FL1762" s="45"/>
      <c r="FM1762" s="45"/>
      <c r="FN1762" s="45"/>
      <c r="FO1762" s="45"/>
      <c r="FP1762" s="45"/>
      <c r="FQ1762" s="65"/>
    </row>
    <row r="1763" spans="4:173" hidden="1" x14ac:dyDescent="0.25">
      <c r="E1763" s="663"/>
      <c r="F1763" s="663"/>
      <c r="G1763" s="663"/>
      <c r="H1763" s="663"/>
      <c r="I1763" s="663"/>
      <c r="J1763" s="663"/>
      <c r="K1763" s="663"/>
      <c r="L1763" s="663"/>
      <c r="M1763" s="40"/>
      <c r="O1763" s="663"/>
      <c r="P1763" s="663"/>
      <c r="Q1763" s="663"/>
      <c r="R1763" s="663"/>
      <c r="S1763" s="663"/>
      <c r="T1763" s="663"/>
      <c r="U1763" s="663"/>
      <c r="V1763" s="663"/>
      <c r="Y1763" s="663"/>
      <c r="Z1763" s="663"/>
      <c r="AA1763" s="663"/>
      <c r="AB1763" s="663"/>
      <c r="AC1763" s="663"/>
      <c r="AD1763" s="663"/>
      <c r="AE1763" s="663"/>
      <c r="AF1763" s="663"/>
      <c r="AI1763" s="663"/>
      <c r="AJ1763" s="663"/>
      <c r="AK1763" s="663"/>
      <c r="AL1763" s="663"/>
      <c r="AM1763" s="663"/>
      <c r="AN1763" s="663"/>
      <c r="AO1763" s="663"/>
      <c r="AP1763" s="663"/>
      <c r="AS1763" s="663"/>
      <c r="AT1763" s="663"/>
      <c r="AU1763" s="663"/>
      <c r="AV1763" s="663"/>
      <c r="AW1763" s="663"/>
      <c r="AX1763" s="663"/>
      <c r="AY1763" s="663"/>
      <c r="AZ1763" s="663"/>
      <c r="BC1763" s="663"/>
      <c r="BD1763" s="663"/>
      <c r="BE1763" s="663"/>
      <c r="BF1763" s="663"/>
      <c r="BG1763" s="663"/>
      <c r="BH1763" s="663"/>
      <c r="BI1763" s="663"/>
      <c r="BJ1763" s="663"/>
      <c r="BM1763" s="663"/>
      <c r="BN1763" s="663"/>
      <c r="BO1763" s="663"/>
      <c r="BP1763" s="663"/>
      <c r="BQ1763" s="663"/>
      <c r="BR1763" s="663"/>
      <c r="BS1763" s="663"/>
      <c r="BT1763" s="663"/>
      <c r="BW1763" s="663"/>
      <c r="BX1763" s="663"/>
      <c r="BY1763" s="663"/>
      <c r="BZ1763" s="663"/>
      <c r="CA1763" s="663"/>
      <c r="CB1763" s="663"/>
      <c r="CC1763" s="663"/>
      <c r="CD1763" s="663"/>
      <c r="CG1763" s="663"/>
      <c r="CH1763" s="663"/>
      <c r="CI1763" s="663"/>
      <c r="CJ1763" s="663"/>
      <c r="CK1763" s="663"/>
      <c r="CL1763" s="663"/>
      <c r="CM1763" s="663"/>
      <c r="CN1763" s="663"/>
      <c r="CQ1763" s="663"/>
      <c r="CR1763" s="663"/>
      <c r="CS1763" s="663"/>
      <c r="CT1763" s="663"/>
      <c r="CU1763" s="663"/>
      <c r="CV1763" s="663"/>
      <c r="CW1763" s="663"/>
      <c r="CX1763" s="663"/>
      <c r="DA1763" s="663"/>
      <c r="DB1763" s="663"/>
      <c r="DC1763" s="663"/>
      <c r="DD1763" s="663"/>
      <c r="DE1763" s="663"/>
      <c r="DF1763" s="663"/>
      <c r="DG1763" s="663"/>
      <c r="DH1763" s="663"/>
      <c r="DK1763" s="663"/>
      <c r="DL1763" s="663"/>
      <c r="DM1763" s="663"/>
      <c r="DN1763" s="663"/>
      <c r="DO1763" s="663"/>
      <c r="DP1763" s="663"/>
      <c r="DQ1763" s="663"/>
      <c r="DR1763" s="663"/>
      <c r="DU1763" s="663"/>
      <c r="DV1763" s="663"/>
      <c r="DW1763" s="663"/>
      <c r="DX1763" s="663"/>
      <c r="DY1763" s="663"/>
      <c r="DZ1763" s="663"/>
      <c r="EA1763" s="663"/>
      <c r="EB1763" s="663"/>
      <c r="EE1763" s="663"/>
      <c r="EF1763" s="663"/>
      <c r="EG1763" s="663"/>
      <c r="EH1763" s="663"/>
      <c r="EI1763" s="663"/>
      <c r="EJ1763" s="663"/>
      <c r="EK1763" s="663"/>
      <c r="EL1763" s="663"/>
      <c r="EO1763" s="663"/>
      <c r="EP1763" s="663"/>
      <c r="EQ1763" s="663"/>
      <c r="ER1763" s="663"/>
      <c r="ES1763" s="663"/>
      <c r="ET1763" s="663"/>
      <c r="EU1763" s="663"/>
      <c r="EV1763" s="663"/>
      <c r="EY1763" s="663"/>
      <c r="EZ1763" s="663"/>
      <c r="FA1763" s="663"/>
      <c r="FB1763" s="663"/>
      <c r="FC1763" s="663"/>
      <c r="FD1763" s="663"/>
      <c r="FE1763" s="663"/>
      <c r="FF1763" s="663"/>
      <c r="FI1763" s="663"/>
      <c r="FJ1763" s="663"/>
      <c r="FK1763" s="663"/>
      <c r="FL1763" s="663"/>
      <c r="FM1763" s="663"/>
      <c r="FN1763" s="663"/>
      <c r="FO1763" s="663"/>
      <c r="FP1763" s="663"/>
    </row>
    <row r="1764" spans="4:173" hidden="1" x14ac:dyDescent="0.25">
      <c r="E1764" s="663"/>
      <c r="F1764" s="663"/>
      <c r="G1764" s="663"/>
      <c r="H1764" s="663"/>
      <c r="I1764" s="663"/>
      <c r="J1764" s="663"/>
      <c r="K1764" s="663"/>
      <c r="L1764" s="663"/>
      <c r="M1764" s="40"/>
      <c r="O1764" s="663"/>
      <c r="P1764" s="663"/>
      <c r="Q1764" s="663"/>
      <c r="R1764" s="663"/>
      <c r="S1764" s="663"/>
      <c r="T1764" s="663"/>
      <c r="U1764" s="663"/>
      <c r="V1764" s="663"/>
      <c r="Y1764" s="663"/>
      <c r="Z1764" s="663"/>
      <c r="AA1764" s="663"/>
      <c r="AB1764" s="663"/>
      <c r="AC1764" s="663"/>
      <c r="AD1764" s="663"/>
      <c r="AE1764" s="663"/>
      <c r="AF1764" s="663"/>
      <c r="AI1764" s="663"/>
      <c r="AJ1764" s="663"/>
      <c r="AK1764" s="663"/>
      <c r="AL1764" s="663"/>
      <c r="AM1764" s="663"/>
      <c r="AN1764" s="663"/>
      <c r="AO1764" s="663"/>
      <c r="AP1764" s="663"/>
      <c r="AS1764" s="663"/>
      <c r="AT1764" s="663"/>
      <c r="AU1764" s="663"/>
      <c r="AV1764" s="663"/>
      <c r="AW1764" s="663"/>
      <c r="AX1764" s="663"/>
      <c r="AY1764" s="663"/>
      <c r="AZ1764" s="663"/>
      <c r="BC1764" s="663"/>
      <c r="BD1764" s="663"/>
      <c r="BE1764" s="663"/>
      <c r="BF1764" s="663"/>
      <c r="BG1764" s="663"/>
      <c r="BH1764" s="663"/>
      <c r="BI1764" s="663"/>
      <c r="BJ1764" s="663"/>
      <c r="BM1764" s="663"/>
      <c r="BN1764" s="663"/>
      <c r="BO1764" s="663"/>
      <c r="BP1764" s="663"/>
      <c r="BQ1764" s="663"/>
      <c r="BR1764" s="663"/>
      <c r="BS1764" s="663"/>
      <c r="BT1764" s="663"/>
      <c r="BW1764" s="663"/>
      <c r="BX1764" s="663"/>
      <c r="BY1764" s="663"/>
      <c r="BZ1764" s="663"/>
      <c r="CA1764" s="663"/>
      <c r="CB1764" s="663"/>
      <c r="CC1764" s="663"/>
      <c r="CD1764" s="663"/>
      <c r="CG1764" s="663"/>
      <c r="CH1764" s="663"/>
      <c r="CI1764" s="663"/>
      <c r="CJ1764" s="663"/>
      <c r="CK1764" s="663"/>
      <c r="CL1764" s="663"/>
      <c r="CM1764" s="663"/>
      <c r="CN1764" s="663"/>
      <c r="CQ1764" s="663"/>
      <c r="CR1764" s="663"/>
      <c r="CS1764" s="663"/>
      <c r="CT1764" s="663"/>
      <c r="CU1764" s="663"/>
      <c r="CV1764" s="663"/>
      <c r="CW1764" s="663"/>
      <c r="CX1764" s="663"/>
      <c r="DA1764" s="663"/>
      <c r="DB1764" s="663"/>
      <c r="DC1764" s="663"/>
      <c r="DD1764" s="663"/>
      <c r="DE1764" s="663"/>
      <c r="DF1764" s="663"/>
      <c r="DG1764" s="663"/>
      <c r="DH1764" s="663"/>
      <c r="DK1764" s="663"/>
      <c r="DL1764" s="663"/>
      <c r="DM1764" s="663"/>
      <c r="DN1764" s="663"/>
      <c r="DO1764" s="663"/>
      <c r="DP1764" s="663"/>
      <c r="DQ1764" s="663"/>
      <c r="DR1764" s="663"/>
      <c r="DU1764" s="663"/>
      <c r="DV1764" s="663"/>
      <c r="DW1764" s="663"/>
      <c r="DX1764" s="663"/>
      <c r="DY1764" s="663"/>
      <c r="DZ1764" s="663"/>
      <c r="EA1764" s="663"/>
      <c r="EB1764" s="663"/>
      <c r="EE1764" s="663"/>
      <c r="EF1764" s="663"/>
      <c r="EG1764" s="663"/>
      <c r="EH1764" s="663"/>
      <c r="EI1764" s="663"/>
      <c r="EJ1764" s="663"/>
      <c r="EK1764" s="663"/>
      <c r="EL1764" s="663"/>
      <c r="EO1764" s="663"/>
      <c r="EP1764" s="663"/>
      <c r="EQ1764" s="663"/>
      <c r="ER1764" s="663"/>
      <c r="ES1764" s="663"/>
      <c r="ET1764" s="663"/>
      <c r="EU1764" s="663"/>
      <c r="EV1764" s="663"/>
      <c r="EY1764" s="663"/>
      <c r="EZ1764" s="663"/>
      <c r="FA1764" s="663"/>
      <c r="FB1764" s="663"/>
      <c r="FC1764" s="663"/>
      <c r="FD1764" s="663"/>
      <c r="FE1764" s="663"/>
      <c r="FF1764" s="663"/>
      <c r="FI1764" s="663"/>
      <c r="FJ1764" s="663"/>
      <c r="FK1764" s="663"/>
      <c r="FL1764" s="663"/>
      <c r="FM1764" s="663"/>
      <c r="FN1764" s="663"/>
      <c r="FO1764" s="663"/>
      <c r="FP1764" s="663"/>
    </row>
    <row r="1765" spans="4:173" hidden="1" x14ac:dyDescent="0.25">
      <c r="E1765" s="663"/>
      <c r="F1765" s="663"/>
      <c r="G1765" s="663"/>
      <c r="H1765" s="663"/>
      <c r="I1765" s="663"/>
      <c r="J1765" s="663"/>
      <c r="K1765" s="663"/>
      <c r="L1765" s="663"/>
      <c r="M1765" s="40"/>
      <c r="O1765" s="663"/>
      <c r="P1765" s="663"/>
      <c r="Q1765" s="663"/>
      <c r="R1765" s="663"/>
      <c r="S1765" s="663"/>
      <c r="T1765" s="663"/>
      <c r="U1765" s="663"/>
      <c r="V1765" s="663"/>
      <c r="Y1765" s="663"/>
      <c r="Z1765" s="663"/>
      <c r="AA1765" s="663"/>
      <c r="AB1765" s="663"/>
      <c r="AC1765" s="663"/>
      <c r="AD1765" s="663"/>
      <c r="AE1765" s="663"/>
      <c r="AF1765" s="663"/>
      <c r="AI1765" s="663"/>
      <c r="AJ1765" s="663"/>
      <c r="AK1765" s="663"/>
      <c r="AL1765" s="663"/>
      <c r="AM1765" s="663"/>
      <c r="AN1765" s="663"/>
      <c r="AO1765" s="663"/>
      <c r="AP1765" s="663"/>
      <c r="AS1765" s="663"/>
      <c r="AT1765" s="663"/>
      <c r="AU1765" s="663"/>
      <c r="AV1765" s="663"/>
      <c r="AW1765" s="663"/>
      <c r="AX1765" s="663"/>
      <c r="AY1765" s="663"/>
      <c r="AZ1765" s="663"/>
      <c r="BC1765" s="663"/>
      <c r="BD1765" s="663"/>
      <c r="BE1765" s="663"/>
      <c r="BF1765" s="663"/>
      <c r="BG1765" s="663"/>
      <c r="BH1765" s="663"/>
      <c r="BI1765" s="663"/>
      <c r="BJ1765" s="663"/>
      <c r="BM1765" s="663"/>
      <c r="BN1765" s="663"/>
      <c r="BO1765" s="663"/>
      <c r="BP1765" s="663"/>
      <c r="BQ1765" s="663"/>
      <c r="BR1765" s="663"/>
      <c r="BS1765" s="663"/>
      <c r="BT1765" s="663"/>
      <c r="BW1765" s="663"/>
      <c r="BX1765" s="663"/>
      <c r="BY1765" s="663"/>
      <c r="BZ1765" s="663"/>
      <c r="CA1765" s="663"/>
      <c r="CB1765" s="663"/>
      <c r="CC1765" s="663"/>
      <c r="CD1765" s="663"/>
      <c r="CG1765" s="663"/>
      <c r="CH1765" s="663"/>
      <c r="CI1765" s="663"/>
      <c r="CJ1765" s="663"/>
      <c r="CK1765" s="663"/>
      <c r="CL1765" s="663"/>
      <c r="CM1765" s="663"/>
      <c r="CN1765" s="663"/>
      <c r="CQ1765" s="663"/>
      <c r="CR1765" s="663"/>
      <c r="CS1765" s="663"/>
      <c r="CT1765" s="663"/>
      <c r="CU1765" s="663"/>
      <c r="CV1765" s="663"/>
      <c r="CW1765" s="663"/>
      <c r="CX1765" s="663"/>
      <c r="DA1765" s="663"/>
      <c r="DB1765" s="663"/>
      <c r="DC1765" s="663"/>
      <c r="DD1765" s="663"/>
      <c r="DE1765" s="663"/>
      <c r="DF1765" s="663"/>
      <c r="DG1765" s="663"/>
      <c r="DH1765" s="663"/>
      <c r="DK1765" s="663"/>
      <c r="DL1765" s="663"/>
      <c r="DM1765" s="663"/>
      <c r="DN1765" s="663"/>
      <c r="DO1765" s="663"/>
      <c r="DP1765" s="663"/>
      <c r="DQ1765" s="663"/>
      <c r="DR1765" s="663"/>
      <c r="DU1765" s="663"/>
      <c r="DV1765" s="663"/>
      <c r="DW1765" s="663"/>
      <c r="DX1765" s="663"/>
      <c r="DY1765" s="663"/>
      <c r="DZ1765" s="663"/>
      <c r="EA1765" s="663"/>
      <c r="EB1765" s="663"/>
      <c r="EE1765" s="663"/>
      <c r="EF1765" s="663"/>
      <c r="EG1765" s="663"/>
      <c r="EH1765" s="663"/>
      <c r="EI1765" s="663"/>
      <c r="EJ1765" s="663"/>
      <c r="EK1765" s="663"/>
      <c r="EL1765" s="663"/>
      <c r="EO1765" s="663"/>
      <c r="EP1765" s="663"/>
      <c r="EQ1765" s="663"/>
      <c r="ER1765" s="663"/>
      <c r="ES1765" s="663"/>
      <c r="ET1765" s="663"/>
      <c r="EU1765" s="663"/>
      <c r="EV1765" s="663"/>
      <c r="EY1765" s="663"/>
      <c r="EZ1765" s="663"/>
      <c r="FA1765" s="663"/>
      <c r="FB1765" s="663"/>
      <c r="FC1765" s="663"/>
      <c r="FD1765" s="663"/>
      <c r="FE1765" s="663"/>
      <c r="FF1765" s="663"/>
      <c r="FI1765" s="663"/>
      <c r="FJ1765" s="663"/>
      <c r="FK1765" s="663"/>
      <c r="FL1765" s="663"/>
      <c r="FM1765" s="663"/>
      <c r="FN1765" s="663"/>
      <c r="FO1765" s="663"/>
      <c r="FP1765" s="663"/>
    </row>
    <row r="1766" spans="4:173" hidden="1" x14ac:dyDescent="0.25">
      <c r="E1766" s="663"/>
      <c r="F1766" s="663"/>
      <c r="G1766" s="663"/>
      <c r="H1766" s="663"/>
      <c r="I1766" s="663"/>
      <c r="J1766" s="663"/>
      <c r="K1766" s="663"/>
      <c r="L1766" s="663"/>
      <c r="M1766" s="40"/>
      <c r="O1766" s="663"/>
      <c r="P1766" s="663"/>
      <c r="Q1766" s="663"/>
      <c r="R1766" s="663"/>
      <c r="S1766" s="663"/>
      <c r="T1766" s="663"/>
      <c r="U1766" s="663"/>
      <c r="V1766" s="663"/>
      <c r="Y1766" s="663"/>
      <c r="Z1766" s="663"/>
      <c r="AA1766" s="663"/>
      <c r="AB1766" s="663"/>
      <c r="AC1766" s="663"/>
      <c r="AD1766" s="663"/>
      <c r="AE1766" s="663"/>
      <c r="AF1766" s="663"/>
      <c r="AI1766" s="663"/>
      <c r="AJ1766" s="663"/>
      <c r="AK1766" s="663"/>
      <c r="AL1766" s="663"/>
      <c r="AM1766" s="663"/>
      <c r="AN1766" s="663"/>
      <c r="AO1766" s="663"/>
      <c r="AP1766" s="663"/>
      <c r="AS1766" s="663"/>
      <c r="AT1766" s="663"/>
      <c r="AU1766" s="663"/>
      <c r="AV1766" s="663"/>
      <c r="AW1766" s="663"/>
      <c r="AX1766" s="663"/>
      <c r="AY1766" s="663"/>
      <c r="AZ1766" s="663"/>
      <c r="BC1766" s="663"/>
      <c r="BD1766" s="663"/>
      <c r="BE1766" s="663"/>
      <c r="BF1766" s="663"/>
      <c r="BG1766" s="663"/>
      <c r="BH1766" s="663"/>
      <c r="BI1766" s="663"/>
      <c r="BJ1766" s="663"/>
      <c r="BM1766" s="663"/>
      <c r="BN1766" s="663"/>
      <c r="BO1766" s="663"/>
      <c r="BP1766" s="663"/>
      <c r="BQ1766" s="663"/>
      <c r="BR1766" s="663"/>
      <c r="BS1766" s="663"/>
      <c r="BT1766" s="663"/>
      <c r="BW1766" s="663"/>
      <c r="BX1766" s="663"/>
      <c r="BY1766" s="663"/>
      <c r="BZ1766" s="663"/>
      <c r="CA1766" s="663"/>
      <c r="CB1766" s="663"/>
      <c r="CC1766" s="663"/>
      <c r="CD1766" s="663"/>
      <c r="CG1766" s="663"/>
      <c r="CH1766" s="663"/>
      <c r="CI1766" s="663"/>
      <c r="CJ1766" s="663"/>
      <c r="CK1766" s="663"/>
      <c r="CL1766" s="663"/>
      <c r="CM1766" s="663"/>
      <c r="CN1766" s="663"/>
      <c r="CQ1766" s="663"/>
      <c r="CR1766" s="663"/>
      <c r="CS1766" s="663"/>
      <c r="CT1766" s="663"/>
      <c r="CU1766" s="663"/>
      <c r="CV1766" s="663"/>
      <c r="CW1766" s="663"/>
      <c r="CX1766" s="663"/>
      <c r="DA1766" s="663"/>
      <c r="DB1766" s="663"/>
      <c r="DC1766" s="663"/>
      <c r="DD1766" s="663"/>
      <c r="DE1766" s="663"/>
      <c r="DF1766" s="663"/>
      <c r="DG1766" s="663"/>
      <c r="DH1766" s="663"/>
      <c r="DK1766" s="663"/>
      <c r="DL1766" s="663"/>
      <c r="DM1766" s="663"/>
      <c r="DN1766" s="663"/>
      <c r="DO1766" s="663"/>
      <c r="DP1766" s="663"/>
      <c r="DQ1766" s="663"/>
      <c r="DR1766" s="663"/>
      <c r="DU1766" s="663"/>
      <c r="DV1766" s="663"/>
      <c r="DW1766" s="663"/>
      <c r="DX1766" s="663"/>
      <c r="DY1766" s="663"/>
      <c r="DZ1766" s="663"/>
      <c r="EA1766" s="663"/>
      <c r="EB1766" s="663"/>
      <c r="EE1766" s="663"/>
      <c r="EF1766" s="663"/>
      <c r="EG1766" s="663"/>
      <c r="EH1766" s="663"/>
      <c r="EI1766" s="663"/>
      <c r="EJ1766" s="663"/>
      <c r="EK1766" s="663"/>
      <c r="EL1766" s="663"/>
      <c r="EO1766" s="663"/>
      <c r="EP1766" s="663"/>
      <c r="EQ1766" s="663"/>
      <c r="ER1766" s="663"/>
      <c r="ES1766" s="663"/>
      <c r="ET1766" s="663"/>
      <c r="EU1766" s="663"/>
      <c r="EV1766" s="663"/>
      <c r="EY1766" s="663"/>
      <c r="EZ1766" s="663"/>
      <c r="FA1766" s="663"/>
      <c r="FB1766" s="663"/>
      <c r="FC1766" s="663"/>
      <c r="FD1766" s="663"/>
      <c r="FE1766" s="663"/>
      <c r="FF1766" s="663"/>
      <c r="FI1766" s="663"/>
      <c r="FJ1766" s="663"/>
      <c r="FK1766" s="663"/>
      <c r="FL1766" s="663"/>
      <c r="FM1766" s="663"/>
      <c r="FN1766" s="663"/>
      <c r="FO1766" s="663"/>
      <c r="FP1766" s="663"/>
    </row>
    <row r="1767" spans="4:173" hidden="1" x14ac:dyDescent="0.25">
      <c r="E1767" s="663"/>
      <c r="F1767" s="663"/>
      <c r="G1767" s="663"/>
      <c r="H1767" s="663"/>
      <c r="I1767" s="663"/>
      <c r="J1767" s="663"/>
      <c r="K1767" s="663"/>
      <c r="L1767" s="663"/>
      <c r="M1767" s="40"/>
      <c r="O1767" s="663"/>
      <c r="P1767" s="663"/>
      <c r="Q1767" s="663"/>
      <c r="R1767" s="663"/>
      <c r="S1767" s="663"/>
      <c r="T1767" s="663"/>
      <c r="U1767" s="663"/>
      <c r="V1767" s="663"/>
      <c r="Y1767" s="663"/>
      <c r="Z1767" s="663"/>
      <c r="AA1767" s="663"/>
      <c r="AB1767" s="663"/>
      <c r="AC1767" s="663"/>
      <c r="AD1767" s="663"/>
      <c r="AE1767" s="663"/>
      <c r="AF1767" s="663"/>
      <c r="AI1767" s="663"/>
      <c r="AJ1767" s="663"/>
      <c r="AK1767" s="663"/>
      <c r="AL1767" s="663"/>
      <c r="AM1767" s="663"/>
      <c r="AN1767" s="663"/>
      <c r="AO1767" s="663"/>
      <c r="AP1767" s="663"/>
      <c r="AS1767" s="663"/>
      <c r="AT1767" s="663"/>
      <c r="AU1767" s="663"/>
      <c r="AV1767" s="663"/>
      <c r="AW1767" s="663"/>
      <c r="AX1767" s="663"/>
      <c r="AY1767" s="663"/>
      <c r="AZ1767" s="663"/>
      <c r="BC1767" s="663"/>
      <c r="BD1767" s="663"/>
      <c r="BE1767" s="663"/>
      <c r="BF1767" s="663"/>
      <c r="BG1767" s="663"/>
      <c r="BH1767" s="663"/>
      <c r="BI1767" s="663"/>
      <c r="BJ1767" s="663"/>
      <c r="BM1767" s="663"/>
      <c r="BN1767" s="663"/>
      <c r="BO1767" s="663"/>
      <c r="BP1767" s="663"/>
      <c r="BQ1767" s="663"/>
      <c r="BR1767" s="663"/>
      <c r="BS1767" s="663"/>
      <c r="BT1767" s="663"/>
      <c r="BW1767" s="663"/>
      <c r="BX1767" s="663"/>
      <c r="BY1767" s="663"/>
      <c r="BZ1767" s="663"/>
      <c r="CA1767" s="663"/>
      <c r="CB1767" s="663"/>
      <c r="CC1767" s="663"/>
      <c r="CD1767" s="663"/>
      <c r="CG1767" s="663"/>
      <c r="CH1767" s="663"/>
      <c r="CI1767" s="663"/>
      <c r="CJ1767" s="663"/>
      <c r="CK1767" s="663"/>
      <c r="CL1767" s="663"/>
      <c r="CM1767" s="663"/>
      <c r="CN1767" s="663"/>
      <c r="CQ1767" s="663"/>
      <c r="CR1767" s="663"/>
      <c r="CS1767" s="663"/>
      <c r="CT1767" s="663"/>
      <c r="CU1767" s="663"/>
      <c r="CV1767" s="663"/>
      <c r="CW1767" s="663"/>
      <c r="CX1767" s="663"/>
      <c r="DA1767" s="663"/>
      <c r="DB1767" s="663"/>
      <c r="DC1767" s="663"/>
      <c r="DD1767" s="663"/>
      <c r="DE1767" s="663"/>
      <c r="DF1767" s="663"/>
      <c r="DG1767" s="663"/>
      <c r="DH1767" s="663"/>
      <c r="DK1767" s="663"/>
      <c r="DL1767" s="663"/>
      <c r="DM1767" s="663"/>
      <c r="DN1767" s="663"/>
      <c r="DO1767" s="663"/>
      <c r="DP1767" s="663"/>
      <c r="DQ1767" s="663"/>
      <c r="DR1767" s="663"/>
      <c r="DU1767" s="663"/>
      <c r="DV1767" s="663"/>
      <c r="DW1767" s="663"/>
      <c r="DX1767" s="663"/>
      <c r="DY1767" s="663"/>
      <c r="DZ1767" s="663"/>
      <c r="EA1767" s="663"/>
      <c r="EB1767" s="663"/>
      <c r="EE1767" s="663"/>
      <c r="EF1767" s="663"/>
      <c r="EG1767" s="663"/>
      <c r="EH1767" s="663"/>
      <c r="EI1767" s="663"/>
      <c r="EJ1767" s="663"/>
      <c r="EK1767" s="663"/>
      <c r="EL1767" s="663"/>
      <c r="EO1767" s="663"/>
      <c r="EP1767" s="663"/>
      <c r="EQ1767" s="663"/>
      <c r="ER1767" s="663"/>
      <c r="ES1767" s="663"/>
      <c r="ET1767" s="663"/>
      <c r="EU1767" s="663"/>
      <c r="EV1767" s="663"/>
      <c r="EY1767" s="663"/>
      <c r="EZ1767" s="663"/>
      <c r="FA1767" s="663"/>
      <c r="FB1767" s="663"/>
      <c r="FC1767" s="663"/>
      <c r="FD1767" s="663"/>
      <c r="FE1767" s="663"/>
      <c r="FF1767" s="663"/>
      <c r="FI1767" s="663"/>
      <c r="FJ1767" s="663"/>
      <c r="FK1767" s="663"/>
      <c r="FL1767" s="663"/>
      <c r="FM1767" s="663"/>
      <c r="FN1767" s="663"/>
      <c r="FO1767" s="663"/>
      <c r="FP1767" s="663"/>
    </row>
    <row r="1768" spans="4:173" hidden="1" x14ac:dyDescent="0.25">
      <c r="E1768" s="663"/>
      <c r="F1768" s="663"/>
      <c r="G1768" s="663"/>
      <c r="H1768" s="663"/>
      <c r="I1768" s="663"/>
      <c r="J1768" s="663"/>
      <c r="K1768" s="663"/>
      <c r="L1768" s="663"/>
      <c r="M1768" s="40"/>
      <c r="O1768" s="663"/>
      <c r="P1768" s="663"/>
      <c r="Q1768" s="663"/>
      <c r="R1768" s="663"/>
      <c r="S1768" s="663"/>
      <c r="T1768" s="663"/>
      <c r="U1768" s="663"/>
      <c r="V1768" s="663"/>
      <c r="Y1768" s="663"/>
      <c r="Z1768" s="663"/>
      <c r="AA1768" s="663"/>
      <c r="AB1768" s="663"/>
      <c r="AC1768" s="663"/>
      <c r="AD1768" s="663"/>
      <c r="AE1768" s="663"/>
      <c r="AF1768" s="663"/>
      <c r="AI1768" s="663"/>
      <c r="AJ1768" s="663"/>
      <c r="AK1768" s="663"/>
      <c r="AL1768" s="663"/>
      <c r="AM1768" s="663"/>
      <c r="AN1768" s="663"/>
      <c r="AO1768" s="663"/>
      <c r="AP1768" s="663"/>
      <c r="AS1768" s="663"/>
      <c r="AT1768" s="663"/>
      <c r="AU1768" s="663"/>
      <c r="AV1768" s="663"/>
      <c r="AW1768" s="663"/>
      <c r="AX1768" s="663"/>
      <c r="AY1768" s="663"/>
      <c r="AZ1768" s="663"/>
      <c r="BC1768" s="663"/>
      <c r="BD1768" s="663"/>
      <c r="BE1768" s="663"/>
      <c r="BF1768" s="663"/>
      <c r="BG1768" s="663"/>
      <c r="BH1768" s="663"/>
      <c r="BI1768" s="663"/>
      <c r="BJ1768" s="663"/>
      <c r="BM1768" s="663"/>
      <c r="BN1768" s="663"/>
      <c r="BO1768" s="663"/>
      <c r="BP1768" s="663"/>
      <c r="BQ1768" s="663"/>
      <c r="BR1768" s="663"/>
      <c r="BS1768" s="663"/>
      <c r="BT1768" s="663"/>
      <c r="BW1768" s="663"/>
      <c r="BX1768" s="663"/>
      <c r="BY1768" s="663"/>
      <c r="BZ1768" s="663"/>
      <c r="CA1768" s="663"/>
      <c r="CB1768" s="663"/>
      <c r="CC1768" s="663"/>
      <c r="CD1768" s="663"/>
      <c r="CG1768" s="663"/>
      <c r="CH1768" s="663"/>
      <c r="CI1768" s="663"/>
      <c r="CJ1768" s="663"/>
      <c r="CK1768" s="663"/>
      <c r="CL1768" s="663"/>
      <c r="CM1768" s="663"/>
      <c r="CN1768" s="663"/>
      <c r="CQ1768" s="663"/>
      <c r="CR1768" s="663"/>
      <c r="CS1768" s="663"/>
      <c r="CT1768" s="663"/>
      <c r="CU1768" s="663"/>
      <c r="CV1768" s="663"/>
      <c r="CW1768" s="663"/>
      <c r="CX1768" s="663"/>
      <c r="DA1768" s="663"/>
      <c r="DB1768" s="663"/>
      <c r="DC1768" s="663"/>
      <c r="DD1768" s="663"/>
      <c r="DE1768" s="663"/>
      <c r="DF1768" s="663"/>
      <c r="DG1768" s="663"/>
      <c r="DH1768" s="663"/>
      <c r="DK1768" s="663"/>
      <c r="DL1768" s="663"/>
      <c r="DM1768" s="663"/>
      <c r="DN1768" s="663"/>
      <c r="DO1768" s="663"/>
      <c r="DP1768" s="663"/>
      <c r="DQ1768" s="663"/>
      <c r="DR1768" s="663"/>
      <c r="DU1768" s="663"/>
      <c r="DV1768" s="663"/>
      <c r="DW1768" s="663"/>
      <c r="DX1768" s="663"/>
      <c r="DY1768" s="663"/>
      <c r="DZ1768" s="663"/>
      <c r="EA1768" s="663"/>
      <c r="EB1768" s="663"/>
      <c r="EE1768" s="663"/>
      <c r="EF1768" s="663"/>
      <c r="EG1768" s="663"/>
      <c r="EH1768" s="663"/>
      <c r="EI1768" s="663"/>
      <c r="EJ1768" s="663"/>
      <c r="EK1768" s="663"/>
      <c r="EL1768" s="663"/>
      <c r="EO1768" s="663"/>
      <c r="EP1768" s="663"/>
      <c r="EQ1768" s="663"/>
      <c r="ER1768" s="663"/>
      <c r="ES1768" s="663"/>
      <c r="ET1768" s="663"/>
      <c r="EU1768" s="663"/>
      <c r="EV1768" s="663"/>
      <c r="EY1768" s="663"/>
      <c r="EZ1768" s="663"/>
      <c r="FA1768" s="663"/>
      <c r="FB1768" s="663"/>
      <c r="FC1768" s="663"/>
      <c r="FD1768" s="663"/>
      <c r="FE1768" s="663"/>
      <c r="FF1768" s="663"/>
      <c r="FI1768" s="663"/>
      <c r="FJ1768" s="663"/>
      <c r="FK1768" s="663"/>
      <c r="FL1768" s="663"/>
      <c r="FM1768" s="663"/>
      <c r="FN1768" s="663"/>
      <c r="FO1768" s="663"/>
      <c r="FP1768" s="663"/>
    </row>
    <row r="1769" spans="4:173" hidden="1" x14ac:dyDescent="0.25">
      <c r="E1769" s="663"/>
      <c r="F1769" s="663"/>
      <c r="G1769" s="663"/>
      <c r="H1769" s="663"/>
      <c r="I1769" s="663"/>
      <c r="J1769" s="663"/>
      <c r="K1769" s="663"/>
      <c r="L1769" s="663"/>
      <c r="M1769" s="40"/>
      <c r="O1769" s="663"/>
      <c r="P1769" s="663"/>
      <c r="Q1769" s="663"/>
      <c r="R1769" s="663"/>
      <c r="S1769" s="663"/>
      <c r="T1769" s="663"/>
      <c r="U1769" s="663"/>
      <c r="V1769" s="663"/>
      <c r="Y1769" s="663"/>
      <c r="Z1769" s="663"/>
      <c r="AA1769" s="663"/>
      <c r="AB1769" s="663"/>
      <c r="AC1769" s="663"/>
      <c r="AD1769" s="663"/>
      <c r="AE1769" s="663"/>
      <c r="AF1769" s="663"/>
      <c r="AI1769" s="663"/>
      <c r="AJ1769" s="663"/>
      <c r="AK1769" s="663"/>
      <c r="AL1769" s="663"/>
      <c r="AM1769" s="663"/>
      <c r="AN1769" s="663"/>
      <c r="AO1769" s="663"/>
      <c r="AP1769" s="663"/>
      <c r="AS1769" s="663"/>
      <c r="AT1769" s="663"/>
      <c r="AU1769" s="663"/>
      <c r="AV1769" s="663"/>
      <c r="AW1769" s="663"/>
      <c r="AX1769" s="663"/>
      <c r="AY1769" s="663"/>
      <c r="AZ1769" s="663"/>
      <c r="BC1769" s="663"/>
      <c r="BD1769" s="663"/>
      <c r="BE1769" s="663"/>
      <c r="BF1769" s="663"/>
      <c r="BG1769" s="663"/>
      <c r="BH1769" s="663"/>
      <c r="BI1769" s="663"/>
      <c r="BJ1769" s="663"/>
      <c r="BM1769" s="663"/>
      <c r="BN1769" s="663"/>
      <c r="BO1769" s="663"/>
      <c r="BP1769" s="663"/>
      <c r="BQ1769" s="663"/>
      <c r="BR1769" s="663"/>
      <c r="BS1769" s="663"/>
      <c r="BT1769" s="663"/>
      <c r="BW1769" s="663"/>
      <c r="BX1769" s="663"/>
      <c r="BY1769" s="663"/>
      <c r="BZ1769" s="663"/>
      <c r="CA1769" s="663"/>
      <c r="CB1769" s="663"/>
      <c r="CC1769" s="663"/>
      <c r="CD1769" s="663"/>
      <c r="CG1769" s="663"/>
      <c r="CH1769" s="663"/>
      <c r="CI1769" s="663"/>
      <c r="CJ1769" s="663"/>
      <c r="CK1769" s="663"/>
      <c r="CL1769" s="663"/>
      <c r="CM1769" s="663"/>
      <c r="CN1769" s="663"/>
      <c r="CQ1769" s="663"/>
      <c r="CR1769" s="663"/>
      <c r="CS1769" s="663"/>
      <c r="CT1769" s="663"/>
      <c r="CU1769" s="663"/>
      <c r="CV1769" s="663"/>
      <c r="CW1769" s="663"/>
      <c r="CX1769" s="663"/>
      <c r="DA1769" s="663"/>
      <c r="DB1769" s="663"/>
      <c r="DC1769" s="663"/>
      <c r="DD1769" s="663"/>
      <c r="DE1769" s="663"/>
      <c r="DF1769" s="663"/>
      <c r="DG1769" s="663"/>
      <c r="DH1769" s="663"/>
      <c r="DK1769" s="663"/>
      <c r="DL1769" s="663"/>
      <c r="DM1769" s="663"/>
      <c r="DN1769" s="663"/>
      <c r="DO1769" s="663"/>
      <c r="DP1769" s="663"/>
      <c r="DQ1769" s="663"/>
      <c r="DR1769" s="663"/>
      <c r="DU1769" s="663"/>
      <c r="DV1769" s="663"/>
      <c r="DW1769" s="663"/>
      <c r="DX1769" s="663"/>
      <c r="DY1769" s="663"/>
      <c r="DZ1769" s="663"/>
      <c r="EA1769" s="663"/>
      <c r="EB1769" s="663"/>
      <c r="EE1769" s="663"/>
      <c r="EF1769" s="663"/>
      <c r="EG1769" s="663"/>
      <c r="EH1769" s="663"/>
      <c r="EI1769" s="663"/>
      <c r="EJ1769" s="663"/>
      <c r="EK1769" s="663"/>
      <c r="EL1769" s="663"/>
      <c r="EO1769" s="663"/>
      <c r="EP1769" s="663"/>
      <c r="EQ1769" s="663"/>
      <c r="ER1769" s="663"/>
      <c r="ES1769" s="663"/>
      <c r="ET1769" s="663"/>
      <c r="EU1769" s="663"/>
      <c r="EV1769" s="663"/>
      <c r="EY1769" s="663"/>
      <c r="EZ1769" s="663"/>
      <c r="FA1769" s="663"/>
      <c r="FB1769" s="663"/>
      <c r="FC1769" s="663"/>
      <c r="FD1769" s="663"/>
      <c r="FE1769" s="663"/>
      <c r="FF1769" s="663"/>
      <c r="FI1769" s="663"/>
      <c r="FJ1769" s="663"/>
      <c r="FK1769" s="663"/>
      <c r="FL1769" s="663"/>
      <c r="FM1769" s="663"/>
      <c r="FN1769" s="663"/>
      <c r="FO1769" s="663"/>
      <c r="FP1769" s="663"/>
    </row>
    <row r="1770" spans="4:173" x14ac:dyDescent="0.25">
      <c r="E1770" s="663"/>
      <c r="F1770" s="663"/>
      <c r="G1770" s="663"/>
      <c r="H1770" s="663"/>
      <c r="I1770" s="663"/>
      <c r="J1770" s="663"/>
      <c r="K1770" s="663"/>
      <c r="L1770" s="663"/>
      <c r="M1770" s="40"/>
      <c r="O1770" s="663"/>
      <c r="P1770" s="663"/>
      <c r="Q1770" s="663"/>
      <c r="R1770" s="663"/>
      <c r="S1770" s="663"/>
      <c r="T1770" s="663"/>
      <c r="U1770" s="663"/>
      <c r="V1770" s="663"/>
      <c r="Y1770" s="663"/>
      <c r="Z1770" s="663"/>
      <c r="AA1770" s="663"/>
      <c r="AB1770" s="663"/>
      <c r="AC1770" s="663"/>
      <c r="AD1770" s="663"/>
      <c r="AE1770" s="663"/>
      <c r="AF1770" s="663"/>
      <c r="AI1770" s="663"/>
      <c r="AJ1770" s="663"/>
      <c r="AK1770" s="663"/>
      <c r="AL1770" s="663"/>
      <c r="AM1770" s="663"/>
      <c r="AN1770" s="663"/>
      <c r="AO1770" s="663"/>
      <c r="AP1770" s="663"/>
      <c r="AS1770" s="663"/>
      <c r="AT1770" s="663"/>
      <c r="AU1770" s="663"/>
      <c r="AV1770" s="663"/>
      <c r="AW1770" s="663"/>
      <c r="AX1770" s="663"/>
      <c r="AY1770" s="663"/>
      <c r="AZ1770" s="663"/>
      <c r="BC1770" s="663"/>
      <c r="BD1770" s="663"/>
      <c r="BE1770" s="663"/>
      <c r="BF1770" s="663"/>
      <c r="BG1770" s="663"/>
      <c r="BH1770" s="663"/>
      <c r="BI1770" s="663"/>
      <c r="BJ1770" s="663"/>
      <c r="BM1770" s="663"/>
      <c r="BN1770" s="663"/>
      <c r="BO1770" s="663"/>
      <c r="BP1770" s="663"/>
      <c r="BQ1770" s="663"/>
      <c r="BR1770" s="663"/>
      <c r="BS1770" s="663"/>
      <c r="BT1770" s="663"/>
      <c r="BW1770" s="663"/>
      <c r="BX1770" s="663"/>
      <c r="BY1770" s="663"/>
      <c r="BZ1770" s="663"/>
      <c r="CA1770" s="663"/>
      <c r="CB1770" s="663"/>
      <c r="CC1770" s="663"/>
      <c r="CD1770" s="663"/>
      <c r="CG1770" s="663"/>
      <c r="CH1770" s="663"/>
      <c r="CI1770" s="663"/>
      <c r="CJ1770" s="663"/>
      <c r="CK1770" s="663"/>
      <c r="CL1770" s="663"/>
      <c r="CM1770" s="663"/>
      <c r="CN1770" s="663"/>
      <c r="CQ1770" s="663"/>
      <c r="CR1770" s="663"/>
      <c r="CS1770" s="663"/>
      <c r="CT1770" s="663"/>
      <c r="CU1770" s="663"/>
      <c r="CV1770" s="663"/>
      <c r="CW1770" s="663"/>
      <c r="CX1770" s="663"/>
      <c r="DA1770" s="663"/>
      <c r="DB1770" s="663"/>
      <c r="DC1770" s="663"/>
      <c r="DD1770" s="663"/>
      <c r="DE1770" s="663"/>
      <c r="DF1770" s="663"/>
      <c r="DG1770" s="663"/>
      <c r="DH1770" s="663"/>
      <c r="DK1770" s="663"/>
      <c r="DL1770" s="663"/>
      <c r="DM1770" s="663"/>
      <c r="DN1770" s="663"/>
      <c r="DO1770" s="663"/>
      <c r="DP1770" s="663"/>
      <c r="DQ1770" s="663"/>
      <c r="DR1770" s="663"/>
      <c r="DU1770" s="663"/>
      <c r="DV1770" s="663"/>
      <c r="DW1770" s="663"/>
      <c r="DX1770" s="663"/>
      <c r="DY1770" s="663"/>
      <c r="DZ1770" s="663"/>
      <c r="EA1770" s="663"/>
      <c r="EB1770" s="663"/>
      <c r="EE1770" s="663"/>
      <c r="EF1770" s="663"/>
      <c r="EG1770" s="663"/>
      <c r="EH1770" s="663"/>
      <c r="EI1770" s="663"/>
      <c r="EJ1770" s="663"/>
      <c r="EK1770" s="663"/>
      <c r="EL1770" s="663"/>
      <c r="EO1770" s="663"/>
      <c r="EP1770" s="663"/>
      <c r="EQ1770" s="663"/>
      <c r="ER1770" s="663"/>
      <c r="ES1770" s="663"/>
      <c r="ET1770" s="663"/>
      <c r="EU1770" s="663"/>
      <c r="EV1770" s="663"/>
      <c r="EY1770" s="663"/>
      <c r="EZ1770" s="663"/>
      <c r="FA1770" s="663"/>
      <c r="FB1770" s="663"/>
      <c r="FC1770" s="663"/>
      <c r="FD1770" s="663"/>
      <c r="FE1770" s="663"/>
      <c r="FF1770" s="663"/>
      <c r="FI1770" s="663"/>
      <c r="FJ1770" s="663"/>
      <c r="FK1770" s="663"/>
      <c r="FL1770" s="663"/>
      <c r="FM1770" s="663"/>
      <c r="FN1770" s="663"/>
      <c r="FO1770" s="663"/>
      <c r="FP1770" s="663"/>
    </row>
    <row r="1771" spans="4:173" x14ac:dyDescent="0.25">
      <c r="E1771" s="663"/>
      <c r="F1771" s="663"/>
      <c r="G1771" s="663"/>
      <c r="H1771" s="663"/>
      <c r="I1771" s="663"/>
      <c r="J1771" s="663"/>
      <c r="K1771" s="663"/>
      <c r="L1771" s="663"/>
      <c r="M1771" s="40"/>
      <c r="O1771" s="663"/>
      <c r="P1771" s="663"/>
      <c r="Q1771" s="663"/>
      <c r="R1771" s="663"/>
      <c r="S1771" s="663"/>
      <c r="T1771" s="663"/>
      <c r="U1771" s="663"/>
      <c r="V1771" s="663"/>
      <c r="Y1771" s="663"/>
      <c r="Z1771" s="663"/>
      <c r="AA1771" s="663"/>
      <c r="AB1771" s="663"/>
      <c r="AC1771" s="663"/>
      <c r="AD1771" s="663"/>
      <c r="AE1771" s="663"/>
      <c r="AF1771" s="663"/>
      <c r="AI1771" s="663"/>
      <c r="AJ1771" s="663"/>
      <c r="AK1771" s="663"/>
      <c r="AL1771" s="663"/>
      <c r="AM1771" s="663"/>
      <c r="AN1771" s="663"/>
      <c r="AO1771" s="663"/>
      <c r="AP1771" s="663"/>
      <c r="AS1771" s="663"/>
      <c r="AT1771" s="663"/>
      <c r="AU1771" s="663"/>
      <c r="AV1771" s="663"/>
      <c r="AW1771" s="663"/>
      <c r="AX1771" s="663"/>
      <c r="AY1771" s="663"/>
      <c r="AZ1771" s="663"/>
      <c r="BC1771" s="663"/>
      <c r="BD1771" s="663"/>
      <c r="BE1771" s="663"/>
      <c r="BF1771" s="663"/>
      <c r="BG1771" s="663"/>
      <c r="BH1771" s="663"/>
      <c r="BI1771" s="663"/>
      <c r="BJ1771" s="663"/>
      <c r="BM1771" s="663"/>
      <c r="BN1771" s="663"/>
      <c r="BO1771" s="663"/>
      <c r="BP1771" s="663"/>
      <c r="BQ1771" s="663"/>
      <c r="BR1771" s="663"/>
      <c r="BS1771" s="663"/>
      <c r="BT1771" s="663"/>
      <c r="BW1771" s="663"/>
      <c r="BX1771" s="663"/>
      <c r="BY1771" s="663"/>
      <c r="BZ1771" s="663"/>
      <c r="CA1771" s="663"/>
      <c r="CB1771" s="663"/>
      <c r="CC1771" s="663"/>
      <c r="CD1771" s="663"/>
      <c r="CG1771" s="663"/>
      <c r="CH1771" s="663"/>
      <c r="CI1771" s="663"/>
      <c r="CJ1771" s="663"/>
      <c r="CK1771" s="663"/>
      <c r="CL1771" s="663"/>
      <c r="CM1771" s="663"/>
      <c r="CN1771" s="663"/>
      <c r="CQ1771" s="663"/>
      <c r="CR1771" s="663"/>
      <c r="CS1771" s="663"/>
      <c r="CT1771" s="663"/>
      <c r="CU1771" s="663"/>
      <c r="CV1771" s="663"/>
      <c r="CW1771" s="663"/>
      <c r="CX1771" s="663"/>
      <c r="DA1771" s="663"/>
      <c r="DB1771" s="663"/>
      <c r="DC1771" s="663"/>
      <c r="DD1771" s="663"/>
      <c r="DE1771" s="663"/>
      <c r="DF1771" s="663"/>
      <c r="DG1771" s="663"/>
      <c r="DH1771" s="663"/>
      <c r="DK1771" s="663"/>
      <c r="DL1771" s="663"/>
      <c r="DM1771" s="663"/>
      <c r="DN1771" s="663"/>
      <c r="DO1771" s="663"/>
      <c r="DP1771" s="663"/>
      <c r="DQ1771" s="663"/>
      <c r="DR1771" s="663"/>
      <c r="DU1771" s="663"/>
      <c r="DV1771" s="663"/>
      <c r="DW1771" s="663"/>
      <c r="DX1771" s="663"/>
      <c r="DY1771" s="663"/>
      <c r="DZ1771" s="663"/>
      <c r="EA1771" s="663"/>
      <c r="EB1771" s="663"/>
      <c r="EE1771" s="663"/>
      <c r="EF1771" s="663"/>
      <c r="EG1771" s="663"/>
      <c r="EH1771" s="663"/>
      <c r="EI1771" s="663"/>
      <c r="EJ1771" s="663"/>
      <c r="EK1771" s="663"/>
      <c r="EL1771" s="663"/>
      <c r="EO1771" s="663"/>
      <c r="EP1771" s="663"/>
      <c r="EQ1771" s="663"/>
      <c r="ER1771" s="663"/>
      <c r="ES1771" s="663"/>
      <c r="ET1771" s="663"/>
      <c r="EU1771" s="663"/>
      <c r="EV1771" s="663"/>
      <c r="EY1771" s="663"/>
      <c r="EZ1771" s="663"/>
      <c r="FA1771" s="663"/>
      <c r="FB1771" s="663"/>
      <c r="FC1771" s="663"/>
      <c r="FD1771" s="663"/>
      <c r="FE1771" s="663"/>
      <c r="FF1771" s="663"/>
      <c r="FI1771" s="663"/>
      <c r="FJ1771" s="663"/>
      <c r="FK1771" s="663"/>
      <c r="FL1771" s="663"/>
      <c r="FM1771" s="663"/>
      <c r="FN1771" s="663"/>
      <c r="FO1771" s="663"/>
      <c r="FP1771" s="663"/>
    </row>
    <row r="1772" spans="4:173" x14ac:dyDescent="0.25">
      <c r="E1772" s="663"/>
      <c r="F1772" s="663"/>
      <c r="G1772" s="663"/>
      <c r="H1772" s="663"/>
      <c r="I1772" s="663"/>
      <c r="J1772" s="663"/>
      <c r="K1772" s="663"/>
      <c r="L1772" s="663"/>
      <c r="M1772" s="40"/>
      <c r="O1772" s="663"/>
      <c r="P1772" s="663"/>
      <c r="Q1772" s="663"/>
      <c r="R1772" s="663"/>
      <c r="S1772" s="663"/>
      <c r="T1772" s="663"/>
      <c r="U1772" s="663"/>
      <c r="V1772" s="663"/>
      <c r="Y1772" s="663"/>
      <c r="Z1772" s="663"/>
      <c r="AA1772" s="663"/>
      <c r="AB1772" s="663"/>
      <c r="AC1772" s="663"/>
      <c r="AD1772" s="663"/>
      <c r="AE1772" s="663"/>
      <c r="AF1772" s="663"/>
      <c r="AI1772" s="663"/>
      <c r="AJ1772" s="663"/>
      <c r="AK1772" s="663"/>
      <c r="AL1772" s="663"/>
      <c r="AM1772" s="663"/>
      <c r="AN1772" s="663"/>
      <c r="AO1772" s="663"/>
      <c r="AP1772" s="663"/>
      <c r="AS1772" s="663"/>
      <c r="AT1772" s="663"/>
      <c r="AU1772" s="663"/>
      <c r="AV1772" s="663"/>
      <c r="AW1772" s="663"/>
      <c r="AX1772" s="663"/>
      <c r="AY1772" s="663"/>
      <c r="AZ1772" s="663"/>
      <c r="BC1772" s="663"/>
      <c r="BD1772" s="663"/>
      <c r="BE1772" s="663"/>
      <c r="BF1772" s="663"/>
      <c r="BG1772" s="663"/>
      <c r="BH1772" s="663"/>
      <c r="BI1772" s="663"/>
      <c r="BJ1772" s="663"/>
      <c r="BM1772" s="663"/>
      <c r="BN1772" s="663"/>
      <c r="BO1772" s="663"/>
      <c r="BP1772" s="663"/>
      <c r="BQ1772" s="663"/>
      <c r="BR1772" s="663"/>
      <c r="BS1772" s="663"/>
      <c r="BT1772" s="663"/>
      <c r="BW1772" s="663"/>
      <c r="BX1772" s="663"/>
      <c r="BY1772" s="663"/>
      <c r="BZ1772" s="663"/>
      <c r="CA1772" s="663"/>
      <c r="CB1772" s="663"/>
      <c r="CC1772" s="663"/>
      <c r="CD1772" s="663"/>
      <c r="CG1772" s="663"/>
      <c r="CH1772" s="663"/>
      <c r="CI1772" s="663"/>
      <c r="CJ1772" s="663"/>
      <c r="CK1772" s="663"/>
      <c r="CL1772" s="663"/>
      <c r="CM1772" s="663"/>
      <c r="CN1772" s="663"/>
      <c r="CQ1772" s="663"/>
      <c r="CR1772" s="663"/>
      <c r="CS1772" s="663"/>
      <c r="CT1772" s="663"/>
      <c r="CU1772" s="663"/>
      <c r="CV1772" s="663"/>
      <c r="CW1772" s="663"/>
      <c r="CX1772" s="663"/>
      <c r="DA1772" s="663"/>
      <c r="DB1772" s="663"/>
      <c r="DC1772" s="663"/>
      <c r="DD1772" s="663"/>
      <c r="DE1772" s="663"/>
      <c r="DF1772" s="663"/>
      <c r="DG1772" s="663"/>
      <c r="DH1772" s="663"/>
      <c r="DK1772" s="663"/>
      <c r="DL1772" s="663"/>
      <c r="DM1772" s="663"/>
      <c r="DN1772" s="663"/>
      <c r="DO1772" s="663"/>
      <c r="DP1772" s="663"/>
      <c r="DQ1772" s="663"/>
      <c r="DR1772" s="663"/>
      <c r="DU1772" s="663"/>
      <c r="DV1772" s="663"/>
      <c r="DW1772" s="663"/>
      <c r="DX1772" s="663"/>
      <c r="DY1772" s="663"/>
      <c r="DZ1772" s="663"/>
      <c r="EA1772" s="663"/>
      <c r="EB1772" s="663"/>
      <c r="EE1772" s="663"/>
      <c r="EF1772" s="663"/>
      <c r="EG1772" s="663"/>
      <c r="EH1772" s="663"/>
      <c r="EI1772" s="663"/>
      <c r="EJ1772" s="663"/>
      <c r="EK1772" s="663"/>
      <c r="EL1772" s="663"/>
      <c r="EO1772" s="663"/>
      <c r="EP1772" s="663"/>
      <c r="EQ1772" s="663"/>
      <c r="ER1772" s="663"/>
      <c r="ES1772" s="663"/>
      <c r="ET1772" s="663"/>
      <c r="EU1772" s="663"/>
      <c r="EV1772" s="663"/>
      <c r="EY1772" s="663"/>
      <c r="EZ1772" s="663"/>
      <c r="FA1772" s="663"/>
      <c r="FB1772" s="663"/>
      <c r="FC1772" s="663"/>
      <c r="FD1772" s="663"/>
      <c r="FE1772" s="663"/>
      <c r="FF1772" s="663"/>
      <c r="FI1772" s="663"/>
      <c r="FJ1772" s="663"/>
      <c r="FK1772" s="663"/>
      <c r="FL1772" s="663"/>
      <c r="FM1772" s="663"/>
      <c r="FN1772" s="663"/>
      <c r="FO1772" s="663"/>
      <c r="FP1772" s="663"/>
    </row>
    <row r="1773" spans="4:173" x14ac:dyDescent="0.25">
      <c r="E1773" s="663"/>
      <c r="F1773" s="663"/>
      <c r="G1773" s="663"/>
      <c r="H1773" s="663"/>
      <c r="I1773" s="663"/>
      <c r="J1773" s="663"/>
      <c r="K1773" s="663"/>
      <c r="L1773" s="663"/>
      <c r="M1773" s="40"/>
      <c r="O1773" s="663"/>
      <c r="P1773" s="663"/>
      <c r="Q1773" s="663"/>
      <c r="R1773" s="663"/>
      <c r="S1773" s="663"/>
      <c r="T1773" s="663"/>
      <c r="U1773" s="663"/>
      <c r="V1773" s="663"/>
      <c r="Y1773" s="663"/>
      <c r="Z1773" s="663"/>
      <c r="AA1773" s="663"/>
      <c r="AB1773" s="663"/>
      <c r="AC1773" s="663"/>
      <c r="AD1773" s="663"/>
      <c r="AE1773" s="663"/>
      <c r="AF1773" s="663"/>
      <c r="AI1773" s="663"/>
      <c r="AJ1773" s="663"/>
      <c r="AK1773" s="663"/>
      <c r="AL1773" s="663"/>
      <c r="AM1773" s="663"/>
      <c r="AN1773" s="663"/>
      <c r="AO1773" s="663"/>
      <c r="AP1773" s="663"/>
      <c r="AS1773" s="663"/>
      <c r="AT1773" s="663"/>
      <c r="AU1773" s="663"/>
      <c r="AV1773" s="663"/>
      <c r="AW1773" s="663"/>
      <c r="AX1773" s="663"/>
      <c r="AY1773" s="663"/>
      <c r="AZ1773" s="663"/>
      <c r="BC1773" s="663"/>
      <c r="BD1773" s="663"/>
      <c r="BE1773" s="663"/>
      <c r="BF1773" s="663"/>
      <c r="BG1773" s="663"/>
      <c r="BH1773" s="663"/>
      <c r="BI1773" s="663"/>
      <c r="BJ1773" s="663"/>
      <c r="BM1773" s="663"/>
      <c r="BN1773" s="663"/>
      <c r="BO1773" s="663"/>
      <c r="BP1773" s="663"/>
      <c r="BQ1773" s="663"/>
      <c r="BR1773" s="663"/>
      <c r="BS1773" s="663"/>
      <c r="BT1773" s="663"/>
      <c r="BW1773" s="663"/>
      <c r="BX1773" s="663"/>
      <c r="BY1773" s="663"/>
      <c r="BZ1773" s="663"/>
      <c r="CA1773" s="663"/>
      <c r="CB1773" s="663"/>
      <c r="CC1773" s="663"/>
      <c r="CD1773" s="663"/>
      <c r="CG1773" s="663"/>
      <c r="CH1773" s="663"/>
      <c r="CI1773" s="663"/>
      <c r="CJ1773" s="663"/>
      <c r="CK1773" s="663"/>
      <c r="CL1773" s="663"/>
      <c r="CM1773" s="663"/>
      <c r="CN1773" s="663"/>
      <c r="CQ1773" s="663"/>
      <c r="CR1773" s="663"/>
      <c r="CS1773" s="663"/>
      <c r="CT1773" s="663"/>
      <c r="CU1773" s="663"/>
      <c r="CV1773" s="663"/>
      <c r="CW1773" s="663"/>
      <c r="CX1773" s="663"/>
      <c r="DA1773" s="663"/>
      <c r="DB1773" s="663"/>
      <c r="DC1773" s="663"/>
      <c r="DD1773" s="663"/>
      <c r="DE1773" s="663"/>
      <c r="DF1773" s="663"/>
      <c r="DG1773" s="663"/>
      <c r="DH1773" s="663"/>
      <c r="DK1773" s="663"/>
      <c r="DL1773" s="663"/>
      <c r="DM1773" s="663"/>
      <c r="DN1773" s="663"/>
      <c r="DO1773" s="663"/>
      <c r="DP1773" s="663"/>
      <c r="DQ1773" s="663"/>
      <c r="DR1773" s="663"/>
      <c r="DU1773" s="663"/>
      <c r="DV1773" s="663"/>
      <c r="DW1773" s="663"/>
      <c r="DX1773" s="663"/>
      <c r="DY1773" s="663"/>
      <c r="DZ1773" s="663"/>
      <c r="EA1773" s="663"/>
      <c r="EB1773" s="663"/>
      <c r="EE1773" s="663"/>
      <c r="EF1773" s="663"/>
      <c r="EG1773" s="663"/>
      <c r="EH1773" s="663"/>
      <c r="EI1773" s="663"/>
      <c r="EJ1773" s="663"/>
      <c r="EK1773" s="663"/>
      <c r="EL1773" s="663"/>
      <c r="EO1773" s="663"/>
      <c r="EP1773" s="663"/>
      <c r="EQ1773" s="663"/>
      <c r="ER1773" s="663"/>
      <c r="ES1773" s="663"/>
      <c r="ET1773" s="663"/>
      <c r="EU1773" s="663"/>
      <c r="EV1773" s="663"/>
      <c r="EY1773" s="663"/>
      <c r="EZ1773" s="663"/>
      <c r="FA1773" s="663"/>
      <c r="FB1773" s="663"/>
      <c r="FC1773" s="663"/>
      <c r="FD1773" s="663"/>
      <c r="FE1773" s="663"/>
      <c r="FF1773" s="663"/>
      <c r="FI1773" s="663"/>
      <c r="FJ1773" s="663"/>
      <c r="FK1773" s="663"/>
      <c r="FL1773" s="663"/>
      <c r="FM1773" s="663"/>
      <c r="FN1773" s="663"/>
      <c r="FO1773" s="663"/>
      <c r="FP1773" s="663"/>
    </row>
    <row r="1774" spans="4:173" x14ac:dyDescent="0.25">
      <c r="E1774" s="663"/>
      <c r="F1774" s="663"/>
      <c r="G1774" s="663"/>
      <c r="H1774" s="663"/>
      <c r="I1774" s="663"/>
      <c r="J1774" s="663"/>
      <c r="K1774" s="663"/>
      <c r="L1774" s="663"/>
      <c r="M1774" s="40"/>
      <c r="O1774" s="663"/>
      <c r="P1774" s="663"/>
      <c r="Q1774" s="663"/>
      <c r="R1774" s="663"/>
      <c r="S1774" s="663"/>
      <c r="T1774" s="663"/>
      <c r="U1774" s="663"/>
      <c r="V1774" s="663"/>
      <c r="Y1774" s="663"/>
      <c r="Z1774" s="663"/>
      <c r="AA1774" s="663"/>
      <c r="AB1774" s="663"/>
      <c r="AC1774" s="663"/>
      <c r="AD1774" s="663"/>
      <c r="AE1774" s="663"/>
      <c r="AF1774" s="663"/>
      <c r="AI1774" s="663"/>
      <c r="AJ1774" s="663"/>
      <c r="AK1774" s="663"/>
      <c r="AL1774" s="663"/>
      <c r="AM1774" s="663"/>
      <c r="AN1774" s="663"/>
      <c r="AO1774" s="663"/>
      <c r="AP1774" s="663"/>
      <c r="AS1774" s="663"/>
      <c r="AT1774" s="663"/>
      <c r="AU1774" s="663"/>
      <c r="AV1774" s="663"/>
      <c r="AW1774" s="663"/>
      <c r="AX1774" s="663"/>
      <c r="AY1774" s="663"/>
      <c r="AZ1774" s="663"/>
      <c r="BC1774" s="663"/>
      <c r="BD1774" s="663"/>
      <c r="BE1774" s="663"/>
      <c r="BF1774" s="663"/>
      <c r="BG1774" s="663"/>
      <c r="BH1774" s="663"/>
      <c r="BI1774" s="663"/>
      <c r="BJ1774" s="663"/>
      <c r="BM1774" s="663"/>
      <c r="BN1774" s="663"/>
      <c r="BO1774" s="663"/>
      <c r="BP1774" s="663"/>
      <c r="BQ1774" s="663"/>
      <c r="BR1774" s="663"/>
      <c r="BS1774" s="663"/>
      <c r="BT1774" s="663"/>
      <c r="BW1774" s="663"/>
      <c r="BX1774" s="663"/>
      <c r="BY1774" s="663"/>
      <c r="BZ1774" s="663"/>
      <c r="CA1774" s="663"/>
      <c r="CB1774" s="663"/>
      <c r="CC1774" s="663"/>
      <c r="CD1774" s="663"/>
      <c r="CG1774" s="663"/>
      <c r="CH1774" s="663"/>
      <c r="CI1774" s="663"/>
      <c r="CJ1774" s="663"/>
      <c r="CK1774" s="663"/>
      <c r="CL1774" s="663"/>
      <c r="CM1774" s="663"/>
      <c r="CN1774" s="663"/>
      <c r="CQ1774" s="663"/>
      <c r="CR1774" s="663"/>
      <c r="CS1774" s="663"/>
      <c r="CT1774" s="663"/>
      <c r="CU1774" s="663"/>
      <c r="CV1774" s="663"/>
      <c r="CW1774" s="663"/>
      <c r="CX1774" s="663"/>
      <c r="DA1774" s="663"/>
      <c r="DB1774" s="663"/>
      <c r="DC1774" s="663"/>
      <c r="DD1774" s="663"/>
      <c r="DE1774" s="663"/>
      <c r="DF1774" s="663"/>
      <c r="DG1774" s="663"/>
      <c r="DH1774" s="663"/>
      <c r="DK1774" s="663"/>
      <c r="DL1774" s="663"/>
      <c r="DM1774" s="663"/>
      <c r="DN1774" s="663"/>
      <c r="DO1774" s="663"/>
      <c r="DP1774" s="663"/>
      <c r="DQ1774" s="663"/>
      <c r="DR1774" s="663"/>
      <c r="DU1774" s="663"/>
      <c r="DV1774" s="663"/>
      <c r="DW1774" s="663"/>
      <c r="DX1774" s="663"/>
      <c r="DY1774" s="663"/>
      <c r="DZ1774" s="663"/>
      <c r="EA1774" s="663"/>
      <c r="EB1774" s="663"/>
      <c r="EE1774" s="663"/>
      <c r="EF1774" s="663"/>
      <c r="EG1774" s="663"/>
      <c r="EH1774" s="663"/>
      <c r="EI1774" s="663"/>
      <c r="EJ1774" s="663"/>
      <c r="EK1774" s="663"/>
      <c r="EL1774" s="663"/>
      <c r="EO1774" s="663"/>
      <c r="EP1774" s="663"/>
      <c r="EQ1774" s="663"/>
      <c r="ER1774" s="663"/>
      <c r="ES1774" s="663"/>
      <c r="ET1774" s="663"/>
      <c r="EU1774" s="663"/>
      <c r="EV1774" s="663"/>
      <c r="EY1774" s="663"/>
      <c r="EZ1774" s="663"/>
      <c r="FA1774" s="663"/>
      <c r="FB1774" s="663"/>
      <c r="FC1774" s="663"/>
      <c r="FD1774" s="663"/>
      <c r="FE1774" s="663"/>
      <c r="FF1774" s="663"/>
      <c r="FI1774" s="663"/>
      <c r="FJ1774" s="663"/>
      <c r="FK1774" s="663"/>
      <c r="FL1774" s="663"/>
      <c r="FM1774" s="663"/>
      <c r="FN1774" s="663"/>
      <c r="FO1774" s="663"/>
      <c r="FP1774" s="663"/>
    </row>
    <row r="1775" spans="4:173" x14ac:dyDescent="0.25">
      <c r="E1775" s="663"/>
      <c r="F1775" s="663"/>
      <c r="G1775" s="663"/>
      <c r="H1775" s="663"/>
      <c r="I1775" s="663"/>
      <c r="J1775" s="663"/>
      <c r="K1775" s="663"/>
      <c r="L1775" s="663"/>
      <c r="M1775" s="40"/>
      <c r="O1775" s="663"/>
      <c r="P1775" s="663"/>
      <c r="Q1775" s="663"/>
      <c r="R1775" s="663"/>
      <c r="S1775" s="663"/>
      <c r="T1775" s="663"/>
      <c r="U1775" s="663"/>
      <c r="V1775" s="663"/>
      <c r="Y1775" s="663"/>
      <c r="Z1775" s="663"/>
      <c r="AA1775" s="663"/>
      <c r="AB1775" s="663"/>
      <c r="AC1775" s="663"/>
      <c r="AD1775" s="663"/>
      <c r="AE1775" s="663"/>
      <c r="AF1775" s="663"/>
      <c r="AI1775" s="663"/>
      <c r="AJ1775" s="663"/>
      <c r="AK1775" s="663"/>
      <c r="AL1775" s="663"/>
      <c r="AM1775" s="663"/>
      <c r="AN1775" s="663"/>
      <c r="AO1775" s="663"/>
      <c r="AP1775" s="663"/>
      <c r="AS1775" s="663"/>
      <c r="AT1775" s="663"/>
      <c r="AU1775" s="663"/>
      <c r="AV1775" s="663"/>
      <c r="AW1775" s="663"/>
      <c r="AX1775" s="663"/>
      <c r="AY1775" s="663"/>
      <c r="AZ1775" s="663"/>
      <c r="BC1775" s="663"/>
      <c r="BD1775" s="663"/>
      <c r="BE1775" s="663"/>
      <c r="BF1775" s="663"/>
      <c r="BG1775" s="663"/>
      <c r="BH1775" s="663"/>
      <c r="BI1775" s="663"/>
      <c r="BJ1775" s="663"/>
      <c r="BM1775" s="663"/>
      <c r="BN1775" s="663"/>
      <c r="BO1775" s="663"/>
      <c r="BP1775" s="663"/>
      <c r="BQ1775" s="663"/>
      <c r="BR1775" s="663"/>
      <c r="BS1775" s="663"/>
      <c r="BT1775" s="663"/>
      <c r="BW1775" s="663"/>
      <c r="BX1775" s="663"/>
      <c r="BY1775" s="663"/>
      <c r="BZ1775" s="663"/>
      <c r="CA1775" s="663"/>
      <c r="CB1775" s="663"/>
      <c r="CC1775" s="663"/>
      <c r="CD1775" s="663"/>
      <c r="CG1775" s="663"/>
      <c r="CH1775" s="663"/>
      <c r="CI1775" s="663"/>
      <c r="CJ1775" s="663"/>
      <c r="CK1775" s="663"/>
      <c r="CL1775" s="663"/>
      <c r="CM1775" s="663"/>
      <c r="CN1775" s="663"/>
      <c r="CQ1775" s="663"/>
      <c r="CR1775" s="663"/>
      <c r="CS1775" s="663"/>
      <c r="CT1775" s="663"/>
      <c r="CU1775" s="663"/>
      <c r="CV1775" s="663"/>
      <c r="CW1775" s="663"/>
      <c r="CX1775" s="663"/>
      <c r="DA1775" s="663"/>
      <c r="DB1775" s="663"/>
      <c r="DC1775" s="663"/>
      <c r="DD1775" s="663"/>
      <c r="DE1775" s="663"/>
      <c r="DF1775" s="663"/>
      <c r="DG1775" s="663"/>
      <c r="DH1775" s="663"/>
      <c r="DK1775" s="663"/>
      <c r="DL1775" s="663"/>
      <c r="DM1775" s="663"/>
      <c r="DN1775" s="663"/>
      <c r="DO1775" s="663"/>
      <c r="DP1775" s="663"/>
      <c r="DQ1775" s="663"/>
      <c r="DR1775" s="663"/>
      <c r="DU1775" s="663"/>
      <c r="DV1775" s="663"/>
      <c r="DW1775" s="663"/>
      <c r="DX1775" s="663"/>
      <c r="DY1775" s="663"/>
      <c r="DZ1775" s="663"/>
      <c r="EA1775" s="663"/>
      <c r="EB1775" s="663"/>
      <c r="EE1775" s="663"/>
      <c r="EF1775" s="663"/>
      <c r="EG1775" s="663"/>
      <c r="EH1775" s="663"/>
      <c r="EI1775" s="663"/>
      <c r="EJ1775" s="663"/>
      <c r="EK1775" s="663"/>
      <c r="EL1775" s="663"/>
      <c r="EO1775" s="663"/>
      <c r="EP1775" s="663"/>
      <c r="EQ1775" s="663"/>
      <c r="ER1775" s="663"/>
      <c r="ES1775" s="663"/>
      <c r="ET1775" s="663"/>
      <c r="EU1775" s="663"/>
      <c r="EV1775" s="663"/>
      <c r="EY1775" s="663"/>
      <c r="EZ1775" s="663"/>
      <c r="FA1775" s="663"/>
      <c r="FB1775" s="663"/>
      <c r="FC1775" s="663"/>
      <c r="FD1775" s="663"/>
      <c r="FE1775" s="663"/>
      <c r="FF1775" s="663"/>
      <c r="FI1775" s="663"/>
      <c r="FJ1775" s="663"/>
      <c r="FK1775" s="663"/>
      <c r="FL1775" s="663"/>
      <c r="FM1775" s="663"/>
      <c r="FN1775" s="663"/>
      <c r="FO1775" s="663"/>
      <c r="FP1775" s="663"/>
    </row>
    <row r="1776" spans="4:173" x14ac:dyDescent="0.25">
      <c r="E1776" s="663"/>
      <c r="F1776" s="663"/>
      <c r="G1776" s="663"/>
      <c r="H1776" s="663"/>
      <c r="I1776" s="663"/>
      <c r="J1776" s="663"/>
      <c r="K1776" s="663"/>
      <c r="L1776" s="663"/>
      <c r="M1776" s="40"/>
      <c r="O1776" s="663"/>
      <c r="P1776" s="663"/>
      <c r="Q1776" s="663"/>
      <c r="R1776" s="663"/>
      <c r="S1776" s="663"/>
      <c r="T1776" s="663"/>
      <c r="U1776" s="663"/>
      <c r="V1776" s="663"/>
      <c r="Y1776" s="663"/>
      <c r="Z1776" s="663"/>
      <c r="AA1776" s="663"/>
      <c r="AB1776" s="663"/>
      <c r="AC1776" s="663"/>
      <c r="AD1776" s="663"/>
      <c r="AE1776" s="663"/>
      <c r="AF1776" s="663"/>
      <c r="AI1776" s="663"/>
      <c r="AJ1776" s="663"/>
      <c r="AK1776" s="663"/>
      <c r="AL1776" s="663"/>
      <c r="AM1776" s="663"/>
      <c r="AN1776" s="663"/>
      <c r="AO1776" s="663"/>
      <c r="AP1776" s="663"/>
      <c r="AS1776" s="663"/>
      <c r="AT1776" s="663"/>
      <c r="AU1776" s="663"/>
      <c r="AV1776" s="663"/>
      <c r="AW1776" s="663"/>
      <c r="AX1776" s="663"/>
      <c r="AY1776" s="663"/>
      <c r="AZ1776" s="663"/>
      <c r="BC1776" s="663"/>
      <c r="BD1776" s="663"/>
      <c r="BE1776" s="663"/>
      <c r="BF1776" s="663"/>
      <c r="BG1776" s="663"/>
      <c r="BH1776" s="663"/>
      <c r="BI1776" s="663"/>
      <c r="BJ1776" s="663"/>
      <c r="BM1776" s="663"/>
      <c r="BN1776" s="663"/>
      <c r="BO1776" s="663"/>
      <c r="BP1776" s="663"/>
      <c r="BQ1776" s="663"/>
      <c r="BR1776" s="663"/>
      <c r="BS1776" s="663"/>
      <c r="BT1776" s="663"/>
      <c r="BW1776" s="663"/>
      <c r="BX1776" s="663"/>
      <c r="BY1776" s="663"/>
      <c r="BZ1776" s="663"/>
      <c r="CA1776" s="663"/>
      <c r="CB1776" s="663"/>
      <c r="CC1776" s="663"/>
      <c r="CD1776" s="663"/>
      <c r="CG1776" s="663"/>
      <c r="CH1776" s="663"/>
      <c r="CI1776" s="663"/>
      <c r="CJ1776" s="663"/>
      <c r="CK1776" s="663"/>
      <c r="CL1776" s="663"/>
      <c r="CM1776" s="663"/>
      <c r="CN1776" s="663"/>
      <c r="CQ1776" s="663"/>
      <c r="CR1776" s="663"/>
      <c r="CS1776" s="663"/>
      <c r="CT1776" s="663"/>
      <c r="CU1776" s="663"/>
      <c r="CV1776" s="663"/>
      <c r="CW1776" s="663"/>
      <c r="CX1776" s="663"/>
      <c r="DA1776" s="663"/>
      <c r="DB1776" s="663"/>
      <c r="DC1776" s="663"/>
      <c r="DD1776" s="663"/>
      <c r="DE1776" s="663"/>
      <c r="DF1776" s="663"/>
      <c r="DG1776" s="663"/>
      <c r="DH1776" s="663"/>
      <c r="DK1776" s="663"/>
      <c r="DL1776" s="663"/>
      <c r="DM1776" s="663"/>
      <c r="DN1776" s="663"/>
      <c r="DO1776" s="663"/>
      <c r="DP1776" s="663"/>
      <c r="DQ1776" s="663"/>
      <c r="DR1776" s="663"/>
      <c r="DU1776" s="663"/>
      <c r="DV1776" s="663"/>
      <c r="DW1776" s="663"/>
      <c r="DX1776" s="663"/>
      <c r="DY1776" s="663"/>
      <c r="DZ1776" s="663"/>
      <c r="EA1776" s="663"/>
      <c r="EB1776" s="663"/>
      <c r="EE1776" s="663"/>
      <c r="EF1776" s="663"/>
      <c r="EG1776" s="663"/>
      <c r="EH1776" s="663"/>
      <c r="EI1776" s="663"/>
      <c r="EJ1776" s="663"/>
      <c r="EK1776" s="663"/>
      <c r="EL1776" s="663"/>
      <c r="EO1776" s="663"/>
      <c r="EP1776" s="663"/>
      <c r="EQ1776" s="663"/>
      <c r="ER1776" s="663"/>
      <c r="ES1776" s="663"/>
      <c r="ET1776" s="663"/>
      <c r="EU1776" s="663"/>
      <c r="EV1776" s="663"/>
      <c r="EY1776" s="663"/>
      <c r="EZ1776" s="663"/>
      <c r="FA1776" s="663"/>
      <c r="FB1776" s="663"/>
      <c r="FC1776" s="663"/>
      <c r="FD1776" s="663"/>
      <c r="FE1776" s="663"/>
      <c r="FF1776" s="663"/>
      <c r="FI1776" s="663"/>
      <c r="FJ1776" s="663"/>
      <c r="FK1776" s="663"/>
      <c r="FL1776" s="663"/>
      <c r="FM1776" s="663"/>
      <c r="FN1776" s="663"/>
      <c r="FO1776" s="663"/>
      <c r="FP1776" s="663"/>
    </row>
    <row r="1777" spans="5:172" x14ac:dyDescent="0.25">
      <c r="E1777" s="663"/>
      <c r="F1777" s="663"/>
      <c r="G1777" s="663"/>
      <c r="H1777" s="663"/>
      <c r="I1777" s="663"/>
      <c r="J1777" s="663"/>
      <c r="K1777" s="663"/>
      <c r="L1777" s="663"/>
      <c r="M1777" s="40"/>
      <c r="O1777" s="663"/>
      <c r="P1777" s="663"/>
      <c r="Q1777" s="663"/>
      <c r="R1777" s="663"/>
      <c r="S1777" s="663"/>
      <c r="T1777" s="663"/>
      <c r="U1777" s="663"/>
      <c r="V1777" s="663"/>
      <c r="Y1777" s="663"/>
      <c r="Z1777" s="663"/>
      <c r="AA1777" s="663"/>
      <c r="AB1777" s="663"/>
      <c r="AC1777" s="663"/>
      <c r="AD1777" s="663"/>
      <c r="AE1777" s="663"/>
      <c r="AF1777" s="663"/>
      <c r="AI1777" s="663"/>
      <c r="AJ1777" s="663"/>
      <c r="AK1777" s="663"/>
      <c r="AL1777" s="663"/>
      <c r="AM1777" s="663"/>
      <c r="AN1777" s="663"/>
      <c r="AO1777" s="663"/>
      <c r="AP1777" s="663"/>
      <c r="AS1777" s="663"/>
      <c r="AT1777" s="663"/>
      <c r="AU1777" s="663"/>
      <c r="AV1777" s="663"/>
      <c r="AW1777" s="663"/>
      <c r="AX1777" s="663"/>
      <c r="AY1777" s="663"/>
      <c r="AZ1777" s="663"/>
      <c r="BC1777" s="663"/>
      <c r="BD1777" s="663"/>
      <c r="BE1777" s="663"/>
      <c r="BF1777" s="663"/>
      <c r="BG1777" s="663"/>
      <c r="BH1777" s="663"/>
      <c r="BI1777" s="663"/>
      <c r="BJ1777" s="663"/>
      <c r="BM1777" s="663"/>
      <c r="BN1777" s="663"/>
      <c r="BO1777" s="663"/>
      <c r="BP1777" s="663"/>
      <c r="BQ1777" s="663"/>
      <c r="BR1777" s="663"/>
      <c r="BS1777" s="663"/>
      <c r="BT1777" s="663"/>
      <c r="BW1777" s="663"/>
      <c r="BX1777" s="663"/>
      <c r="BY1777" s="663"/>
      <c r="BZ1777" s="663"/>
      <c r="CA1777" s="663"/>
      <c r="CB1777" s="663"/>
      <c r="CC1777" s="663"/>
      <c r="CD1777" s="663"/>
      <c r="CG1777" s="663"/>
      <c r="CH1777" s="663"/>
      <c r="CI1777" s="663"/>
      <c r="CJ1777" s="663"/>
      <c r="CK1777" s="663"/>
      <c r="CL1777" s="663"/>
      <c r="CM1777" s="663"/>
      <c r="CN1777" s="663"/>
      <c r="CQ1777" s="663"/>
      <c r="CR1777" s="663"/>
      <c r="CS1777" s="663"/>
      <c r="CT1777" s="663"/>
      <c r="CU1777" s="663"/>
      <c r="CV1777" s="663"/>
      <c r="CW1777" s="663"/>
      <c r="CX1777" s="663"/>
      <c r="DA1777" s="663"/>
      <c r="DB1777" s="663"/>
      <c r="DC1777" s="663"/>
      <c r="DD1777" s="663"/>
      <c r="DE1777" s="663"/>
      <c r="DF1777" s="663"/>
      <c r="DG1777" s="663"/>
      <c r="DH1777" s="663"/>
      <c r="DK1777" s="663"/>
      <c r="DL1777" s="663"/>
      <c r="DM1777" s="663"/>
      <c r="DN1777" s="663"/>
      <c r="DO1777" s="663"/>
      <c r="DP1777" s="663"/>
      <c r="DQ1777" s="663"/>
      <c r="DR1777" s="663"/>
      <c r="DU1777" s="663"/>
      <c r="DV1777" s="663"/>
      <c r="DW1777" s="663"/>
      <c r="DX1777" s="663"/>
      <c r="DY1777" s="663"/>
      <c r="DZ1777" s="663"/>
      <c r="EA1777" s="663"/>
      <c r="EB1777" s="663"/>
      <c r="EE1777" s="663"/>
      <c r="EF1777" s="663"/>
      <c r="EG1777" s="663"/>
      <c r="EH1777" s="663"/>
      <c r="EI1777" s="663"/>
      <c r="EJ1777" s="663"/>
      <c r="EK1777" s="663"/>
      <c r="EL1777" s="663"/>
      <c r="EO1777" s="663"/>
      <c r="EP1777" s="663"/>
      <c r="EQ1777" s="663"/>
      <c r="ER1777" s="663"/>
      <c r="ES1777" s="663"/>
      <c r="ET1777" s="663"/>
      <c r="EU1777" s="663"/>
      <c r="EV1777" s="663"/>
      <c r="EY1777" s="663"/>
      <c r="EZ1777" s="663"/>
      <c r="FA1777" s="663"/>
      <c r="FB1777" s="663"/>
      <c r="FC1777" s="663"/>
      <c r="FD1777" s="663"/>
      <c r="FE1777" s="663"/>
      <c r="FF1777" s="663"/>
      <c r="FI1777" s="663"/>
      <c r="FJ1777" s="663"/>
      <c r="FK1777" s="663"/>
      <c r="FL1777" s="663"/>
      <c r="FM1777" s="663"/>
      <c r="FN1777" s="663"/>
      <c r="FO1777" s="663"/>
      <c r="FP1777" s="663"/>
    </row>
    <row r="1778" spans="5:172" x14ac:dyDescent="0.25">
      <c r="E1778" s="663"/>
      <c r="F1778" s="663"/>
      <c r="G1778" s="663"/>
      <c r="H1778" s="663"/>
      <c r="I1778" s="663"/>
      <c r="J1778" s="663"/>
      <c r="K1778" s="663"/>
      <c r="L1778" s="663"/>
      <c r="M1778" s="40"/>
      <c r="O1778" s="663"/>
      <c r="P1778" s="663"/>
      <c r="Q1778" s="663"/>
      <c r="R1778" s="663"/>
      <c r="S1778" s="663"/>
      <c r="T1778" s="663"/>
      <c r="U1778" s="663"/>
      <c r="V1778" s="663"/>
      <c r="Y1778" s="663"/>
      <c r="Z1778" s="663"/>
      <c r="AA1778" s="663"/>
      <c r="AB1778" s="663"/>
      <c r="AC1778" s="663"/>
      <c r="AD1778" s="663"/>
      <c r="AE1778" s="663"/>
      <c r="AF1778" s="663"/>
      <c r="AI1778" s="663"/>
      <c r="AJ1778" s="663"/>
      <c r="AK1778" s="663"/>
      <c r="AL1778" s="663"/>
      <c r="AM1778" s="663"/>
      <c r="AN1778" s="663"/>
      <c r="AO1778" s="663"/>
      <c r="AP1778" s="663"/>
      <c r="AS1778" s="663"/>
      <c r="AT1778" s="663"/>
      <c r="AU1778" s="663"/>
      <c r="AV1778" s="663"/>
      <c r="AW1778" s="663"/>
      <c r="AX1778" s="663"/>
      <c r="AY1778" s="663"/>
      <c r="AZ1778" s="663"/>
      <c r="BC1778" s="663"/>
      <c r="BD1778" s="663"/>
      <c r="BE1778" s="663"/>
      <c r="BF1778" s="663"/>
      <c r="BG1778" s="663"/>
      <c r="BH1778" s="663"/>
      <c r="BI1778" s="663"/>
      <c r="BJ1778" s="663"/>
      <c r="BM1778" s="663"/>
      <c r="BN1778" s="663"/>
      <c r="BO1778" s="663"/>
      <c r="BP1778" s="663"/>
      <c r="BQ1778" s="663"/>
      <c r="BR1778" s="663"/>
      <c r="BS1778" s="663"/>
      <c r="BT1778" s="663"/>
      <c r="BW1778" s="663"/>
      <c r="BX1778" s="663"/>
      <c r="BY1778" s="663"/>
      <c r="BZ1778" s="663"/>
      <c r="CA1778" s="663"/>
      <c r="CB1778" s="663"/>
      <c r="CC1778" s="663"/>
      <c r="CD1778" s="663"/>
      <c r="CG1778" s="663"/>
      <c r="CH1778" s="663"/>
      <c r="CI1778" s="663"/>
      <c r="CJ1778" s="663"/>
      <c r="CK1778" s="663"/>
      <c r="CL1778" s="663"/>
      <c r="CM1778" s="663"/>
      <c r="CN1778" s="663"/>
      <c r="CQ1778" s="663"/>
      <c r="CR1778" s="663"/>
      <c r="CS1778" s="663"/>
      <c r="CT1778" s="663"/>
      <c r="CU1778" s="663"/>
      <c r="CV1778" s="663"/>
      <c r="CW1778" s="663"/>
      <c r="CX1778" s="663"/>
      <c r="DA1778" s="663"/>
      <c r="DB1778" s="663"/>
      <c r="DC1778" s="663"/>
      <c r="DD1778" s="663"/>
      <c r="DE1778" s="663"/>
      <c r="DF1778" s="663"/>
      <c r="DG1778" s="663"/>
      <c r="DH1778" s="663"/>
      <c r="DK1778" s="663"/>
      <c r="DL1778" s="663"/>
      <c r="DM1778" s="663"/>
      <c r="DN1778" s="663"/>
      <c r="DO1778" s="663"/>
      <c r="DP1778" s="663"/>
      <c r="DQ1778" s="663"/>
      <c r="DR1778" s="663"/>
      <c r="DU1778" s="663"/>
      <c r="DV1778" s="663"/>
      <c r="DW1778" s="663"/>
      <c r="DX1778" s="663"/>
      <c r="DY1778" s="663"/>
      <c r="DZ1778" s="663"/>
      <c r="EA1778" s="663"/>
      <c r="EB1778" s="663"/>
      <c r="EE1778" s="663"/>
      <c r="EF1778" s="663"/>
      <c r="EG1778" s="663"/>
      <c r="EH1778" s="663"/>
      <c r="EI1778" s="663"/>
      <c r="EJ1778" s="663"/>
      <c r="EK1778" s="663"/>
      <c r="EL1778" s="663"/>
      <c r="EO1778" s="663"/>
      <c r="EP1778" s="663"/>
      <c r="EQ1778" s="663"/>
      <c r="ER1778" s="663"/>
      <c r="ES1778" s="663"/>
      <c r="ET1778" s="663"/>
      <c r="EU1778" s="663"/>
      <c r="EV1778" s="663"/>
      <c r="EY1778" s="663"/>
      <c r="EZ1778" s="663"/>
      <c r="FA1778" s="663"/>
      <c r="FB1778" s="663"/>
      <c r="FC1778" s="663"/>
      <c r="FD1778" s="663"/>
      <c r="FE1778" s="663"/>
      <c r="FF1778" s="663"/>
      <c r="FI1778" s="663"/>
      <c r="FJ1778" s="663"/>
      <c r="FK1778" s="663"/>
      <c r="FL1778" s="663"/>
      <c r="FM1778" s="663"/>
      <c r="FN1778" s="663"/>
      <c r="FO1778" s="663"/>
      <c r="FP1778" s="663"/>
    </row>
    <row r="1779" spans="5:172" x14ac:dyDescent="0.25">
      <c r="E1779" s="663"/>
      <c r="F1779" s="663"/>
      <c r="G1779" s="663"/>
      <c r="H1779" s="663"/>
      <c r="I1779" s="663"/>
      <c r="J1779" s="663"/>
      <c r="K1779" s="663"/>
      <c r="L1779" s="663"/>
      <c r="M1779" s="40"/>
      <c r="O1779" s="663"/>
      <c r="P1779" s="663"/>
      <c r="Q1779" s="663"/>
      <c r="R1779" s="663"/>
      <c r="S1779" s="663"/>
      <c r="T1779" s="663"/>
      <c r="U1779" s="663"/>
      <c r="V1779" s="663"/>
      <c r="Y1779" s="663"/>
      <c r="Z1779" s="663"/>
      <c r="AA1779" s="663"/>
      <c r="AB1779" s="663"/>
      <c r="AC1779" s="663"/>
      <c r="AD1779" s="663"/>
      <c r="AE1779" s="663"/>
      <c r="AF1779" s="663"/>
      <c r="AI1779" s="663"/>
      <c r="AJ1779" s="663"/>
      <c r="AK1779" s="663"/>
      <c r="AL1779" s="663"/>
      <c r="AM1779" s="663"/>
      <c r="AN1779" s="663"/>
      <c r="AO1779" s="663"/>
      <c r="AP1779" s="663"/>
      <c r="AS1779" s="663"/>
      <c r="AT1779" s="663"/>
      <c r="AU1779" s="663"/>
      <c r="AV1779" s="663"/>
      <c r="AW1779" s="663"/>
      <c r="AX1779" s="663"/>
      <c r="AY1779" s="663"/>
      <c r="AZ1779" s="663"/>
      <c r="BC1779" s="663"/>
      <c r="BD1779" s="663"/>
      <c r="BE1779" s="663"/>
      <c r="BF1779" s="663"/>
      <c r="BG1779" s="663"/>
      <c r="BH1779" s="663"/>
      <c r="BI1779" s="663"/>
      <c r="BJ1779" s="663"/>
      <c r="BM1779" s="663"/>
      <c r="BN1779" s="663"/>
      <c r="BO1779" s="663"/>
      <c r="BP1779" s="663"/>
      <c r="BQ1779" s="663"/>
      <c r="BR1779" s="663"/>
      <c r="BS1779" s="663"/>
      <c r="BT1779" s="663"/>
      <c r="BW1779" s="663"/>
      <c r="BX1779" s="663"/>
      <c r="BY1779" s="663"/>
      <c r="BZ1779" s="663"/>
      <c r="CA1779" s="663"/>
      <c r="CB1779" s="663"/>
      <c r="CC1779" s="663"/>
      <c r="CD1779" s="663"/>
      <c r="CG1779" s="663"/>
      <c r="CH1779" s="663"/>
      <c r="CI1779" s="663"/>
      <c r="CJ1779" s="663"/>
      <c r="CK1779" s="663"/>
      <c r="CL1779" s="663"/>
      <c r="CM1779" s="663"/>
      <c r="CN1779" s="663"/>
      <c r="CQ1779" s="663"/>
      <c r="CR1779" s="663"/>
      <c r="CS1779" s="663"/>
      <c r="CT1779" s="663"/>
      <c r="CU1779" s="663"/>
      <c r="CV1779" s="663"/>
      <c r="CW1779" s="663"/>
      <c r="CX1779" s="663"/>
      <c r="DA1779" s="663"/>
      <c r="DB1779" s="663"/>
      <c r="DC1779" s="663"/>
      <c r="DD1779" s="663"/>
      <c r="DE1779" s="663"/>
      <c r="DF1779" s="663"/>
      <c r="DG1779" s="663"/>
      <c r="DH1779" s="663"/>
      <c r="DK1779" s="663"/>
      <c r="DL1779" s="663"/>
      <c r="DM1779" s="663"/>
      <c r="DN1779" s="663"/>
      <c r="DO1779" s="663"/>
      <c r="DP1779" s="663"/>
      <c r="DQ1779" s="663"/>
      <c r="DR1779" s="663"/>
      <c r="DU1779" s="663"/>
      <c r="DV1779" s="663"/>
      <c r="DW1779" s="663"/>
      <c r="DX1779" s="663"/>
      <c r="DY1779" s="663"/>
      <c r="DZ1779" s="663"/>
      <c r="EA1779" s="663"/>
      <c r="EB1779" s="663"/>
      <c r="EE1779" s="663"/>
      <c r="EF1779" s="663"/>
      <c r="EG1779" s="663"/>
      <c r="EH1779" s="663"/>
      <c r="EI1779" s="663"/>
      <c r="EJ1779" s="663"/>
      <c r="EK1779" s="663"/>
      <c r="EL1779" s="663"/>
      <c r="EO1779" s="663"/>
      <c r="EP1779" s="663"/>
      <c r="EQ1779" s="663"/>
      <c r="ER1779" s="663"/>
      <c r="ES1779" s="663"/>
      <c r="ET1779" s="663"/>
      <c r="EU1779" s="663"/>
      <c r="EV1779" s="663"/>
      <c r="EY1779" s="663"/>
      <c r="EZ1779" s="663"/>
      <c r="FA1779" s="663"/>
      <c r="FB1779" s="663"/>
      <c r="FC1779" s="663"/>
      <c r="FD1779" s="663"/>
      <c r="FE1779" s="663"/>
      <c r="FF1779" s="663"/>
      <c r="FI1779" s="663"/>
      <c r="FJ1779" s="663"/>
      <c r="FK1779" s="663"/>
      <c r="FL1779" s="663"/>
      <c r="FM1779" s="663"/>
      <c r="FN1779" s="663"/>
      <c r="FO1779" s="663"/>
      <c r="FP1779" s="663"/>
    </row>
    <row r="1780" spans="5:172" x14ac:dyDescent="0.25">
      <c r="E1780" s="663"/>
      <c r="F1780" s="663"/>
      <c r="G1780" s="663"/>
      <c r="H1780" s="663"/>
      <c r="I1780" s="663"/>
      <c r="J1780" s="663"/>
      <c r="K1780" s="663"/>
      <c r="L1780" s="663"/>
      <c r="M1780" s="40"/>
      <c r="O1780" s="663"/>
      <c r="P1780" s="663"/>
      <c r="Q1780" s="663"/>
      <c r="R1780" s="663"/>
      <c r="S1780" s="663"/>
      <c r="T1780" s="663"/>
      <c r="U1780" s="663"/>
      <c r="V1780" s="663"/>
      <c r="Y1780" s="663"/>
      <c r="Z1780" s="663"/>
      <c r="AA1780" s="663"/>
      <c r="AB1780" s="663"/>
      <c r="AC1780" s="663"/>
      <c r="AD1780" s="663"/>
      <c r="AE1780" s="663"/>
      <c r="AF1780" s="663"/>
      <c r="AI1780" s="663"/>
      <c r="AJ1780" s="663"/>
      <c r="AK1780" s="663"/>
      <c r="AL1780" s="663"/>
      <c r="AM1780" s="663"/>
      <c r="AN1780" s="663"/>
      <c r="AO1780" s="663"/>
      <c r="AP1780" s="663"/>
      <c r="AS1780" s="663"/>
      <c r="AT1780" s="663"/>
      <c r="AU1780" s="663"/>
      <c r="AV1780" s="663"/>
      <c r="AW1780" s="663"/>
      <c r="AX1780" s="663"/>
      <c r="AY1780" s="663"/>
      <c r="AZ1780" s="663"/>
      <c r="BC1780" s="663"/>
      <c r="BD1780" s="663"/>
      <c r="BE1780" s="663"/>
      <c r="BF1780" s="663"/>
      <c r="BG1780" s="663"/>
      <c r="BH1780" s="663"/>
      <c r="BI1780" s="663"/>
      <c r="BJ1780" s="663"/>
      <c r="BM1780" s="663"/>
      <c r="BN1780" s="663"/>
      <c r="BO1780" s="663"/>
      <c r="BP1780" s="663"/>
      <c r="BQ1780" s="663"/>
      <c r="BR1780" s="663"/>
      <c r="BS1780" s="663"/>
      <c r="BT1780" s="663"/>
      <c r="BW1780" s="663"/>
      <c r="BX1780" s="663"/>
      <c r="BY1780" s="663"/>
      <c r="BZ1780" s="663"/>
      <c r="CA1780" s="663"/>
      <c r="CB1780" s="663"/>
      <c r="CC1780" s="663"/>
      <c r="CD1780" s="663"/>
      <c r="CG1780" s="663"/>
      <c r="CH1780" s="663"/>
      <c r="CI1780" s="663"/>
      <c r="CJ1780" s="663"/>
      <c r="CK1780" s="663"/>
      <c r="CL1780" s="663"/>
      <c r="CM1780" s="663"/>
      <c r="CN1780" s="663"/>
      <c r="CQ1780" s="663"/>
      <c r="CR1780" s="663"/>
      <c r="CS1780" s="663"/>
      <c r="CT1780" s="663"/>
      <c r="CU1780" s="663"/>
      <c r="CV1780" s="663"/>
      <c r="CW1780" s="663"/>
      <c r="CX1780" s="663"/>
      <c r="DA1780" s="663"/>
      <c r="DB1780" s="663"/>
      <c r="DC1780" s="663"/>
      <c r="DD1780" s="663"/>
      <c r="DE1780" s="663"/>
      <c r="DF1780" s="663"/>
      <c r="DG1780" s="663"/>
      <c r="DH1780" s="663"/>
      <c r="DK1780" s="663"/>
      <c r="DL1780" s="663"/>
      <c r="DM1780" s="663"/>
      <c r="DN1780" s="663"/>
      <c r="DO1780" s="663"/>
      <c r="DP1780" s="663"/>
      <c r="DQ1780" s="663"/>
      <c r="DR1780" s="663"/>
      <c r="DU1780" s="663"/>
      <c r="DV1780" s="663"/>
      <c r="DW1780" s="663"/>
      <c r="DX1780" s="663"/>
      <c r="DY1780" s="663"/>
      <c r="DZ1780" s="663"/>
      <c r="EA1780" s="663"/>
      <c r="EB1780" s="663"/>
      <c r="EE1780" s="663"/>
      <c r="EF1780" s="663"/>
      <c r="EG1780" s="663"/>
      <c r="EH1780" s="663"/>
      <c r="EI1780" s="663"/>
      <c r="EJ1780" s="663"/>
      <c r="EK1780" s="663"/>
      <c r="EL1780" s="663"/>
      <c r="EO1780" s="663"/>
      <c r="EP1780" s="663"/>
      <c r="EQ1780" s="663"/>
      <c r="ER1780" s="663"/>
      <c r="ES1780" s="663"/>
      <c r="ET1780" s="663"/>
      <c r="EU1780" s="663"/>
      <c r="EV1780" s="663"/>
      <c r="EY1780" s="663"/>
      <c r="EZ1780" s="663"/>
      <c r="FA1780" s="663"/>
      <c r="FB1780" s="663"/>
      <c r="FC1780" s="663"/>
      <c r="FD1780" s="663"/>
      <c r="FE1780" s="663"/>
      <c r="FF1780" s="663"/>
      <c r="FI1780" s="663"/>
      <c r="FJ1780" s="663"/>
      <c r="FK1780" s="663"/>
      <c r="FL1780" s="663"/>
      <c r="FM1780" s="663"/>
      <c r="FN1780" s="663"/>
      <c r="FO1780" s="663"/>
      <c r="FP1780" s="663"/>
    </row>
    <row r="1781" spans="5:172" x14ac:dyDescent="0.25">
      <c r="E1781" s="663"/>
      <c r="F1781" s="663"/>
      <c r="G1781" s="663"/>
      <c r="H1781" s="663"/>
      <c r="I1781" s="663"/>
      <c r="J1781" s="663"/>
      <c r="K1781" s="663"/>
      <c r="L1781" s="663"/>
      <c r="M1781" s="40"/>
      <c r="O1781" s="663"/>
      <c r="P1781" s="663"/>
      <c r="Q1781" s="663"/>
      <c r="R1781" s="663"/>
      <c r="S1781" s="663"/>
      <c r="T1781" s="663"/>
      <c r="U1781" s="663"/>
      <c r="V1781" s="663"/>
      <c r="Y1781" s="663"/>
      <c r="Z1781" s="663"/>
      <c r="AA1781" s="663"/>
      <c r="AB1781" s="663"/>
      <c r="AC1781" s="663"/>
      <c r="AD1781" s="663"/>
      <c r="AE1781" s="663"/>
      <c r="AF1781" s="663"/>
      <c r="AI1781" s="663"/>
      <c r="AJ1781" s="663"/>
      <c r="AK1781" s="663"/>
      <c r="AL1781" s="663"/>
      <c r="AM1781" s="663"/>
      <c r="AN1781" s="663"/>
      <c r="AO1781" s="663"/>
      <c r="AP1781" s="663"/>
      <c r="AS1781" s="663"/>
      <c r="AT1781" s="663"/>
      <c r="AU1781" s="663"/>
      <c r="AV1781" s="663"/>
      <c r="AW1781" s="663"/>
      <c r="AX1781" s="663"/>
      <c r="AY1781" s="663"/>
      <c r="AZ1781" s="663"/>
      <c r="BC1781" s="663"/>
      <c r="BD1781" s="663"/>
      <c r="BE1781" s="663"/>
      <c r="BF1781" s="663"/>
      <c r="BG1781" s="663"/>
      <c r="BH1781" s="663"/>
      <c r="BI1781" s="663"/>
      <c r="BJ1781" s="663"/>
      <c r="BM1781" s="663"/>
      <c r="BN1781" s="663"/>
      <c r="BO1781" s="663"/>
      <c r="BP1781" s="663"/>
      <c r="BQ1781" s="663"/>
      <c r="BR1781" s="663"/>
      <c r="BS1781" s="663"/>
      <c r="BT1781" s="663"/>
      <c r="BW1781" s="663"/>
      <c r="BX1781" s="663"/>
      <c r="BY1781" s="663"/>
      <c r="BZ1781" s="663"/>
      <c r="CA1781" s="663"/>
      <c r="CB1781" s="663"/>
      <c r="CC1781" s="663"/>
      <c r="CD1781" s="663"/>
      <c r="CG1781" s="663"/>
      <c r="CH1781" s="663"/>
      <c r="CI1781" s="663"/>
      <c r="CJ1781" s="663"/>
      <c r="CK1781" s="663"/>
      <c r="CL1781" s="663"/>
      <c r="CM1781" s="663"/>
      <c r="CN1781" s="663"/>
      <c r="CQ1781" s="663"/>
      <c r="CR1781" s="663"/>
      <c r="CS1781" s="663"/>
      <c r="CT1781" s="663"/>
      <c r="CU1781" s="663"/>
      <c r="CV1781" s="663"/>
      <c r="CW1781" s="663"/>
      <c r="CX1781" s="663"/>
      <c r="DA1781" s="663"/>
      <c r="DB1781" s="663"/>
      <c r="DC1781" s="663"/>
      <c r="DD1781" s="663"/>
      <c r="DE1781" s="663"/>
      <c r="DF1781" s="663"/>
      <c r="DG1781" s="663"/>
      <c r="DH1781" s="663"/>
      <c r="DK1781" s="663"/>
      <c r="DL1781" s="663"/>
      <c r="DM1781" s="663"/>
      <c r="DN1781" s="663"/>
      <c r="DO1781" s="663"/>
      <c r="DP1781" s="663"/>
      <c r="DQ1781" s="663"/>
      <c r="DR1781" s="663"/>
      <c r="DU1781" s="663"/>
      <c r="DV1781" s="663"/>
      <c r="DW1781" s="663"/>
      <c r="DX1781" s="663"/>
      <c r="DY1781" s="663"/>
      <c r="DZ1781" s="663"/>
      <c r="EA1781" s="663"/>
      <c r="EB1781" s="663"/>
      <c r="EE1781" s="663"/>
      <c r="EF1781" s="663"/>
      <c r="EG1781" s="663"/>
      <c r="EH1781" s="663"/>
      <c r="EI1781" s="663"/>
      <c r="EJ1781" s="663"/>
      <c r="EK1781" s="663"/>
      <c r="EL1781" s="663"/>
      <c r="EO1781" s="663"/>
      <c r="EP1781" s="663"/>
      <c r="EQ1781" s="663"/>
      <c r="ER1781" s="663"/>
      <c r="ES1781" s="663"/>
      <c r="ET1781" s="663"/>
      <c r="EU1781" s="663"/>
      <c r="EV1781" s="663"/>
      <c r="EY1781" s="663"/>
      <c r="EZ1781" s="663"/>
      <c r="FA1781" s="663"/>
      <c r="FB1781" s="663"/>
      <c r="FC1781" s="663"/>
      <c r="FD1781" s="663"/>
      <c r="FE1781" s="663"/>
      <c r="FF1781" s="663"/>
      <c r="FI1781" s="663"/>
      <c r="FJ1781" s="663"/>
      <c r="FK1781" s="663"/>
      <c r="FL1781" s="663"/>
      <c r="FM1781" s="663"/>
      <c r="FN1781" s="663"/>
      <c r="FO1781" s="663"/>
      <c r="FP1781" s="663"/>
    </row>
    <row r="1782" spans="5:172" x14ac:dyDescent="0.25">
      <c r="E1782" s="663"/>
      <c r="F1782" s="663"/>
      <c r="G1782" s="663"/>
      <c r="H1782" s="663"/>
      <c r="I1782" s="663"/>
      <c r="J1782" s="663"/>
      <c r="K1782" s="663"/>
      <c r="L1782" s="663"/>
      <c r="M1782" s="40"/>
      <c r="O1782" s="663"/>
      <c r="P1782" s="663"/>
      <c r="Q1782" s="663"/>
      <c r="R1782" s="663"/>
      <c r="S1782" s="663"/>
      <c r="T1782" s="663"/>
      <c r="U1782" s="663"/>
      <c r="V1782" s="663"/>
      <c r="Y1782" s="663"/>
      <c r="Z1782" s="663"/>
      <c r="AA1782" s="663"/>
      <c r="AB1782" s="663"/>
      <c r="AC1782" s="663"/>
      <c r="AD1782" s="663"/>
      <c r="AE1782" s="663"/>
      <c r="AF1782" s="663"/>
      <c r="AI1782" s="663"/>
      <c r="AJ1782" s="663"/>
      <c r="AK1782" s="663"/>
      <c r="AL1782" s="663"/>
      <c r="AM1782" s="663"/>
      <c r="AN1782" s="663"/>
      <c r="AO1782" s="663"/>
      <c r="AP1782" s="663"/>
      <c r="AS1782" s="663"/>
      <c r="AT1782" s="663"/>
      <c r="AU1782" s="663"/>
      <c r="AV1782" s="663"/>
      <c r="AW1782" s="663"/>
      <c r="AX1782" s="663"/>
      <c r="AY1782" s="663"/>
      <c r="AZ1782" s="663"/>
      <c r="BC1782" s="663"/>
      <c r="BD1782" s="663"/>
      <c r="BE1782" s="663"/>
      <c r="BF1782" s="663"/>
      <c r="BG1782" s="663"/>
      <c r="BH1782" s="663"/>
      <c r="BI1782" s="663"/>
      <c r="BJ1782" s="663"/>
      <c r="BM1782" s="663"/>
      <c r="BN1782" s="663"/>
      <c r="BO1782" s="663"/>
      <c r="BP1782" s="663"/>
      <c r="BQ1782" s="663"/>
      <c r="BR1782" s="663"/>
      <c r="BS1782" s="663"/>
      <c r="BT1782" s="663"/>
      <c r="BW1782" s="663"/>
      <c r="BX1782" s="663"/>
      <c r="BY1782" s="663"/>
      <c r="BZ1782" s="663"/>
      <c r="CA1782" s="663"/>
      <c r="CB1782" s="663"/>
      <c r="CC1782" s="663"/>
      <c r="CD1782" s="663"/>
      <c r="CG1782" s="663"/>
      <c r="CH1782" s="663"/>
      <c r="CI1782" s="663"/>
      <c r="CJ1782" s="663"/>
      <c r="CK1782" s="663"/>
      <c r="CL1782" s="663"/>
      <c r="CM1782" s="663"/>
      <c r="CN1782" s="663"/>
      <c r="CQ1782" s="663"/>
      <c r="CR1782" s="663"/>
      <c r="CS1782" s="663"/>
      <c r="CT1782" s="663"/>
      <c r="CU1782" s="663"/>
      <c r="CV1782" s="663"/>
      <c r="CW1782" s="663"/>
      <c r="CX1782" s="663"/>
      <c r="DA1782" s="663"/>
      <c r="DB1782" s="663"/>
      <c r="DC1782" s="663"/>
      <c r="DD1782" s="663"/>
      <c r="DE1782" s="663"/>
      <c r="DF1782" s="663"/>
      <c r="DG1782" s="663"/>
      <c r="DH1782" s="663"/>
      <c r="DK1782" s="663"/>
      <c r="DL1782" s="663"/>
      <c r="DM1782" s="663"/>
      <c r="DN1782" s="663"/>
      <c r="DO1782" s="663"/>
      <c r="DP1782" s="663"/>
      <c r="DQ1782" s="663"/>
      <c r="DR1782" s="663"/>
      <c r="DU1782" s="663"/>
      <c r="DV1782" s="663"/>
      <c r="DW1782" s="663"/>
      <c r="DX1782" s="663"/>
      <c r="DY1782" s="663"/>
      <c r="DZ1782" s="663"/>
      <c r="EA1782" s="663"/>
      <c r="EB1782" s="663"/>
      <c r="EE1782" s="663"/>
      <c r="EF1782" s="663"/>
      <c r="EG1782" s="663"/>
      <c r="EH1782" s="663"/>
      <c r="EI1782" s="663"/>
      <c r="EJ1782" s="663"/>
      <c r="EK1782" s="663"/>
      <c r="EL1782" s="663"/>
      <c r="EO1782" s="663"/>
      <c r="EP1782" s="663"/>
      <c r="EQ1782" s="663"/>
      <c r="ER1782" s="663"/>
      <c r="ES1782" s="663"/>
      <c r="ET1782" s="663"/>
      <c r="EU1782" s="663"/>
      <c r="EV1782" s="663"/>
      <c r="EY1782" s="663"/>
      <c r="EZ1782" s="663"/>
      <c r="FA1782" s="663"/>
      <c r="FB1782" s="663"/>
      <c r="FC1782" s="663"/>
      <c r="FD1782" s="663"/>
      <c r="FE1782" s="663"/>
      <c r="FF1782" s="663"/>
      <c r="FI1782" s="663"/>
      <c r="FJ1782" s="663"/>
      <c r="FK1782" s="663"/>
      <c r="FL1782" s="663"/>
      <c r="FM1782" s="663"/>
      <c r="FN1782" s="663"/>
      <c r="FO1782" s="663"/>
      <c r="FP1782" s="663"/>
    </row>
    <row r="1783" spans="5:172" x14ac:dyDescent="0.25">
      <c r="E1783" s="663"/>
      <c r="F1783" s="663"/>
      <c r="G1783" s="663"/>
      <c r="H1783" s="663"/>
      <c r="I1783" s="663"/>
      <c r="J1783" s="663"/>
      <c r="K1783" s="663"/>
      <c r="L1783" s="663"/>
      <c r="M1783" s="40"/>
      <c r="O1783" s="663"/>
      <c r="P1783" s="663"/>
      <c r="Q1783" s="663"/>
      <c r="R1783" s="663"/>
      <c r="S1783" s="663"/>
      <c r="T1783" s="663"/>
      <c r="U1783" s="663"/>
      <c r="V1783" s="663"/>
      <c r="Y1783" s="663"/>
      <c r="Z1783" s="663"/>
      <c r="AA1783" s="663"/>
      <c r="AB1783" s="663"/>
      <c r="AC1783" s="663"/>
      <c r="AD1783" s="663"/>
      <c r="AE1783" s="663"/>
      <c r="AF1783" s="663"/>
      <c r="AI1783" s="663"/>
      <c r="AJ1783" s="663"/>
      <c r="AK1783" s="663"/>
      <c r="AL1783" s="663"/>
      <c r="AM1783" s="663"/>
      <c r="AN1783" s="663"/>
      <c r="AO1783" s="663"/>
      <c r="AP1783" s="663"/>
      <c r="AS1783" s="663"/>
      <c r="AT1783" s="663"/>
      <c r="AU1783" s="663"/>
      <c r="AV1783" s="663"/>
      <c r="AW1783" s="663"/>
      <c r="AX1783" s="663"/>
      <c r="AY1783" s="663"/>
      <c r="AZ1783" s="663"/>
      <c r="BC1783" s="663"/>
      <c r="BD1783" s="663"/>
      <c r="BE1783" s="663"/>
      <c r="BF1783" s="663"/>
      <c r="BG1783" s="663"/>
      <c r="BH1783" s="663"/>
      <c r="BI1783" s="663"/>
      <c r="BJ1783" s="663"/>
      <c r="BM1783" s="663"/>
      <c r="BN1783" s="663"/>
      <c r="BO1783" s="663"/>
      <c r="BP1783" s="663"/>
      <c r="BQ1783" s="663"/>
      <c r="BR1783" s="663"/>
      <c r="BS1783" s="663"/>
      <c r="BT1783" s="663"/>
      <c r="BW1783" s="663"/>
      <c r="BX1783" s="663"/>
      <c r="BY1783" s="663"/>
      <c r="BZ1783" s="663"/>
      <c r="CA1783" s="663"/>
      <c r="CB1783" s="663"/>
      <c r="CC1783" s="663"/>
      <c r="CD1783" s="663"/>
      <c r="CG1783" s="663"/>
      <c r="CH1783" s="663"/>
      <c r="CI1783" s="663"/>
      <c r="CJ1783" s="663"/>
      <c r="CK1783" s="663"/>
      <c r="CL1783" s="663"/>
      <c r="CM1783" s="663"/>
      <c r="CN1783" s="663"/>
      <c r="CQ1783" s="663"/>
      <c r="CR1783" s="663"/>
      <c r="CS1783" s="663"/>
      <c r="CT1783" s="663"/>
      <c r="CU1783" s="663"/>
      <c r="CV1783" s="663"/>
      <c r="CW1783" s="663"/>
      <c r="CX1783" s="663"/>
      <c r="DA1783" s="663"/>
      <c r="DB1783" s="663"/>
      <c r="DC1783" s="663"/>
      <c r="DD1783" s="663"/>
      <c r="DE1783" s="663"/>
      <c r="DF1783" s="663"/>
      <c r="DG1783" s="663"/>
      <c r="DH1783" s="663"/>
      <c r="DK1783" s="663"/>
      <c r="DL1783" s="663"/>
      <c r="DM1783" s="663"/>
      <c r="DN1783" s="663"/>
      <c r="DO1783" s="663"/>
      <c r="DP1783" s="663"/>
      <c r="DQ1783" s="663"/>
      <c r="DR1783" s="663"/>
      <c r="DU1783" s="663"/>
      <c r="DV1783" s="663"/>
      <c r="DW1783" s="663"/>
      <c r="DX1783" s="663"/>
      <c r="DY1783" s="663"/>
      <c r="DZ1783" s="663"/>
      <c r="EA1783" s="663"/>
      <c r="EB1783" s="663"/>
      <c r="EE1783" s="663"/>
      <c r="EF1783" s="663"/>
      <c r="EG1783" s="663"/>
      <c r="EH1783" s="663"/>
      <c r="EI1783" s="663"/>
      <c r="EJ1783" s="663"/>
      <c r="EK1783" s="663"/>
      <c r="EL1783" s="663"/>
      <c r="EO1783" s="663"/>
      <c r="EP1783" s="663"/>
      <c r="EQ1783" s="663"/>
      <c r="ER1783" s="663"/>
      <c r="ES1783" s="663"/>
      <c r="ET1783" s="663"/>
      <c r="EU1783" s="663"/>
      <c r="EV1783" s="663"/>
      <c r="EY1783" s="663"/>
      <c r="EZ1783" s="663"/>
      <c r="FA1783" s="663"/>
      <c r="FB1783" s="663"/>
      <c r="FC1783" s="663"/>
      <c r="FD1783" s="663"/>
      <c r="FE1783" s="663"/>
      <c r="FF1783" s="663"/>
      <c r="FI1783" s="663"/>
      <c r="FJ1783" s="663"/>
      <c r="FK1783" s="663"/>
      <c r="FL1783" s="663"/>
      <c r="FM1783" s="663"/>
      <c r="FN1783" s="663"/>
      <c r="FO1783" s="663"/>
      <c r="FP1783" s="663"/>
    </row>
    <row r="1784" spans="5:172" x14ac:dyDescent="0.25">
      <c r="E1784" s="663"/>
      <c r="F1784" s="663"/>
      <c r="G1784" s="663"/>
      <c r="H1784" s="663"/>
      <c r="I1784" s="663"/>
      <c r="J1784" s="663"/>
      <c r="K1784" s="663"/>
      <c r="L1784" s="663"/>
      <c r="M1784" s="40"/>
      <c r="O1784" s="663"/>
      <c r="P1784" s="663"/>
      <c r="Q1784" s="663"/>
      <c r="R1784" s="663"/>
      <c r="S1784" s="663"/>
      <c r="T1784" s="663"/>
      <c r="U1784" s="663"/>
      <c r="V1784" s="663"/>
      <c r="Y1784" s="663"/>
      <c r="Z1784" s="663"/>
      <c r="AA1784" s="663"/>
      <c r="AB1784" s="663"/>
      <c r="AC1784" s="663"/>
      <c r="AD1784" s="663"/>
      <c r="AE1784" s="663"/>
      <c r="AF1784" s="663"/>
      <c r="AI1784" s="663"/>
      <c r="AJ1784" s="663"/>
      <c r="AK1784" s="663"/>
      <c r="AL1784" s="663"/>
      <c r="AM1784" s="663"/>
      <c r="AN1784" s="663"/>
      <c r="AO1784" s="663"/>
      <c r="AP1784" s="663"/>
      <c r="AS1784" s="663"/>
      <c r="AT1784" s="663"/>
      <c r="AU1784" s="663"/>
      <c r="AV1784" s="663"/>
      <c r="AW1784" s="663"/>
      <c r="AX1784" s="663"/>
      <c r="AY1784" s="663"/>
      <c r="AZ1784" s="663"/>
      <c r="BC1784" s="663"/>
      <c r="BD1784" s="663"/>
      <c r="BE1784" s="663"/>
      <c r="BF1784" s="663"/>
      <c r="BG1784" s="663"/>
      <c r="BH1784" s="663"/>
      <c r="BI1784" s="663"/>
      <c r="BJ1784" s="663"/>
      <c r="BM1784" s="663"/>
      <c r="BN1784" s="663"/>
      <c r="BO1784" s="663"/>
      <c r="BP1784" s="663"/>
      <c r="BQ1784" s="663"/>
      <c r="BR1784" s="663"/>
      <c r="BS1784" s="663"/>
      <c r="BT1784" s="663"/>
      <c r="BW1784" s="663"/>
      <c r="BX1784" s="663"/>
      <c r="BY1784" s="663"/>
      <c r="BZ1784" s="663"/>
      <c r="CA1784" s="663"/>
      <c r="CB1784" s="663"/>
      <c r="CC1784" s="663"/>
      <c r="CD1784" s="663"/>
      <c r="CG1784" s="663"/>
      <c r="CH1784" s="663"/>
      <c r="CI1784" s="663"/>
      <c r="CJ1784" s="663"/>
      <c r="CK1784" s="663"/>
      <c r="CL1784" s="663"/>
      <c r="CM1784" s="663"/>
      <c r="CN1784" s="663"/>
      <c r="CQ1784" s="663"/>
      <c r="CR1784" s="663"/>
      <c r="CS1784" s="663"/>
      <c r="CT1784" s="663"/>
      <c r="CU1784" s="663"/>
      <c r="CV1784" s="663"/>
      <c r="CW1784" s="663"/>
      <c r="CX1784" s="663"/>
      <c r="DA1784" s="663"/>
      <c r="DB1784" s="663"/>
      <c r="DC1784" s="663"/>
      <c r="DD1784" s="663"/>
      <c r="DE1784" s="663"/>
      <c r="DF1784" s="663"/>
      <c r="DG1784" s="663"/>
      <c r="DH1784" s="663"/>
      <c r="DK1784" s="663"/>
      <c r="DL1784" s="663"/>
      <c r="DM1784" s="663"/>
      <c r="DN1784" s="663"/>
      <c r="DO1784" s="663"/>
      <c r="DP1784" s="663"/>
      <c r="DQ1784" s="663"/>
      <c r="DR1784" s="663"/>
      <c r="DU1784" s="663"/>
      <c r="DV1784" s="663"/>
      <c r="DW1784" s="663"/>
      <c r="DX1784" s="663"/>
      <c r="DY1784" s="663"/>
      <c r="DZ1784" s="663"/>
      <c r="EA1784" s="663"/>
      <c r="EB1784" s="663"/>
      <c r="EE1784" s="663"/>
      <c r="EF1784" s="663"/>
      <c r="EG1784" s="663"/>
      <c r="EH1784" s="663"/>
      <c r="EI1784" s="663"/>
      <c r="EJ1784" s="663"/>
      <c r="EK1784" s="663"/>
      <c r="EL1784" s="663"/>
      <c r="EO1784" s="663"/>
      <c r="EP1784" s="663"/>
      <c r="EQ1784" s="663"/>
      <c r="ER1784" s="663"/>
      <c r="ES1784" s="663"/>
      <c r="ET1784" s="663"/>
      <c r="EU1784" s="663"/>
      <c r="EV1784" s="663"/>
      <c r="EY1784" s="663"/>
      <c r="EZ1784" s="663"/>
      <c r="FA1784" s="663"/>
      <c r="FB1784" s="663"/>
      <c r="FC1784" s="663"/>
      <c r="FD1784" s="663"/>
      <c r="FE1784" s="663"/>
      <c r="FF1784" s="663"/>
      <c r="FI1784" s="663"/>
      <c r="FJ1784" s="663"/>
      <c r="FK1784" s="663"/>
      <c r="FL1784" s="663"/>
      <c r="FM1784" s="663"/>
      <c r="FN1784" s="663"/>
      <c r="FO1784" s="663"/>
      <c r="FP1784" s="663"/>
    </row>
    <row r="1785" spans="5:172" x14ac:dyDescent="0.25">
      <c r="E1785" s="663"/>
      <c r="F1785" s="663"/>
      <c r="G1785" s="663"/>
      <c r="H1785" s="663"/>
      <c r="I1785" s="663"/>
      <c r="J1785" s="663"/>
      <c r="K1785" s="663"/>
      <c r="L1785" s="663"/>
      <c r="M1785" s="40"/>
      <c r="O1785" s="663"/>
      <c r="P1785" s="663"/>
      <c r="Q1785" s="663"/>
      <c r="R1785" s="663"/>
      <c r="S1785" s="663"/>
      <c r="T1785" s="663"/>
      <c r="U1785" s="663"/>
      <c r="V1785" s="663"/>
      <c r="Y1785" s="663"/>
      <c r="Z1785" s="663"/>
      <c r="AA1785" s="663"/>
      <c r="AB1785" s="663"/>
      <c r="AC1785" s="663"/>
      <c r="AD1785" s="663"/>
      <c r="AE1785" s="663"/>
      <c r="AF1785" s="663"/>
      <c r="AI1785" s="663"/>
      <c r="AJ1785" s="663"/>
      <c r="AK1785" s="663"/>
      <c r="AL1785" s="663"/>
      <c r="AM1785" s="663"/>
      <c r="AN1785" s="663"/>
      <c r="AO1785" s="663"/>
      <c r="AP1785" s="663"/>
      <c r="AS1785" s="663"/>
      <c r="AT1785" s="663"/>
      <c r="AU1785" s="663"/>
      <c r="AV1785" s="663"/>
      <c r="AW1785" s="663"/>
      <c r="AX1785" s="663"/>
      <c r="AY1785" s="663"/>
      <c r="AZ1785" s="663"/>
      <c r="BC1785" s="663"/>
      <c r="BD1785" s="663"/>
      <c r="BE1785" s="663"/>
      <c r="BF1785" s="663"/>
      <c r="BG1785" s="663"/>
      <c r="BH1785" s="663"/>
      <c r="BI1785" s="663"/>
      <c r="BJ1785" s="663"/>
      <c r="BM1785" s="663"/>
      <c r="BN1785" s="663"/>
      <c r="BO1785" s="663"/>
      <c r="BP1785" s="663"/>
      <c r="BQ1785" s="663"/>
      <c r="BR1785" s="663"/>
      <c r="BS1785" s="663"/>
      <c r="BT1785" s="663"/>
      <c r="BW1785" s="663"/>
      <c r="BX1785" s="663"/>
      <c r="BY1785" s="663"/>
      <c r="BZ1785" s="663"/>
      <c r="CA1785" s="663"/>
      <c r="CB1785" s="663"/>
      <c r="CC1785" s="663"/>
      <c r="CD1785" s="663"/>
      <c r="CG1785" s="663"/>
      <c r="CH1785" s="663"/>
      <c r="CI1785" s="663"/>
      <c r="CJ1785" s="663"/>
      <c r="CK1785" s="663"/>
      <c r="CL1785" s="663"/>
      <c r="CM1785" s="663"/>
      <c r="CN1785" s="663"/>
      <c r="CQ1785" s="663"/>
      <c r="CR1785" s="663"/>
      <c r="CS1785" s="663"/>
      <c r="CT1785" s="663"/>
      <c r="CU1785" s="663"/>
      <c r="CV1785" s="663"/>
      <c r="CW1785" s="663"/>
      <c r="CX1785" s="663"/>
      <c r="DA1785" s="663"/>
      <c r="DB1785" s="663"/>
      <c r="DC1785" s="663"/>
      <c r="DD1785" s="663"/>
      <c r="DE1785" s="663"/>
      <c r="DF1785" s="663"/>
      <c r="DG1785" s="663"/>
      <c r="DH1785" s="663"/>
      <c r="DK1785" s="663"/>
      <c r="DL1785" s="663"/>
      <c r="DM1785" s="663"/>
      <c r="DN1785" s="663"/>
      <c r="DO1785" s="663"/>
      <c r="DP1785" s="663"/>
      <c r="DQ1785" s="663"/>
      <c r="DR1785" s="663"/>
      <c r="DU1785" s="663"/>
      <c r="DV1785" s="663"/>
      <c r="DW1785" s="663"/>
      <c r="DX1785" s="663"/>
      <c r="DY1785" s="663"/>
      <c r="DZ1785" s="663"/>
      <c r="EA1785" s="663"/>
      <c r="EB1785" s="663"/>
      <c r="EE1785" s="663"/>
      <c r="EF1785" s="663"/>
      <c r="EG1785" s="663"/>
      <c r="EH1785" s="663"/>
      <c r="EI1785" s="663"/>
      <c r="EJ1785" s="663"/>
      <c r="EK1785" s="663"/>
      <c r="EL1785" s="663"/>
      <c r="EO1785" s="663"/>
      <c r="EP1785" s="663"/>
      <c r="EQ1785" s="663"/>
      <c r="ER1785" s="663"/>
      <c r="ES1785" s="663"/>
      <c r="ET1785" s="663"/>
      <c r="EU1785" s="663"/>
      <c r="EV1785" s="663"/>
      <c r="EY1785" s="663"/>
      <c r="EZ1785" s="663"/>
      <c r="FA1785" s="663"/>
      <c r="FB1785" s="663"/>
      <c r="FC1785" s="663"/>
      <c r="FD1785" s="663"/>
      <c r="FE1785" s="663"/>
      <c r="FF1785" s="663"/>
      <c r="FI1785" s="663"/>
      <c r="FJ1785" s="663"/>
      <c r="FK1785" s="663"/>
      <c r="FL1785" s="663"/>
      <c r="FM1785" s="663"/>
      <c r="FN1785" s="663"/>
      <c r="FO1785" s="663"/>
      <c r="FP1785" s="663"/>
    </row>
    <row r="1786" spans="5:172" x14ac:dyDescent="0.25">
      <c r="E1786" s="663"/>
      <c r="F1786" s="663"/>
      <c r="G1786" s="663"/>
      <c r="H1786" s="663"/>
      <c r="I1786" s="663"/>
      <c r="J1786" s="663"/>
      <c r="K1786" s="663"/>
      <c r="L1786" s="663"/>
      <c r="M1786" s="40"/>
      <c r="O1786" s="663"/>
      <c r="P1786" s="663"/>
      <c r="Q1786" s="663"/>
      <c r="R1786" s="663"/>
      <c r="S1786" s="663"/>
      <c r="T1786" s="663"/>
      <c r="U1786" s="663"/>
      <c r="V1786" s="663"/>
      <c r="Y1786" s="663"/>
      <c r="Z1786" s="663"/>
      <c r="AA1786" s="663"/>
      <c r="AB1786" s="663"/>
      <c r="AC1786" s="663"/>
      <c r="AD1786" s="663"/>
      <c r="AE1786" s="663"/>
      <c r="AF1786" s="663"/>
      <c r="AI1786" s="663"/>
      <c r="AJ1786" s="663"/>
      <c r="AK1786" s="663"/>
      <c r="AL1786" s="663"/>
      <c r="AM1786" s="663"/>
      <c r="AN1786" s="663"/>
      <c r="AO1786" s="663"/>
      <c r="AP1786" s="663"/>
      <c r="AS1786" s="663"/>
      <c r="AT1786" s="663"/>
      <c r="AU1786" s="663"/>
      <c r="AV1786" s="663"/>
      <c r="AW1786" s="663"/>
      <c r="AX1786" s="663"/>
      <c r="AY1786" s="663"/>
      <c r="AZ1786" s="663"/>
      <c r="BC1786" s="663"/>
      <c r="BD1786" s="663"/>
      <c r="BE1786" s="663"/>
      <c r="BF1786" s="663"/>
      <c r="BG1786" s="663"/>
      <c r="BH1786" s="663"/>
      <c r="BI1786" s="663"/>
      <c r="BJ1786" s="663"/>
      <c r="BM1786" s="663"/>
      <c r="BN1786" s="663"/>
      <c r="BO1786" s="663"/>
      <c r="BP1786" s="663"/>
      <c r="BQ1786" s="663"/>
      <c r="BR1786" s="663"/>
      <c r="BS1786" s="663"/>
      <c r="BT1786" s="663"/>
      <c r="BW1786" s="663"/>
      <c r="BX1786" s="663"/>
      <c r="BY1786" s="663"/>
      <c r="BZ1786" s="663"/>
      <c r="CA1786" s="663"/>
      <c r="CB1786" s="663"/>
      <c r="CC1786" s="663"/>
      <c r="CD1786" s="663"/>
      <c r="CG1786" s="663"/>
      <c r="CH1786" s="663"/>
      <c r="CI1786" s="663"/>
      <c r="CJ1786" s="663"/>
      <c r="CK1786" s="663"/>
      <c r="CL1786" s="663"/>
      <c r="CM1786" s="663"/>
      <c r="CN1786" s="663"/>
      <c r="CQ1786" s="663"/>
      <c r="CR1786" s="663"/>
      <c r="CS1786" s="663"/>
      <c r="CT1786" s="663"/>
      <c r="CU1786" s="663"/>
      <c r="CV1786" s="663"/>
      <c r="CW1786" s="663"/>
      <c r="CX1786" s="663"/>
      <c r="DA1786" s="663"/>
      <c r="DB1786" s="663"/>
      <c r="DC1786" s="663"/>
      <c r="DD1786" s="663"/>
      <c r="DE1786" s="663"/>
      <c r="DF1786" s="663"/>
      <c r="DG1786" s="663"/>
      <c r="DH1786" s="663"/>
      <c r="DK1786" s="663"/>
      <c r="DL1786" s="663"/>
      <c r="DM1786" s="663"/>
      <c r="DN1786" s="663"/>
      <c r="DO1786" s="663"/>
      <c r="DP1786" s="663"/>
      <c r="DQ1786" s="663"/>
      <c r="DR1786" s="663"/>
      <c r="DU1786" s="663"/>
      <c r="DV1786" s="663"/>
      <c r="DW1786" s="663"/>
      <c r="DX1786" s="663"/>
      <c r="DY1786" s="663"/>
      <c r="DZ1786" s="663"/>
      <c r="EA1786" s="663"/>
      <c r="EB1786" s="663"/>
      <c r="EE1786" s="663"/>
      <c r="EF1786" s="663"/>
      <c r="EG1786" s="663"/>
      <c r="EH1786" s="663"/>
      <c r="EI1786" s="663"/>
      <c r="EJ1786" s="663"/>
      <c r="EK1786" s="663"/>
      <c r="EL1786" s="663"/>
      <c r="EO1786" s="663"/>
      <c r="EP1786" s="663"/>
      <c r="EQ1786" s="663"/>
      <c r="ER1786" s="663"/>
      <c r="ES1786" s="663"/>
      <c r="ET1786" s="663"/>
      <c r="EU1786" s="663"/>
      <c r="EV1786" s="663"/>
      <c r="EY1786" s="663"/>
      <c r="EZ1786" s="663"/>
      <c r="FA1786" s="663"/>
      <c r="FB1786" s="663"/>
      <c r="FC1786" s="663"/>
      <c r="FD1786" s="663"/>
      <c r="FE1786" s="663"/>
      <c r="FF1786" s="663"/>
      <c r="FI1786" s="663"/>
      <c r="FJ1786" s="663"/>
      <c r="FK1786" s="663"/>
      <c r="FL1786" s="663"/>
      <c r="FM1786" s="663"/>
      <c r="FN1786" s="663"/>
      <c r="FO1786" s="663"/>
      <c r="FP1786" s="663"/>
    </row>
    <row r="1787" spans="5:172" x14ac:dyDescent="0.25">
      <c r="E1787" s="663"/>
      <c r="F1787" s="663"/>
      <c r="G1787" s="663"/>
      <c r="H1787" s="663"/>
      <c r="I1787" s="663"/>
      <c r="J1787" s="663"/>
      <c r="K1787" s="663"/>
      <c r="L1787" s="663"/>
      <c r="M1787" s="40"/>
      <c r="O1787" s="663"/>
      <c r="P1787" s="663"/>
      <c r="Q1787" s="663"/>
      <c r="R1787" s="663"/>
      <c r="S1787" s="663"/>
      <c r="T1787" s="663"/>
      <c r="U1787" s="663"/>
      <c r="V1787" s="663"/>
      <c r="Y1787" s="663"/>
      <c r="Z1787" s="663"/>
      <c r="AA1787" s="663"/>
      <c r="AB1787" s="663"/>
      <c r="AC1787" s="663"/>
      <c r="AD1787" s="663"/>
      <c r="AE1787" s="663"/>
      <c r="AF1787" s="663"/>
      <c r="AI1787" s="663"/>
      <c r="AJ1787" s="663"/>
      <c r="AK1787" s="663"/>
      <c r="AL1787" s="663"/>
      <c r="AM1787" s="663"/>
      <c r="AN1787" s="663"/>
      <c r="AO1787" s="663"/>
      <c r="AP1787" s="663"/>
      <c r="AS1787" s="663"/>
      <c r="AT1787" s="663"/>
      <c r="AU1787" s="663"/>
      <c r="AV1787" s="663"/>
      <c r="AW1787" s="663"/>
      <c r="AX1787" s="663"/>
      <c r="AY1787" s="663"/>
      <c r="AZ1787" s="663"/>
      <c r="BC1787" s="663"/>
      <c r="BD1787" s="663"/>
      <c r="BE1787" s="663"/>
      <c r="BF1787" s="663"/>
      <c r="BG1787" s="663"/>
      <c r="BH1787" s="663"/>
      <c r="BI1787" s="663"/>
      <c r="BJ1787" s="663"/>
      <c r="BM1787" s="663"/>
      <c r="BN1787" s="663"/>
      <c r="BO1787" s="663"/>
      <c r="BP1787" s="663"/>
      <c r="BQ1787" s="663"/>
      <c r="BR1787" s="663"/>
      <c r="BS1787" s="663"/>
      <c r="BT1787" s="663"/>
      <c r="BW1787" s="663"/>
      <c r="BX1787" s="663"/>
      <c r="BY1787" s="663"/>
      <c r="BZ1787" s="663"/>
      <c r="CA1787" s="663"/>
      <c r="CB1787" s="663"/>
      <c r="CC1787" s="663"/>
      <c r="CD1787" s="663"/>
      <c r="CG1787" s="663"/>
      <c r="CH1787" s="663"/>
      <c r="CI1787" s="663"/>
      <c r="CJ1787" s="663"/>
      <c r="CK1787" s="663"/>
      <c r="CL1787" s="663"/>
      <c r="CM1787" s="663"/>
      <c r="CN1787" s="663"/>
      <c r="CQ1787" s="663"/>
      <c r="CR1787" s="663"/>
      <c r="CS1787" s="663"/>
      <c r="CT1787" s="663"/>
      <c r="CU1787" s="663"/>
      <c r="CV1787" s="663"/>
      <c r="CW1787" s="663"/>
      <c r="CX1787" s="663"/>
      <c r="DA1787" s="663"/>
      <c r="DB1787" s="663"/>
      <c r="DC1787" s="663"/>
      <c r="DD1787" s="663"/>
      <c r="DE1787" s="663"/>
      <c r="DF1787" s="663"/>
      <c r="DG1787" s="663"/>
      <c r="DH1787" s="663"/>
      <c r="DK1787" s="663"/>
      <c r="DL1787" s="663"/>
      <c r="DM1787" s="663"/>
      <c r="DN1787" s="663"/>
      <c r="DO1787" s="663"/>
      <c r="DP1787" s="663"/>
      <c r="DQ1787" s="663"/>
      <c r="DR1787" s="663"/>
      <c r="DU1787" s="663"/>
      <c r="DV1787" s="663"/>
      <c r="DW1787" s="663"/>
      <c r="DX1787" s="663"/>
      <c r="DY1787" s="663"/>
      <c r="DZ1787" s="663"/>
      <c r="EA1787" s="663"/>
      <c r="EB1787" s="663"/>
      <c r="EE1787" s="663"/>
      <c r="EF1787" s="663"/>
      <c r="EG1787" s="663"/>
      <c r="EH1787" s="663"/>
      <c r="EI1787" s="663"/>
      <c r="EJ1787" s="663"/>
      <c r="EK1787" s="663"/>
      <c r="EL1787" s="663"/>
      <c r="EO1787" s="663"/>
      <c r="EP1787" s="663"/>
      <c r="EQ1787" s="663"/>
      <c r="ER1787" s="663"/>
      <c r="ES1787" s="663"/>
      <c r="ET1787" s="663"/>
      <c r="EU1787" s="663"/>
      <c r="EV1787" s="663"/>
      <c r="EY1787" s="663"/>
      <c r="EZ1787" s="663"/>
      <c r="FA1787" s="663"/>
      <c r="FB1787" s="663"/>
      <c r="FC1787" s="663"/>
      <c r="FD1787" s="663"/>
      <c r="FE1787" s="663"/>
      <c r="FF1787" s="663"/>
      <c r="FI1787" s="663"/>
      <c r="FJ1787" s="663"/>
      <c r="FK1787" s="663"/>
      <c r="FL1787" s="663"/>
      <c r="FM1787" s="663"/>
      <c r="FN1787" s="663"/>
      <c r="FO1787" s="663"/>
      <c r="FP1787" s="663"/>
    </row>
    <row r="1788" spans="5:172" x14ac:dyDescent="0.25">
      <c r="E1788" s="663"/>
      <c r="F1788" s="663"/>
      <c r="G1788" s="663"/>
      <c r="H1788" s="663"/>
      <c r="I1788" s="663"/>
      <c r="J1788" s="663"/>
      <c r="K1788" s="663"/>
      <c r="L1788" s="663"/>
      <c r="M1788" s="40"/>
      <c r="O1788" s="663"/>
      <c r="P1788" s="663"/>
      <c r="Q1788" s="663"/>
      <c r="R1788" s="663"/>
      <c r="S1788" s="663"/>
      <c r="T1788" s="663"/>
      <c r="U1788" s="663"/>
      <c r="V1788" s="663"/>
      <c r="Y1788" s="663"/>
      <c r="Z1788" s="663"/>
      <c r="AA1788" s="663"/>
      <c r="AB1788" s="663"/>
      <c r="AC1788" s="663"/>
      <c r="AD1788" s="663"/>
      <c r="AE1788" s="663"/>
      <c r="AF1788" s="663"/>
      <c r="AI1788" s="663"/>
      <c r="AJ1788" s="663"/>
      <c r="AK1788" s="663"/>
      <c r="AL1788" s="663"/>
      <c r="AM1788" s="663"/>
      <c r="AN1788" s="663"/>
      <c r="AO1788" s="663"/>
      <c r="AP1788" s="663"/>
      <c r="AS1788" s="663"/>
      <c r="AT1788" s="663"/>
      <c r="AU1788" s="663"/>
      <c r="AV1788" s="663"/>
      <c r="AW1788" s="663"/>
      <c r="AX1788" s="663"/>
      <c r="AY1788" s="663"/>
      <c r="AZ1788" s="663"/>
      <c r="BC1788" s="663"/>
      <c r="BD1788" s="663"/>
      <c r="BE1788" s="663"/>
      <c r="BF1788" s="663"/>
      <c r="BG1788" s="663"/>
      <c r="BH1788" s="663"/>
      <c r="BI1788" s="663"/>
      <c r="BJ1788" s="663"/>
      <c r="BM1788" s="663"/>
      <c r="BN1788" s="663"/>
      <c r="BO1788" s="663"/>
      <c r="BP1788" s="663"/>
      <c r="BQ1788" s="663"/>
      <c r="BR1788" s="663"/>
      <c r="BS1788" s="663"/>
      <c r="BT1788" s="663"/>
      <c r="BW1788" s="663"/>
      <c r="BX1788" s="663"/>
      <c r="BY1788" s="663"/>
      <c r="BZ1788" s="663"/>
      <c r="CA1788" s="663"/>
      <c r="CB1788" s="663"/>
      <c r="CC1788" s="663"/>
      <c r="CD1788" s="663"/>
      <c r="CG1788" s="663"/>
      <c r="CH1788" s="663"/>
      <c r="CI1788" s="663"/>
      <c r="CJ1788" s="663"/>
      <c r="CK1788" s="663"/>
      <c r="CL1788" s="663"/>
      <c r="CM1788" s="663"/>
      <c r="CN1788" s="663"/>
      <c r="CQ1788" s="663"/>
      <c r="CR1788" s="663"/>
      <c r="CS1788" s="663"/>
      <c r="CT1788" s="663"/>
      <c r="CU1788" s="663"/>
      <c r="CV1788" s="663"/>
      <c r="CW1788" s="663"/>
      <c r="CX1788" s="663"/>
      <c r="DA1788" s="663"/>
      <c r="DB1788" s="663"/>
      <c r="DC1788" s="663"/>
      <c r="DD1788" s="663"/>
      <c r="DE1788" s="663"/>
      <c r="DF1788" s="663"/>
      <c r="DG1788" s="663"/>
      <c r="DH1788" s="663"/>
      <c r="DK1788" s="663"/>
      <c r="DL1788" s="663"/>
      <c r="DM1788" s="663"/>
      <c r="DN1788" s="663"/>
      <c r="DO1788" s="663"/>
      <c r="DP1788" s="663"/>
      <c r="DQ1788" s="663"/>
      <c r="DR1788" s="663"/>
      <c r="DU1788" s="663"/>
      <c r="DV1788" s="663"/>
      <c r="DW1788" s="663"/>
      <c r="DX1788" s="663"/>
      <c r="DY1788" s="663"/>
      <c r="DZ1788" s="663"/>
      <c r="EA1788" s="663"/>
      <c r="EB1788" s="663"/>
      <c r="EE1788" s="663"/>
      <c r="EF1788" s="663"/>
      <c r="EG1788" s="663"/>
      <c r="EH1788" s="663"/>
      <c r="EI1788" s="663"/>
      <c r="EJ1788" s="663"/>
      <c r="EK1788" s="663"/>
      <c r="EL1788" s="663"/>
      <c r="EO1788" s="663"/>
      <c r="EP1788" s="663"/>
      <c r="EQ1788" s="663"/>
      <c r="ER1788" s="663"/>
      <c r="ES1788" s="663"/>
      <c r="ET1788" s="663"/>
      <c r="EU1788" s="663"/>
      <c r="EV1788" s="663"/>
      <c r="EY1788" s="663"/>
      <c r="EZ1788" s="663"/>
      <c r="FA1788" s="663"/>
      <c r="FB1788" s="663"/>
      <c r="FC1788" s="663"/>
      <c r="FD1788" s="663"/>
      <c r="FE1788" s="663"/>
      <c r="FF1788" s="663"/>
      <c r="FI1788" s="663"/>
      <c r="FJ1788" s="663"/>
      <c r="FK1788" s="663"/>
      <c r="FL1788" s="663"/>
      <c r="FM1788" s="663"/>
      <c r="FN1788" s="663"/>
      <c r="FO1788" s="663"/>
      <c r="FP1788" s="663"/>
    </row>
    <row r="1789" spans="5:172" x14ac:dyDescent="0.25">
      <c r="E1789" s="663"/>
      <c r="F1789" s="663"/>
      <c r="G1789" s="663"/>
      <c r="H1789" s="663"/>
      <c r="I1789" s="663"/>
      <c r="J1789" s="663"/>
      <c r="K1789" s="663"/>
      <c r="L1789" s="663"/>
      <c r="M1789" s="40"/>
      <c r="O1789" s="663"/>
      <c r="P1789" s="663"/>
      <c r="Q1789" s="663"/>
      <c r="R1789" s="663"/>
      <c r="S1789" s="663"/>
      <c r="T1789" s="663"/>
      <c r="U1789" s="663"/>
      <c r="V1789" s="663"/>
      <c r="Y1789" s="663"/>
      <c r="Z1789" s="663"/>
      <c r="AA1789" s="663"/>
      <c r="AB1789" s="663"/>
      <c r="AC1789" s="663"/>
      <c r="AD1789" s="663"/>
      <c r="AE1789" s="663"/>
      <c r="AF1789" s="663"/>
      <c r="AI1789" s="663"/>
      <c r="AJ1789" s="663"/>
      <c r="AK1789" s="663"/>
      <c r="AL1789" s="663"/>
      <c r="AM1789" s="663"/>
      <c r="AN1789" s="663"/>
      <c r="AO1789" s="663"/>
      <c r="AP1789" s="663"/>
      <c r="AS1789" s="663"/>
      <c r="AT1789" s="663"/>
      <c r="AU1789" s="663"/>
      <c r="AV1789" s="663"/>
      <c r="AW1789" s="663"/>
      <c r="AX1789" s="663"/>
      <c r="AY1789" s="663"/>
      <c r="AZ1789" s="663"/>
      <c r="BC1789" s="663"/>
      <c r="BD1789" s="663"/>
      <c r="BE1789" s="663"/>
      <c r="BF1789" s="663"/>
      <c r="BG1789" s="663"/>
      <c r="BH1789" s="663"/>
      <c r="BI1789" s="663"/>
      <c r="BJ1789" s="663"/>
      <c r="BM1789" s="663"/>
      <c r="BN1789" s="663"/>
      <c r="BO1789" s="663"/>
      <c r="BP1789" s="663"/>
      <c r="BQ1789" s="663"/>
      <c r="BR1789" s="663"/>
      <c r="BS1789" s="663"/>
      <c r="BT1789" s="663"/>
      <c r="BW1789" s="663"/>
      <c r="BX1789" s="663"/>
      <c r="BY1789" s="663"/>
      <c r="BZ1789" s="663"/>
      <c r="CA1789" s="663"/>
      <c r="CB1789" s="663"/>
      <c r="CC1789" s="663"/>
      <c r="CD1789" s="663"/>
      <c r="CG1789" s="663"/>
      <c r="CH1789" s="663"/>
      <c r="CI1789" s="663"/>
      <c r="CJ1789" s="663"/>
      <c r="CK1789" s="663"/>
      <c r="CL1789" s="663"/>
      <c r="CM1789" s="663"/>
      <c r="CN1789" s="663"/>
      <c r="CQ1789" s="663"/>
      <c r="CR1789" s="663"/>
      <c r="CS1789" s="663"/>
      <c r="CT1789" s="663"/>
      <c r="CU1789" s="663"/>
      <c r="CV1789" s="663"/>
      <c r="CW1789" s="663"/>
      <c r="CX1789" s="663"/>
      <c r="DA1789" s="663"/>
      <c r="DB1789" s="663"/>
      <c r="DC1789" s="663"/>
      <c r="DD1789" s="663"/>
      <c r="DE1789" s="663"/>
      <c r="DF1789" s="663"/>
      <c r="DG1789" s="663"/>
      <c r="DH1789" s="663"/>
      <c r="DK1789" s="663"/>
      <c r="DL1789" s="663"/>
      <c r="DM1789" s="663"/>
      <c r="DN1789" s="663"/>
      <c r="DO1789" s="663"/>
      <c r="DP1789" s="663"/>
      <c r="DQ1789" s="663"/>
      <c r="DR1789" s="663"/>
      <c r="DU1789" s="663"/>
      <c r="DV1789" s="663"/>
      <c r="DW1789" s="663"/>
      <c r="DX1789" s="663"/>
      <c r="DY1789" s="663"/>
      <c r="DZ1789" s="663"/>
      <c r="EA1789" s="663"/>
      <c r="EB1789" s="663"/>
      <c r="EE1789" s="663"/>
      <c r="EF1789" s="663"/>
      <c r="EG1789" s="663"/>
      <c r="EH1789" s="663"/>
      <c r="EI1789" s="663"/>
      <c r="EJ1789" s="663"/>
      <c r="EK1789" s="663"/>
      <c r="EL1789" s="663"/>
      <c r="EO1789" s="663"/>
      <c r="EP1789" s="663"/>
      <c r="EQ1789" s="663"/>
      <c r="ER1789" s="663"/>
      <c r="ES1789" s="663"/>
      <c r="ET1789" s="663"/>
      <c r="EU1789" s="663"/>
      <c r="EV1789" s="663"/>
      <c r="EY1789" s="663"/>
      <c r="EZ1789" s="663"/>
      <c r="FA1789" s="663"/>
      <c r="FB1789" s="663"/>
      <c r="FC1789" s="663"/>
      <c r="FD1789" s="663"/>
      <c r="FE1789" s="663"/>
      <c r="FF1789" s="663"/>
      <c r="FI1789" s="663"/>
      <c r="FJ1789" s="663"/>
      <c r="FK1789" s="663"/>
      <c r="FL1789" s="663"/>
      <c r="FM1789" s="663"/>
      <c r="FN1789" s="663"/>
      <c r="FO1789" s="663"/>
      <c r="FP1789" s="663"/>
    </row>
    <row r="1790" spans="5:172" x14ac:dyDescent="0.25">
      <c r="E1790" s="663"/>
      <c r="F1790" s="663"/>
      <c r="G1790" s="663"/>
      <c r="H1790" s="663"/>
      <c r="I1790" s="663"/>
      <c r="J1790" s="663"/>
      <c r="K1790" s="663"/>
      <c r="L1790" s="663"/>
      <c r="M1790" s="40"/>
      <c r="O1790" s="663"/>
      <c r="P1790" s="663"/>
      <c r="Q1790" s="663"/>
      <c r="R1790" s="663"/>
      <c r="S1790" s="663"/>
      <c r="T1790" s="663"/>
      <c r="U1790" s="663"/>
      <c r="V1790" s="663"/>
      <c r="Y1790" s="663"/>
      <c r="Z1790" s="663"/>
      <c r="AA1790" s="663"/>
      <c r="AB1790" s="663"/>
      <c r="AC1790" s="663"/>
      <c r="AD1790" s="663"/>
      <c r="AE1790" s="663"/>
      <c r="AF1790" s="663"/>
      <c r="AI1790" s="663"/>
      <c r="AJ1790" s="663"/>
      <c r="AK1790" s="663"/>
      <c r="AL1790" s="663"/>
      <c r="AM1790" s="663"/>
      <c r="AN1790" s="663"/>
      <c r="AO1790" s="663"/>
      <c r="AP1790" s="663"/>
      <c r="AS1790" s="663"/>
      <c r="AT1790" s="663"/>
      <c r="AU1790" s="663"/>
      <c r="AV1790" s="663"/>
      <c r="AW1790" s="663"/>
      <c r="AX1790" s="663"/>
      <c r="AY1790" s="663"/>
      <c r="AZ1790" s="663"/>
      <c r="BC1790" s="663"/>
      <c r="BD1790" s="663"/>
      <c r="BE1790" s="663"/>
      <c r="BF1790" s="663"/>
      <c r="BG1790" s="663"/>
      <c r="BH1790" s="663"/>
      <c r="BI1790" s="663"/>
      <c r="BJ1790" s="663"/>
      <c r="BM1790" s="663"/>
      <c r="BN1790" s="663"/>
      <c r="BO1790" s="663"/>
      <c r="BP1790" s="663"/>
      <c r="BQ1790" s="663"/>
      <c r="BR1790" s="663"/>
      <c r="BS1790" s="663"/>
      <c r="BT1790" s="663"/>
      <c r="BW1790" s="663"/>
      <c r="BX1790" s="663"/>
      <c r="BY1790" s="663"/>
      <c r="BZ1790" s="663"/>
      <c r="CA1790" s="663"/>
      <c r="CB1790" s="663"/>
      <c r="CC1790" s="663"/>
      <c r="CD1790" s="663"/>
      <c r="CG1790" s="663"/>
      <c r="CH1790" s="663"/>
      <c r="CI1790" s="663"/>
      <c r="CJ1790" s="663"/>
      <c r="CK1790" s="663"/>
      <c r="CL1790" s="663"/>
      <c r="CM1790" s="663"/>
      <c r="CN1790" s="663"/>
      <c r="CQ1790" s="663"/>
      <c r="CR1790" s="663"/>
      <c r="CS1790" s="663"/>
      <c r="CT1790" s="663"/>
      <c r="CU1790" s="663"/>
      <c r="CV1790" s="663"/>
      <c r="CW1790" s="663"/>
      <c r="CX1790" s="663"/>
      <c r="DA1790" s="663"/>
      <c r="DB1790" s="663"/>
      <c r="DC1790" s="663"/>
      <c r="DD1790" s="663"/>
      <c r="DE1790" s="663"/>
      <c r="DF1790" s="663"/>
      <c r="DG1790" s="663"/>
      <c r="DH1790" s="663"/>
      <c r="DK1790" s="663"/>
      <c r="DL1790" s="663"/>
      <c r="DM1790" s="663"/>
      <c r="DN1790" s="663"/>
      <c r="DO1790" s="663"/>
      <c r="DP1790" s="663"/>
      <c r="DQ1790" s="663"/>
      <c r="DR1790" s="663"/>
      <c r="DU1790" s="663"/>
      <c r="DV1790" s="663"/>
      <c r="DW1790" s="663"/>
      <c r="DX1790" s="663"/>
      <c r="DY1790" s="663"/>
      <c r="DZ1790" s="663"/>
      <c r="EA1790" s="663"/>
      <c r="EB1790" s="663"/>
      <c r="EE1790" s="663"/>
      <c r="EF1790" s="663"/>
      <c r="EG1790" s="663"/>
      <c r="EH1790" s="663"/>
      <c r="EI1790" s="663"/>
      <c r="EJ1790" s="663"/>
      <c r="EK1790" s="663"/>
      <c r="EL1790" s="663"/>
      <c r="EO1790" s="663"/>
      <c r="EP1790" s="663"/>
      <c r="EQ1790" s="663"/>
      <c r="ER1790" s="663"/>
      <c r="ES1790" s="663"/>
      <c r="ET1790" s="663"/>
      <c r="EU1790" s="663"/>
      <c r="EV1790" s="663"/>
      <c r="EY1790" s="663"/>
      <c r="EZ1790" s="663"/>
      <c r="FA1790" s="663"/>
      <c r="FB1790" s="663"/>
      <c r="FC1790" s="663"/>
      <c r="FD1790" s="663"/>
      <c r="FE1790" s="663"/>
      <c r="FF1790" s="663"/>
      <c r="FI1790" s="663"/>
      <c r="FJ1790" s="663"/>
      <c r="FK1790" s="663"/>
      <c r="FL1790" s="663"/>
      <c r="FM1790" s="663"/>
      <c r="FN1790" s="663"/>
      <c r="FO1790" s="663"/>
      <c r="FP1790" s="663"/>
    </row>
    <row r="1791" spans="5:172" x14ac:dyDescent="0.25">
      <c r="E1791" s="663"/>
      <c r="F1791" s="663"/>
      <c r="G1791" s="663"/>
      <c r="H1791" s="663"/>
      <c r="I1791" s="663"/>
      <c r="J1791" s="663"/>
      <c r="K1791" s="663"/>
      <c r="L1791" s="663"/>
      <c r="M1791" s="40"/>
      <c r="O1791" s="663"/>
      <c r="P1791" s="663"/>
      <c r="Q1791" s="663"/>
      <c r="R1791" s="663"/>
      <c r="S1791" s="663"/>
      <c r="T1791" s="663"/>
      <c r="U1791" s="663"/>
      <c r="V1791" s="663"/>
      <c r="Y1791" s="663"/>
      <c r="Z1791" s="663"/>
      <c r="AA1791" s="663"/>
      <c r="AB1791" s="663"/>
      <c r="AC1791" s="663"/>
      <c r="AD1791" s="663"/>
      <c r="AE1791" s="663"/>
      <c r="AF1791" s="663"/>
      <c r="AI1791" s="663"/>
      <c r="AJ1791" s="663"/>
      <c r="AK1791" s="663"/>
      <c r="AL1791" s="663"/>
      <c r="AM1791" s="663"/>
      <c r="AN1791" s="663"/>
      <c r="AO1791" s="663"/>
      <c r="AP1791" s="663"/>
      <c r="AS1791" s="663"/>
      <c r="AT1791" s="663"/>
      <c r="AU1791" s="663"/>
      <c r="AV1791" s="663"/>
      <c r="AW1791" s="663"/>
      <c r="AX1791" s="663"/>
      <c r="AY1791" s="663"/>
      <c r="AZ1791" s="663"/>
      <c r="BC1791" s="663"/>
      <c r="BD1791" s="663"/>
      <c r="BE1791" s="663"/>
      <c r="BF1791" s="663"/>
      <c r="BG1791" s="663"/>
      <c r="BH1791" s="663"/>
      <c r="BI1791" s="663"/>
      <c r="BJ1791" s="663"/>
      <c r="BM1791" s="663"/>
      <c r="BN1791" s="663"/>
      <c r="BO1791" s="663"/>
      <c r="BP1791" s="663"/>
      <c r="BQ1791" s="663"/>
      <c r="BR1791" s="663"/>
      <c r="BS1791" s="663"/>
      <c r="BT1791" s="663"/>
      <c r="BW1791" s="663"/>
      <c r="BX1791" s="663"/>
      <c r="BY1791" s="663"/>
      <c r="BZ1791" s="663"/>
      <c r="CA1791" s="663"/>
      <c r="CB1791" s="663"/>
      <c r="CC1791" s="663"/>
      <c r="CD1791" s="663"/>
      <c r="CG1791" s="663"/>
      <c r="CH1791" s="663"/>
      <c r="CI1791" s="663"/>
      <c r="CJ1791" s="663"/>
      <c r="CK1791" s="663"/>
      <c r="CL1791" s="663"/>
      <c r="CM1791" s="663"/>
      <c r="CN1791" s="663"/>
      <c r="CQ1791" s="663"/>
      <c r="CR1791" s="663"/>
      <c r="CS1791" s="663"/>
      <c r="CT1791" s="663"/>
      <c r="CU1791" s="663"/>
      <c r="CV1791" s="663"/>
      <c r="CW1791" s="663"/>
      <c r="CX1791" s="663"/>
      <c r="DA1791" s="663"/>
      <c r="DB1791" s="663"/>
      <c r="DC1791" s="663"/>
      <c r="DD1791" s="663"/>
      <c r="DE1791" s="663"/>
      <c r="DF1791" s="663"/>
      <c r="DG1791" s="663"/>
      <c r="DH1791" s="663"/>
      <c r="DK1791" s="663"/>
      <c r="DL1791" s="663"/>
      <c r="DM1791" s="663"/>
      <c r="DN1791" s="663"/>
      <c r="DO1791" s="663"/>
      <c r="DP1791" s="663"/>
      <c r="DQ1791" s="663"/>
      <c r="DR1791" s="663"/>
      <c r="DU1791" s="663"/>
      <c r="DV1791" s="663"/>
      <c r="DW1791" s="663"/>
      <c r="DX1791" s="663"/>
      <c r="DY1791" s="663"/>
      <c r="DZ1791" s="663"/>
      <c r="EA1791" s="663"/>
      <c r="EB1791" s="663"/>
      <c r="EE1791" s="663"/>
      <c r="EF1791" s="663"/>
      <c r="EG1791" s="663"/>
      <c r="EH1791" s="663"/>
      <c r="EI1791" s="663"/>
      <c r="EJ1791" s="663"/>
      <c r="EK1791" s="663"/>
      <c r="EL1791" s="663"/>
      <c r="EO1791" s="663"/>
      <c r="EP1791" s="663"/>
      <c r="EQ1791" s="663"/>
      <c r="ER1791" s="663"/>
      <c r="ES1791" s="663"/>
      <c r="ET1791" s="663"/>
      <c r="EU1791" s="663"/>
      <c r="EV1791" s="663"/>
      <c r="EY1791" s="663"/>
      <c r="EZ1791" s="663"/>
      <c r="FA1791" s="663"/>
      <c r="FB1791" s="663"/>
      <c r="FC1791" s="663"/>
      <c r="FD1791" s="663"/>
      <c r="FE1791" s="663"/>
      <c r="FF1791" s="663"/>
      <c r="FI1791" s="663"/>
      <c r="FJ1791" s="663"/>
      <c r="FK1791" s="663"/>
      <c r="FL1791" s="663"/>
      <c r="FM1791" s="663"/>
      <c r="FN1791" s="663"/>
      <c r="FO1791" s="663"/>
      <c r="FP1791" s="663"/>
    </row>
    <row r="1792" spans="5:172" x14ac:dyDescent="0.25">
      <c r="E1792" s="663"/>
      <c r="F1792" s="663"/>
      <c r="G1792" s="663"/>
      <c r="H1792" s="663"/>
      <c r="I1792" s="663"/>
      <c r="J1792" s="663"/>
      <c r="K1792" s="663"/>
      <c r="L1792" s="663"/>
      <c r="M1792" s="40"/>
      <c r="O1792" s="663"/>
      <c r="P1792" s="663"/>
      <c r="Q1792" s="663"/>
      <c r="R1792" s="663"/>
      <c r="S1792" s="663"/>
      <c r="T1792" s="663"/>
      <c r="U1792" s="663"/>
      <c r="V1792" s="663"/>
      <c r="Y1792" s="663"/>
      <c r="Z1792" s="663"/>
      <c r="AA1792" s="663"/>
      <c r="AB1792" s="663"/>
      <c r="AC1792" s="663"/>
      <c r="AD1792" s="663"/>
      <c r="AE1792" s="663"/>
      <c r="AF1792" s="663"/>
      <c r="AI1792" s="663"/>
      <c r="AJ1792" s="663"/>
      <c r="AK1792" s="663"/>
      <c r="AL1792" s="663"/>
      <c r="AM1792" s="663"/>
      <c r="AN1792" s="663"/>
      <c r="AO1792" s="663"/>
      <c r="AP1792" s="663"/>
      <c r="AS1792" s="663"/>
      <c r="AT1792" s="663"/>
      <c r="AU1792" s="663"/>
      <c r="AV1792" s="663"/>
      <c r="AW1792" s="663"/>
      <c r="AX1792" s="663"/>
      <c r="AY1792" s="663"/>
      <c r="AZ1792" s="663"/>
      <c r="BC1792" s="663"/>
      <c r="BD1792" s="663"/>
      <c r="BE1792" s="663"/>
      <c r="BF1792" s="663"/>
      <c r="BG1792" s="663"/>
      <c r="BH1792" s="663"/>
      <c r="BI1792" s="663"/>
      <c r="BJ1792" s="663"/>
      <c r="BM1792" s="663"/>
      <c r="BN1792" s="663"/>
      <c r="BO1792" s="663"/>
      <c r="BP1792" s="663"/>
      <c r="BQ1792" s="663"/>
      <c r="BR1792" s="663"/>
      <c r="BS1792" s="663"/>
      <c r="BT1792" s="663"/>
      <c r="BW1792" s="663"/>
      <c r="BX1792" s="663"/>
      <c r="BY1792" s="663"/>
      <c r="BZ1792" s="663"/>
      <c r="CA1792" s="663"/>
      <c r="CB1792" s="663"/>
      <c r="CC1792" s="663"/>
      <c r="CD1792" s="663"/>
      <c r="CG1792" s="663"/>
      <c r="CH1792" s="663"/>
      <c r="CI1792" s="663"/>
      <c r="CJ1792" s="663"/>
      <c r="CK1792" s="663"/>
      <c r="CL1792" s="663"/>
      <c r="CM1792" s="663"/>
      <c r="CN1792" s="663"/>
      <c r="CQ1792" s="663"/>
      <c r="CR1792" s="663"/>
      <c r="CS1792" s="663"/>
      <c r="CT1792" s="663"/>
      <c r="CU1792" s="663"/>
      <c r="CV1792" s="663"/>
      <c r="CW1792" s="663"/>
      <c r="CX1792" s="663"/>
      <c r="DA1792" s="663"/>
      <c r="DB1792" s="663"/>
      <c r="DC1792" s="663"/>
      <c r="DD1792" s="663"/>
      <c r="DE1792" s="663"/>
      <c r="DF1792" s="663"/>
      <c r="DG1792" s="663"/>
      <c r="DH1792" s="663"/>
      <c r="DK1792" s="663"/>
      <c r="DL1792" s="663"/>
      <c r="DM1792" s="663"/>
      <c r="DN1792" s="663"/>
      <c r="DO1792" s="663"/>
      <c r="DP1792" s="663"/>
      <c r="DQ1792" s="663"/>
      <c r="DR1792" s="663"/>
      <c r="DU1792" s="663"/>
      <c r="DV1792" s="663"/>
      <c r="DW1792" s="663"/>
      <c r="DX1792" s="663"/>
      <c r="DY1792" s="663"/>
      <c r="DZ1792" s="663"/>
      <c r="EA1792" s="663"/>
      <c r="EB1792" s="663"/>
      <c r="EE1792" s="663"/>
      <c r="EF1792" s="663"/>
      <c r="EG1792" s="663"/>
      <c r="EH1792" s="663"/>
      <c r="EI1792" s="663"/>
      <c r="EJ1792" s="663"/>
      <c r="EK1792" s="663"/>
      <c r="EL1792" s="663"/>
      <c r="EO1792" s="663"/>
      <c r="EP1792" s="663"/>
      <c r="EQ1792" s="663"/>
      <c r="ER1792" s="663"/>
      <c r="ES1792" s="663"/>
      <c r="ET1792" s="663"/>
      <c r="EU1792" s="663"/>
      <c r="EV1792" s="663"/>
      <c r="EY1792" s="663"/>
      <c r="EZ1792" s="663"/>
      <c r="FA1792" s="663"/>
      <c r="FB1792" s="663"/>
      <c r="FC1792" s="663"/>
      <c r="FD1792" s="663"/>
      <c r="FE1792" s="663"/>
      <c r="FF1792" s="663"/>
      <c r="FI1792" s="663"/>
      <c r="FJ1792" s="663"/>
      <c r="FK1792" s="663"/>
      <c r="FL1792" s="663"/>
      <c r="FM1792" s="663"/>
      <c r="FN1792" s="663"/>
      <c r="FO1792" s="663"/>
      <c r="FP1792" s="663"/>
    </row>
    <row r="1793" spans="5:172" x14ac:dyDescent="0.25">
      <c r="E1793" s="663"/>
      <c r="F1793" s="663"/>
      <c r="G1793" s="663"/>
      <c r="H1793" s="663"/>
      <c r="I1793" s="663"/>
      <c r="J1793" s="663"/>
      <c r="K1793" s="663"/>
      <c r="L1793" s="663"/>
      <c r="M1793" s="40"/>
      <c r="O1793" s="663"/>
      <c r="P1793" s="663"/>
      <c r="Q1793" s="663"/>
      <c r="R1793" s="663"/>
      <c r="S1793" s="663"/>
      <c r="T1793" s="663"/>
      <c r="U1793" s="663"/>
      <c r="V1793" s="663"/>
      <c r="Y1793" s="663"/>
      <c r="Z1793" s="663"/>
      <c r="AA1793" s="663"/>
      <c r="AB1793" s="663"/>
      <c r="AC1793" s="663"/>
      <c r="AD1793" s="663"/>
      <c r="AE1793" s="663"/>
      <c r="AF1793" s="663"/>
      <c r="AI1793" s="663"/>
      <c r="AJ1793" s="663"/>
      <c r="AK1793" s="663"/>
      <c r="AL1793" s="663"/>
      <c r="AM1793" s="663"/>
      <c r="AN1793" s="663"/>
      <c r="AO1793" s="663"/>
      <c r="AP1793" s="663"/>
      <c r="AS1793" s="663"/>
      <c r="AT1793" s="663"/>
      <c r="AU1793" s="663"/>
      <c r="AV1793" s="663"/>
      <c r="AW1793" s="663"/>
      <c r="AX1793" s="663"/>
      <c r="AY1793" s="663"/>
      <c r="AZ1793" s="663"/>
      <c r="BC1793" s="663"/>
      <c r="BD1793" s="663"/>
      <c r="BE1793" s="663"/>
      <c r="BF1793" s="663"/>
      <c r="BG1793" s="663"/>
      <c r="BH1793" s="663"/>
      <c r="BI1793" s="663"/>
      <c r="BJ1793" s="663"/>
      <c r="BM1793" s="663"/>
      <c r="BN1793" s="663"/>
      <c r="BO1793" s="663"/>
      <c r="BP1793" s="663"/>
      <c r="BQ1793" s="663"/>
      <c r="BR1793" s="663"/>
      <c r="BS1793" s="663"/>
      <c r="BT1793" s="663"/>
      <c r="BW1793" s="663"/>
      <c r="BX1793" s="663"/>
      <c r="BY1793" s="663"/>
      <c r="BZ1793" s="663"/>
      <c r="CA1793" s="663"/>
      <c r="CB1793" s="663"/>
      <c r="CC1793" s="663"/>
      <c r="CD1793" s="663"/>
      <c r="CG1793" s="663"/>
      <c r="CH1793" s="663"/>
      <c r="CI1793" s="663"/>
      <c r="CJ1793" s="663"/>
      <c r="CK1793" s="663"/>
      <c r="CL1793" s="663"/>
      <c r="CM1793" s="663"/>
      <c r="CN1793" s="663"/>
      <c r="CQ1793" s="663"/>
      <c r="CR1793" s="663"/>
      <c r="CS1793" s="663"/>
      <c r="CT1793" s="663"/>
      <c r="CU1793" s="663"/>
      <c r="CV1793" s="663"/>
      <c r="CW1793" s="663"/>
      <c r="CX1793" s="663"/>
      <c r="DA1793" s="663"/>
      <c r="DB1793" s="663"/>
      <c r="DC1793" s="663"/>
      <c r="DD1793" s="663"/>
      <c r="DE1793" s="663"/>
      <c r="DF1793" s="663"/>
      <c r="DG1793" s="663"/>
      <c r="DH1793" s="663"/>
      <c r="DK1793" s="663"/>
      <c r="DL1793" s="663"/>
      <c r="DM1793" s="663"/>
      <c r="DN1793" s="663"/>
      <c r="DO1793" s="663"/>
      <c r="DP1793" s="663"/>
      <c r="DQ1793" s="663"/>
      <c r="DR1793" s="663"/>
      <c r="DU1793" s="663"/>
      <c r="DV1793" s="663"/>
      <c r="DW1793" s="663"/>
      <c r="DX1793" s="663"/>
      <c r="DY1793" s="663"/>
      <c r="DZ1793" s="663"/>
      <c r="EA1793" s="663"/>
      <c r="EB1793" s="663"/>
      <c r="EE1793" s="663"/>
      <c r="EF1793" s="663"/>
      <c r="EG1793" s="663"/>
      <c r="EH1793" s="663"/>
      <c r="EI1793" s="663"/>
      <c r="EJ1793" s="663"/>
      <c r="EK1793" s="663"/>
      <c r="EL1793" s="663"/>
      <c r="EO1793" s="663"/>
      <c r="EP1793" s="663"/>
      <c r="EQ1793" s="663"/>
      <c r="ER1793" s="663"/>
      <c r="ES1793" s="663"/>
      <c r="ET1793" s="663"/>
      <c r="EU1793" s="663"/>
      <c r="EV1793" s="663"/>
      <c r="EY1793" s="663"/>
      <c r="EZ1793" s="663"/>
      <c r="FA1793" s="663"/>
      <c r="FB1793" s="663"/>
      <c r="FC1793" s="663"/>
      <c r="FD1793" s="663"/>
      <c r="FE1793" s="663"/>
      <c r="FF1793" s="663"/>
      <c r="FI1793" s="663"/>
      <c r="FJ1793" s="663"/>
      <c r="FK1793" s="663"/>
      <c r="FL1793" s="663"/>
      <c r="FM1793" s="663"/>
      <c r="FN1793" s="663"/>
      <c r="FO1793" s="663"/>
      <c r="FP1793" s="663"/>
    </row>
    <row r="1794" spans="5:172" x14ac:dyDescent="0.25">
      <c r="E1794" s="663"/>
      <c r="F1794" s="663"/>
      <c r="G1794" s="663"/>
      <c r="H1794" s="663"/>
      <c r="I1794" s="663"/>
      <c r="J1794" s="663"/>
      <c r="K1794" s="663"/>
      <c r="L1794" s="663"/>
      <c r="M1794" s="40"/>
      <c r="O1794" s="663"/>
      <c r="P1794" s="663"/>
      <c r="Q1794" s="663"/>
      <c r="R1794" s="663"/>
      <c r="S1794" s="663"/>
      <c r="T1794" s="663"/>
      <c r="U1794" s="663"/>
      <c r="V1794" s="663"/>
      <c r="Y1794" s="663"/>
      <c r="Z1794" s="663"/>
      <c r="AA1794" s="663"/>
      <c r="AB1794" s="663"/>
      <c r="AC1794" s="663"/>
      <c r="AD1794" s="663"/>
      <c r="AE1794" s="663"/>
      <c r="AF1794" s="663"/>
      <c r="AI1794" s="663"/>
      <c r="AJ1794" s="663"/>
      <c r="AK1794" s="663"/>
      <c r="AL1794" s="663"/>
      <c r="AM1794" s="663"/>
      <c r="AN1794" s="663"/>
      <c r="AO1794" s="663"/>
      <c r="AP1794" s="663"/>
      <c r="AS1794" s="663"/>
      <c r="AT1794" s="663"/>
      <c r="AU1794" s="663"/>
      <c r="AV1794" s="663"/>
      <c r="AW1794" s="663"/>
      <c r="AX1794" s="663"/>
      <c r="AY1794" s="663"/>
      <c r="AZ1794" s="663"/>
      <c r="BC1794" s="663"/>
      <c r="BD1794" s="663"/>
      <c r="BE1794" s="663"/>
      <c r="BF1794" s="663"/>
      <c r="BG1794" s="663"/>
      <c r="BH1794" s="663"/>
      <c r="BI1794" s="663"/>
      <c r="BJ1794" s="663"/>
      <c r="BM1794" s="663"/>
      <c r="BN1794" s="663"/>
      <c r="BO1794" s="663"/>
      <c r="BP1794" s="663"/>
      <c r="BQ1794" s="663"/>
      <c r="BR1794" s="663"/>
      <c r="BS1794" s="663"/>
      <c r="BT1794" s="663"/>
      <c r="BW1794" s="663"/>
      <c r="BX1794" s="663"/>
      <c r="BY1794" s="663"/>
      <c r="BZ1794" s="663"/>
      <c r="CA1794" s="663"/>
      <c r="CB1794" s="663"/>
      <c r="CC1794" s="663"/>
      <c r="CD1794" s="663"/>
      <c r="CG1794" s="663"/>
      <c r="CH1794" s="663"/>
      <c r="CI1794" s="663"/>
      <c r="CJ1794" s="663"/>
      <c r="CK1794" s="663"/>
      <c r="CL1794" s="663"/>
      <c r="CM1794" s="663"/>
      <c r="CN1794" s="663"/>
      <c r="CQ1794" s="663"/>
      <c r="CR1794" s="663"/>
      <c r="CS1794" s="663"/>
      <c r="CT1794" s="663"/>
      <c r="CU1794" s="663"/>
      <c r="CV1794" s="663"/>
      <c r="CW1794" s="663"/>
      <c r="CX1794" s="663"/>
      <c r="DA1794" s="663"/>
      <c r="DB1794" s="663"/>
      <c r="DC1794" s="663"/>
      <c r="DD1794" s="663"/>
      <c r="DE1794" s="663"/>
      <c r="DF1794" s="663"/>
      <c r="DG1794" s="663"/>
      <c r="DH1794" s="663"/>
      <c r="DK1794" s="663"/>
      <c r="DL1794" s="663"/>
      <c r="DM1794" s="663"/>
      <c r="DN1794" s="663"/>
      <c r="DO1794" s="663"/>
      <c r="DP1794" s="663"/>
      <c r="DQ1794" s="663"/>
      <c r="DR1794" s="663"/>
      <c r="DU1794" s="663"/>
      <c r="DV1794" s="663"/>
      <c r="DW1794" s="663"/>
      <c r="DX1794" s="663"/>
      <c r="DY1794" s="663"/>
      <c r="DZ1794" s="663"/>
      <c r="EA1794" s="663"/>
      <c r="EB1794" s="663"/>
      <c r="EE1794" s="663"/>
      <c r="EF1794" s="663"/>
      <c r="EG1794" s="663"/>
      <c r="EH1794" s="663"/>
      <c r="EI1794" s="663"/>
      <c r="EJ1794" s="663"/>
      <c r="EK1794" s="663"/>
      <c r="EL1794" s="663"/>
      <c r="EO1794" s="663"/>
      <c r="EP1794" s="663"/>
      <c r="EQ1794" s="663"/>
      <c r="ER1794" s="663"/>
      <c r="ES1794" s="663"/>
      <c r="ET1794" s="663"/>
      <c r="EU1794" s="663"/>
      <c r="EV1794" s="663"/>
      <c r="EY1794" s="663"/>
      <c r="EZ1794" s="663"/>
      <c r="FA1794" s="663"/>
      <c r="FB1794" s="663"/>
      <c r="FC1794" s="663"/>
      <c r="FD1794" s="663"/>
      <c r="FE1794" s="663"/>
      <c r="FF1794" s="663"/>
      <c r="FI1794" s="663"/>
      <c r="FJ1794" s="663"/>
      <c r="FK1794" s="663"/>
      <c r="FL1794" s="663"/>
      <c r="FM1794" s="663"/>
      <c r="FN1794" s="663"/>
      <c r="FO1794" s="663"/>
      <c r="FP1794" s="663"/>
    </row>
    <row r="1795" spans="5:172" x14ac:dyDescent="0.25">
      <c r="E1795" s="663"/>
      <c r="F1795" s="663"/>
      <c r="G1795" s="663"/>
      <c r="H1795" s="663"/>
      <c r="I1795" s="663"/>
      <c r="J1795" s="663"/>
      <c r="K1795" s="663"/>
      <c r="L1795" s="663"/>
      <c r="M1795" s="40"/>
      <c r="O1795" s="663"/>
      <c r="P1795" s="663"/>
      <c r="Q1795" s="663"/>
      <c r="R1795" s="663"/>
      <c r="S1795" s="663"/>
      <c r="T1795" s="663"/>
      <c r="U1795" s="663"/>
      <c r="V1795" s="663"/>
      <c r="Y1795" s="663"/>
      <c r="Z1795" s="663"/>
      <c r="AA1795" s="663"/>
      <c r="AB1795" s="663"/>
      <c r="AC1795" s="663"/>
      <c r="AD1795" s="663"/>
      <c r="AE1795" s="663"/>
      <c r="AF1795" s="663"/>
      <c r="AI1795" s="663"/>
      <c r="AJ1795" s="663"/>
      <c r="AK1795" s="663"/>
      <c r="AL1795" s="663"/>
      <c r="AM1795" s="663"/>
      <c r="AN1795" s="663"/>
      <c r="AO1795" s="663"/>
      <c r="AP1795" s="663"/>
      <c r="AS1795" s="663"/>
      <c r="AT1795" s="663"/>
      <c r="AU1795" s="663"/>
      <c r="AV1795" s="663"/>
      <c r="AW1795" s="663"/>
      <c r="AX1795" s="663"/>
      <c r="AY1795" s="663"/>
      <c r="AZ1795" s="663"/>
      <c r="BC1795" s="663"/>
      <c r="BD1795" s="663"/>
      <c r="BE1795" s="663"/>
      <c r="BF1795" s="663"/>
      <c r="BG1795" s="663"/>
      <c r="BH1795" s="663"/>
      <c r="BI1795" s="663"/>
      <c r="BJ1795" s="663"/>
      <c r="BM1795" s="663"/>
      <c r="BN1795" s="663"/>
      <c r="BO1795" s="663"/>
      <c r="BP1795" s="663"/>
      <c r="BQ1795" s="663"/>
      <c r="BR1795" s="663"/>
      <c r="BS1795" s="663"/>
      <c r="BT1795" s="663"/>
      <c r="BW1795" s="663"/>
      <c r="BX1795" s="663"/>
      <c r="BY1795" s="663"/>
      <c r="BZ1795" s="663"/>
      <c r="CA1795" s="663"/>
      <c r="CB1795" s="663"/>
      <c r="CC1795" s="663"/>
      <c r="CD1795" s="663"/>
      <c r="CG1795" s="663"/>
      <c r="CH1795" s="663"/>
      <c r="CI1795" s="663"/>
      <c r="CJ1795" s="663"/>
      <c r="CK1795" s="663"/>
      <c r="CL1795" s="663"/>
      <c r="CM1795" s="663"/>
      <c r="CN1795" s="663"/>
      <c r="CQ1795" s="663"/>
      <c r="CR1795" s="663"/>
      <c r="CS1795" s="663"/>
      <c r="CT1795" s="663"/>
      <c r="CU1795" s="663"/>
      <c r="CV1795" s="663"/>
      <c r="CW1795" s="663"/>
      <c r="CX1795" s="663"/>
      <c r="DA1795" s="663"/>
      <c r="DB1795" s="663"/>
      <c r="DC1795" s="663"/>
      <c r="DD1795" s="663"/>
      <c r="DE1795" s="663"/>
      <c r="DF1795" s="663"/>
      <c r="DG1795" s="663"/>
      <c r="DH1795" s="663"/>
      <c r="DK1795" s="663"/>
      <c r="DL1795" s="663"/>
      <c r="DM1795" s="663"/>
      <c r="DN1795" s="663"/>
      <c r="DO1795" s="663"/>
      <c r="DP1795" s="663"/>
      <c r="DQ1795" s="663"/>
      <c r="DR1795" s="663"/>
      <c r="DU1795" s="663"/>
      <c r="DV1795" s="663"/>
      <c r="DW1795" s="663"/>
      <c r="DX1795" s="663"/>
      <c r="DY1795" s="663"/>
      <c r="DZ1795" s="663"/>
      <c r="EA1795" s="663"/>
      <c r="EB1795" s="663"/>
      <c r="EE1795" s="663"/>
      <c r="EF1795" s="663"/>
      <c r="EG1795" s="663"/>
      <c r="EH1795" s="663"/>
      <c r="EI1795" s="663"/>
      <c r="EJ1795" s="663"/>
      <c r="EK1795" s="663"/>
      <c r="EL1795" s="663"/>
      <c r="EO1795" s="663"/>
      <c r="EP1795" s="663"/>
      <c r="EQ1795" s="663"/>
      <c r="ER1795" s="663"/>
      <c r="ES1795" s="663"/>
      <c r="ET1795" s="663"/>
      <c r="EU1795" s="663"/>
      <c r="EV1795" s="663"/>
      <c r="EY1795" s="663"/>
      <c r="EZ1795" s="663"/>
      <c r="FA1795" s="663"/>
      <c r="FB1795" s="663"/>
      <c r="FC1795" s="663"/>
      <c r="FD1795" s="663"/>
      <c r="FE1795" s="663"/>
      <c r="FF1795" s="663"/>
      <c r="FI1795" s="663"/>
      <c r="FJ1795" s="663"/>
      <c r="FK1795" s="663"/>
      <c r="FL1795" s="663"/>
      <c r="FM1795" s="663"/>
      <c r="FN1795" s="663"/>
      <c r="FO1795" s="663"/>
      <c r="FP1795" s="663"/>
    </row>
    <row r="1796" spans="5:172" x14ac:dyDescent="0.25">
      <c r="E1796" s="663"/>
      <c r="F1796" s="663"/>
      <c r="G1796" s="663"/>
      <c r="H1796" s="663"/>
      <c r="I1796" s="663"/>
      <c r="J1796" s="663"/>
      <c r="K1796" s="663"/>
      <c r="L1796" s="663"/>
      <c r="M1796" s="40"/>
      <c r="O1796" s="663"/>
      <c r="P1796" s="663"/>
      <c r="Q1796" s="663"/>
      <c r="R1796" s="663"/>
      <c r="S1796" s="663"/>
      <c r="T1796" s="663"/>
      <c r="U1796" s="663"/>
      <c r="V1796" s="663"/>
      <c r="Y1796" s="663"/>
      <c r="Z1796" s="663"/>
      <c r="AA1796" s="663"/>
      <c r="AB1796" s="663"/>
      <c r="AC1796" s="663"/>
      <c r="AD1796" s="663"/>
      <c r="AE1796" s="663"/>
      <c r="AF1796" s="663"/>
      <c r="AI1796" s="663"/>
      <c r="AJ1796" s="663"/>
      <c r="AK1796" s="663"/>
      <c r="AL1796" s="663"/>
      <c r="AM1796" s="663"/>
      <c r="AN1796" s="663"/>
      <c r="AO1796" s="663"/>
      <c r="AP1796" s="663"/>
      <c r="AS1796" s="663"/>
      <c r="AT1796" s="663"/>
      <c r="AU1796" s="663"/>
      <c r="AV1796" s="663"/>
      <c r="AW1796" s="663"/>
      <c r="AX1796" s="663"/>
      <c r="AY1796" s="663"/>
      <c r="AZ1796" s="663"/>
      <c r="BC1796" s="663"/>
      <c r="BD1796" s="663"/>
      <c r="BE1796" s="663"/>
      <c r="BF1796" s="663"/>
      <c r="BG1796" s="663"/>
      <c r="BH1796" s="663"/>
      <c r="BI1796" s="663"/>
      <c r="BJ1796" s="663"/>
      <c r="BM1796" s="663"/>
      <c r="BN1796" s="663"/>
      <c r="BO1796" s="663"/>
      <c r="BP1796" s="663"/>
      <c r="BQ1796" s="663"/>
      <c r="BR1796" s="663"/>
      <c r="BS1796" s="663"/>
      <c r="BT1796" s="663"/>
      <c r="BW1796" s="663"/>
      <c r="BX1796" s="663"/>
      <c r="BY1796" s="663"/>
      <c r="BZ1796" s="663"/>
      <c r="CA1796" s="663"/>
      <c r="CB1796" s="663"/>
      <c r="CC1796" s="663"/>
      <c r="CD1796" s="663"/>
      <c r="CG1796" s="663"/>
      <c r="CH1796" s="663"/>
      <c r="CI1796" s="663"/>
      <c r="CJ1796" s="663"/>
      <c r="CK1796" s="663"/>
      <c r="CL1796" s="663"/>
      <c r="CM1796" s="663"/>
      <c r="CN1796" s="663"/>
      <c r="CQ1796" s="663"/>
      <c r="CR1796" s="663"/>
      <c r="CS1796" s="663"/>
      <c r="CT1796" s="663"/>
      <c r="CU1796" s="663"/>
      <c r="CV1796" s="663"/>
      <c r="CW1796" s="663"/>
      <c r="CX1796" s="663"/>
      <c r="DA1796" s="663"/>
      <c r="DB1796" s="663"/>
      <c r="DC1796" s="663"/>
      <c r="DD1796" s="663"/>
      <c r="DE1796" s="663"/>
      <c r="DF1796" s="663"/>
      <c r="DG1796" s="663"/>
      <c r="DH1796" s="663"/>
      <c r="DK1796" s="663"/>
      <c r="DL1796" s="663"/>
      <c r="DM1796" s="663"/>
      <c r="DN1796" s="663"/>
      <c r="DO1796" s="663"/>
      <c r="DP1796" s="663"/>
      <c r="DQ1796" s="663"/>
      <c r="DR1796" s="663"/>
      <c r="DU1796" s="663"/>
      <c r="DV1796" s="663"/>
      <c r="DW1796" s="663"/>
      <c r="DX1796" s="663"/>
      <c r="DY1796" s="663"/>
      <c r="DZ1796" s="663"/>
      <c r="EA1796" s="663"/>
      <c r="EB1796" s="663"/>
      <c r="EE1796" s="663"/>
      <c r="EF1796" s="663"/>
      <c r="EG1796" s="663"/>
      <c r="EH1796" s="663"/>
      <c r="EI1796" s="663"/>
      <c r="EJ1796" s="663"/>
      <c r="EK1796" s="663"/>
      <c r="EL1796" s="663"/>
      <c r="EO1796" s="663"/>
      <c r="EP1796" s="663"/>
      <c r="EQ1796" s="663"/>
      <c r="ER1796" s="663"/>
      <c r="ES1796" s="663"/>
      <c r="ET1796" s="663"/>
      <c r="EU1796" s="663"/>
      <c r="EV1796" s="663"/>
      <c r="EY1796" s="663"/>
      <c r="EZ1796" s="663"/>
      <c r="FA1796" s="663"/>
      <c r="FB1796" s="663"/>
      <c r="FC1796" s="663"/>
      <c r="FD1796" s="663"/>
      <c r="FE1796" s="663"/>
      <c r="FF1796" s="663"/>
      <c r="FI1796" s="663"/>
      <c r="FJ1796" s="663"/>
      <c r="FK1796" s="663"/>
      <c r="FL1796" s="663"/>
      <c r="FM1796" s="663"/>
      <c r="FN1796" s="663"/>
      <c r="FO1796" s="663"/>
      <c r="FP1796" s="663"/>
    </row>
    <row r="1797" spans="5:172" x14ac:dyDescent="0.25">
      <c r="E1797" s="663"/>
      <c r="F1797" s="663"/>
      <c r="G1797" s="663"/>
      <c r="H1797" s="663"/>
      <c r="I1797" s="663"/>
      <c r="J1797" s="663"/>
      <c r="K1797" s="663"/>
      <c r="L1797" s="663"/>
      <c r="M1797" s="40"/>
      <c r="O1797" s="663"/>
      <c r="P1797" s="663"/>
      <c r="Q1797" s="663"/>
      <c r="R1797" s="663"/>
      <c r="S1797" s="663"/>
      <c r="T1797" s="663"/>
      <c r="U1797" s="663"/>
      <c r="V1797" s="663"/>
      <c r="Y1797" s="663"/>
      <c r="Z1797" s="663"/>
      <c r="AA1797" s="663"/>
      <c r="AB1797" s="663"/>
      <c r="AC1797" s="663"/>
      <c r="AD1797" s="663"/>
      <c r="AE1797" s="663"/>
      <c r="AF1797" s="663"/>
      <c r="AI1797" s="663"/>
      <c r="AJ1797" s="663"/>
      <c r="AK1797" s="663"/>
      <c r="AL1797" s="663"/>
      <c r="AM1797" s="663"/>
      <c r="AN1797" s="663"/>
      <c r="AO1797" s="663"/>
      <c r="AP1797" s="663"/>
      <c r="AS1797" s="663"/>
      <c r="AT1797" s="663"/>
      <c r="AU1797" s="663"/>
      <c r="AV1797" s="663"/>
      <c r="AW1797" s="663"/>
      <c r="AX1797" s="663"/>
      <c r="AY1797" s="663"/>
      <c r="AZ1797" s="663"/>
      <c r="BC1797" s="663"/>
      <c r="BD1797" s="663"/>
      <c r="BE1797" s="663"/>
      <c r="BF1797" s="663"/>
      <c r="BG1797" s="663"/>
      <c r="BH1797" s="663"/>
      <c r="BI1797" s="663"/>
      <c r="BJ1797" s="663"/>
      <c r="BM1797" s="663"/>
      <c r="BN1797" s="663"/>
      <c r="BO1797" s="663"/>
      <c r="BP1797" s="663"/>
      <c r="BQ1797" s="663"/>
      <c r="BR1797" s="663"/>
      <c r="BS1797" s="663"/>
      <c r="BT1797" s="663"/>
      <c r="BW1797" s="663"/>
      <c r="BX1797" s="663"/>
      <c r="BY1797" s="663"/>
      <c r="BZ1797" s="663"/>
      <c r="CA1797" s="663"/>
      <c r="CB1797" s="663"/>
      <c r="CC1797" s="663"/>
      <c r="CD1797" s="663"/>
      <c r="CG1797" s="663"/>
      <c r="CH1797" s="663"/>
      <c r="CI1797" s="663"/>
      <c r="CJ1797" s="663"/>
      <c r="CK1797" s="663"/>
      <c r="CL1797" s="663"/>
      <c r="CM1797" s="663"/>
      <c r="CN1797" s="663"/>
      <c r="CQ1797" s="663"/>
      <c r="CR1797" s="663"/>
      <c r="CS1797" s="663"/>
      <c r="CT1797" s="663"/>
      <c r="CU1797" s="663"/>
      <c r="CV1797" s="663"/>
      <c r="CW1797" s="663"/>
      <c r="CX1797" s="663"/>
      <c r="DA1797" s="663"/>
      <c r="DB1797" s="663"/>
      <c r="DC1797" s="663"/>
      <c r="DD1797" s="663"/>
      <c r="DE1797" s="663"/>
      <c r="DF1797" s="663"/>
      <c r="DG1797" s="663"/>
      <c r="DH1797" s="663"/>
      <c r="DK1797" s="663"/>
      <c r="DL1797" s="663"/>
      <c r="DM1797" s="663"/>
      <c r="DN1797" s="663"/>
      <c r="DO1797" s="663"/>
      <c r="DP1797" s="663"/>
      <c r="DQ1797" s="663"/>
      <c r="DR1797" s="663"/>
      <c r="DU1797" s="663"/>
      <c r="DV1797" s="663"/>
      <c r="DW1797" s="663"/>
      <c r="DX1797" s="663"/>
      <c r="DY1797" s="663"/>
      <c r="DZ1797" s="663"/>
      <c r="EA1797" s="663"/>
      <c r="EB1797" s="663"/>
      <c r="EE1797" s="663"/>
      <c r="EF1797" s="663"/>
      <c r="EG1797" s="663"/>
      <c r="EH1797" s="663"/>
      <c r="EI1797" s="663"/>
      <c r="EJ1797" s="663"/>
      <c r="EK1797" s="663"/>
      <c r="EL1797" s="663"/>
      <c r="EO1797" s="663"/>
      <c r="EP1797" s="663"/>
      <c r="EQ1797" s="663"/>
      <c r="ER1797" s="663"/>
      <c r="ES1797" s="663"/>
      <c r="ET1797" s="663"/>
      <c r="EU1797" s="663"/>
      <c r="EV1797" s="663"/>
      <c r="EY1797" s="663"/>
      <c r="EZ1797" s="663"/>
      <c r="FA1797" s="663"/>
      <c r="FB1797" s="663"/>
      <c r="FC1797" s="663"/>
      <c r="FD1797" s="663"/>
      <c r="FE1797" s="663"/>
      <c r="FF1797" s="663"/>
      <c r="FI1797" s="663"/>
      <c r="FJ1797" s="663"/>
      <c r="FK1797" s="663"/>
      <c r="FL1797" s="663"/>
      <c r="FM1797" s="663"/>
      <c r="FN1797" s="663"/>
      <c r="FO1797" s="663"/>
      <c r="FP1797" s="663"/>
    </row>
    <row r="1798" spans="5:172" x14ac:dyDescent="0.25">
      <c r="E1798" s="663"/>
      <c r="F1798" s="663"/>
      <c r="G1798" s="663"/>
      <c r="H1798" s="663"/>
      <c r="I1798" s="663"/>
      <c r="J1798" s="663"/>
      <c r="K1798" s="663"/>
      <c r="L1798" s="663"/>
      <c r="M1798" s="40"/>
      <c r="O1798" s="663"/>
      <c r="P1798" s="663"/>
      <c r="Q1798" s="663"/>
      <c r="R1798" s="663"/>
      <c r="S1798" s="663"/>
      <c r="T1798" s="663"/>
      <c r="U1798" s="663"/>
      <c r="V1798" s="663"/>
      <c r="Y1798" s="663"/>
      <c r="Z1798" s="663"/>
      <c r="AA1798" s="663"/>
      <c r="AB1798" s="663"/>
      <c r="AC1798" s="663"/>
      <c r="AD1798" s="663"/>
      <c r="AE1798" s="663"/>
      <c r="AF1798" s="663"/>
      <c r="AI1798" s="663"/>
      <c r="AJ1798" s="663"/>
      <c r="AK1798" s="663"/>
      <c r="AL1798" s="663"/>
      <c r="AM1798" s="663"/>
      <c r="AN1798" s="663"/>
      <c r="AO1798" s="663"/>
      <c r="AP1798" s="663"/>
      <c r="AS1798" s="663"/>
      <c r="AT1798" s="663"/>
      <c r="AU1798" s="663"/>
      <c r="AV1798" s="663"/>
      <c r="AW1798" s="663"/>
      <c r="AX1798" s="663"/>
      <c r="AY1798" s="663"/>
      <c r="AZ1798" s="663"/>
      <c r="BC1798" s="663"/>
      <c r="BD1798" s="663"/>
      <c r="BE1798" s="663"/>
      <c r="BF1798" s="663"/>
      <c r="BG1798" s="663"/>
      <c r="BH1798" s="663"/>
      <c r="BI1798" s="663"/>
      <c r="BJ1798" s="663"/>
      <c r="BM1798" s="663"/>
      <c r="BN1798" s="663"/>
      <c r="BO1798" s="663"/>
      <c r="BP1798" s="663"/>
      <c r="BQ1798" s="663"/>
      <c r="BR1798" s="663"/>
      <c r="BS1798" s="663"/>
      <c r="BT1798" s="663"/>
      <c r="BW1798" s="663"/>
      <c r="BX1798" s="663"/>
      <c r="BY1798" s="663"/>
      <c r="BZ1798" s="663"/>
      <c r="CA1798" s="663"/>
      <c r="CB1798" s="663"/>
      <c r="CC1798" s="663"/>
      <c r="CD1798" s="663"/>
      <c r="CG1798" s="663"/>
      <c r="CH1798" s="663"/>
      <c r="CI1798" s="663"/>
      <c r="CJ1798" s="663"/>
      <c r="CK1798" s="663"/>
      <c r="CL1798" s="663"/>
      <c r="CM1798" s="663"/>
      <c r="CN1798" s="663"/>
      <c r="CQ1798" s="663"/>
      <c r="CR1798" s="663"/>
      <c r="CS1798" s="663"/>
      <c r="CT1798" s="663"/>
      <c r="CU1798" s="663"/>
      <c r="CV1798" s="663"/>
      <c r="CW1798" s="663"/>
      <c r="CX1798" s="663"/>
      <c r="DA1798" s="663"/>
      <c r="DB1798" s="663"/>
      <c r="DC1798" s="663"/>
      <c r="DD1798" s="663"/>
      <c r="DE1798" s="663"/>
      <c r="DF1798" s="663"/>
      <c r="DG1798" s="663"/>
      <c r="DH1798" s="663"/>
      <c r="DK1798" s="663"/>
      <c r="DL1798" s="663"/>
      <c r="DM1798" s="663"/>
      <c r="DN1798" s="663"/>
      <c r="DO1798" s="663"/>
      <c r="DP1798" s="663"/>
      <c r="DQ1798" s="663"/>
      <c r="DR1798" s="663"/>
      <c r="DU1798" s="663"/>
      <c r="DV1798" s="663"/>
      <c r="DW1798" s="663"/>
      <c r="DX1798" s="663"/>
      <c r="DY1798" s="663"/>
      <c r="DZ1798" s="663"/>
      <c r="EA1798" s="663"/>
      <c r="EB1798" s="663"/>
      <c r="EE1798" s="663"/>
      <c r="EF1798" s="663"/>
      <c r="EG1798" s="663"/>
      <c r="EH1798" s="663"/>
      <c r="EI1798" s="663"/>
      <c r="EJ1798" s="663"/>
      <c r="EK1798" s="663"/>
      <c r="EL1798" s="663"/>
      <c r="EO1798" s="663"/>
      <c r="EP1798" s="663"/>
      <c r="EQ1798" s="663"/>
      <c r="ER1798" s="663"/>
      <c r="ES1798" s="663"/>
      <c r="ET1798" s="663"/>
      <c r="EU1798" s="663"/>
      <c r="EV1798" s="663"/>
      <c r="EY1798" s="663"/>
      <c r="EZ1798" s="663"/>
      <c r="FA1798" s="663"/>
      <c r="FB1798" s="663"/>
      <c r="FC1798" s="663"/>
      <c r="FD1798" s="663"/>
      <c r="FE1798" s="663"/>
      <c r="FF1798" s="663"/>
      <c r="FI1798" s="663"/>
      <c r="FJ1798" s="663"/>
      <c r="FK1798" s="663"/>
      <c r="FL1798" s="663"/>
      <c r="FM1798" s="663"/>
      <c r="FN1798" s="663"/>
      <c r="FO1798" s="663"/>
      <c r="FP1798" s="663"/>
    </row>
    <row r="1799" spans="5:172" x14ac:dyDescent="0.25">
      <c r="E1799" s="663"/>
      <c r="F1799" s="663"/>
      <c r="G1799" s="663"/>
      <c r="H1799" s="663"/>
      <c r="I1799" s="663"/>
      <c r="J1799" s="663"/>
      <c r="K1799" s="663"/>
      <c r="L1799" s="663"/>
      <c r="M1799" s="40"/>
      <c r="O1799" s="663"/>
      <c r="P1799" s="663"/>
      <c r="Q1799" s="663"/>
      <c r="R1799" s="663"/>
      <c r="S1799" s="663"/>
      <c r="T1799" s="663"/>
      <c r="U1799" s="663"/>
      <c r="V1799" s="663"/>
      <c r="Y1799" s="663"/>
      <c r="Z1799" s="663"/>
      <c r="AA1799" s="663"/>
      <c r="AB1799" s="663"/>
      <c r="AC1799" s="663"/>
      <c r="AD1799" s="663"/>
      <c r="AE1799" s="663"/>
      <c r="AF1799" s="663"/>
      <c r="AI1799" s="663"/>
      <c r="AJ1799" s="663"/>
      <c r="AK1799" s="663"/>
      <c r="AL1799" s="663"/>
      <c r="AM1799" s="663"/>
      <c r="AN1799" s="663"/>
      <c r="AO1799" s="663"/>
      <c r="AP1799" s="663"/>
      <c r="AS1799" s="663"/>
      <c r="AT1799" s="663"/>
      <c r="AU1799" s="663"/>
      <c r="AV1799" s="663"/>
      <c r="AW1799" s="663"/>
      <c r="AX1799" s="663"/>
      <c r="AY1799" s="663"/>
      <c r="AZ1799" s="663"/>
      <c r="BC1799" s="663"/>
      <c r="BD1799" s="663"/>
      <c r="BE1799" s="663"/>
      <c r="BF1799" s="663"/>
      <c r="BG1799" s="663"/>
      <c r="BH1799" s="663"/>
      <c r="BI1799" s="663"/>
      <c r="BJ1799" s="663"/>
      <c r="BM1799" s="663"/>
      <c r="BN1799" s="663"/>
      <c r="BO1799" s="663"/>
      <c r="BP1799" s="663"/>
      <c r="BQ1799" s="663"/>
      <c r="BR1799" s="663"/>
      <c r="BS1799" s="663"/>
      <c r="BT1799" s="663"/>
      <c r="BW1799" s="663"/>
      <c r="BX1799" s="663"/>
      <c r="BY1799" s="663"/>
      <c r="BZ1799" s="663"/>
      <c r="CA1799" s="663"/>
      <c r="CB1799" s="663"/>
      <c r="CC1799" s="663"/>
      <c r="CD1799" s="663"/>
      <c r="CG1799" s="663"/>
      <c r="CH1799" s="663"/>
      <c r="CI1799" s="663"/>
      <c r="CJ1799" s="663"/>
      <c r="CK1799" s="663"/>
      <c r="CL1799" s="663"/>
      <c r="CM1799" s="663"/>
      <c r="CN1799" s="663"/>
      <c r="CQ1799" s="663"/>
      <c r="CR1799" s="663"/>
      <c r="CS1799" s="663"/>
      <c r="CT1799" s="663"/>
      <c r="CU1799" s="663"/>
      <c r="CV1799" s="663"/>
      <c r="CW1799" s="663"/>
      <c r="CX1799" s="663"/>
      <c r="DA1799" s="663"/>
      <c r="DB1799" s="663"/>
      <c r="DC1799" s="663"/>
      <c r="DD1799" s="663"/>
      <c r="DE1799" s="663"/>
      <c r="DF1799" s="663"/>
      <c r="DG1799" s="663"/>
      <c r="DH1799" s="663"/>
      <c r="DK1799" s="663"/>
      <c r="DL1799" s="663"/>
      <c r="DM1799" s="663"/>
      <c r="DN1799" s="663"/>
      <c r="DO1799" s="663"/>
      <c r="DP1799" s="663"/>
      <c r="DQ1799" s="663"/>
      <c r="DR1799" s="663"/>
      <c r="DU1799" s="663"/>
      <c r="DV1799" s="663"/>
      <c r="DW1799" s="663"/>
      <c r="DX1799" s="663"/>
      <c r="DY1799" s="663"/>
      <c r="DZ1799" s="663"/>
      <c r="EA1799" s="663"/>
      <c r="EB1799" s="663"/>
      <c r="EE1799" s="663"/>
      <c r="EF1799" s="663"/>
      <c r="EG1799" s="663"/>
      <c r="EH1799" s="663"/>
      <c r="EI1799" s="663"/>
      <c r="EJ1799" s="663"/>
      <c r="EK1799" s="663"/>
      <c r="EL1799" s="663"/>
      <c r="EO1799" s="663"/>
      <c r="EP1799" s="663"/>
      <c r="EQ1799" s="663"/>
      <c r="ER1799" s="663"/>
      <c r="ES1799" s="663"/>
      <c r="ET1799" s="663"/>
      <c r="EU1799" s="663"/>
      <c r="EV1799" s="663"/>
      <c r="EY1799" s="663"/>
      <c r="EZ1799" s="663"/>
      <c r="FA1799" s="663"/>
      <c r="FB1799" s="663"/>
      <c r="FC1799" s="663"/>
      <c r="FD1799" s="663"/>
      <c r="FE1799" s="663"/>
      <c r="FF1799" s="663"/>
      <c r="FI1799" s="663"/>
      <c r="FJ1799" s="663"/>
      <c r="FK1799" s="663"/>
      <c r="FL1799" s="663"/>
      <c r="FM1799" s="663"/>
      <c r="FN1799" s="663"/>
      <c r="FO1799" s="663"/>
      <c r="FP1799" s="663"/>
    </row>
    <row r="1800" spans="5:172" x14ac:dyDescent="0.25">
      <c r="E1800" s="663"/>
      <c r="F1800" s="663"/>
      <c r="G1800" s="663"/>
      <c r="H1800" s="663"/>
      <c r="I1800" s="663"/>
      <c r="J1800" s="663"/>
      <c r="K1800" s="663"/>
      <c r="L1800" s="663"/>
      <c r="M1800" s="40"/>
      <c r="O1800" s="663"/>
      <c r="P1800" s="663"/>
      <c r="Q1800" s="663"/>
      <c r="R1800" s="663"/>
      <c r="S1800" s="663"/>
      <c r="T1800" s="663"/>
      <c r="U1800" s="663"/>
      <c r="V1800" s="663"/>
      <c r="Y1800" s="663"/>
      <c r="Z1800" s="663"/>
      <c r="AA1800" s="663"/>
      <c r="AB1800" s="663"/>
      <c r="AC1800" s="663"/>
      <c r="AD1800" s="663"/>
      <c r="AE1800" s="663"/>
      <c r="AF1800" s="663"/>
      <c r="AI1800" s="663"/>
      <c r="AJ1800" s="663"/>
      <c r="AK1800" s="663"/>
      <c r="AL1800" s="663"/>
      <c r="AM1800" s="663"/>
      <c r="AN1800" s="663"/>
      <c r="AO1800" s="663"/>
      <c r="AP1800" s="663"/>
      <c r="AS1800" s="663"/>
      <c r="AT1800" s="663"/>
      <c r="AU1800" s="663"/>
      <c r="AV1800" s="663"/>
      <c r="AW1800" s="663"/>
      <c r="AX1800" s="663"/>
      <c r="AY1800" s="663"/>
      <c r="AZ1800" s="663"/>
      <c r="BC1800" s="663"/>
      <c r="BD1800" s="663"/>
      <c r="BE1800" s="663"/>
      <c r="BF1800" s="663"/>
      <c r="BG1800" s="663"/>
      <c r="BH1800" s="663"/>
      <c r="BI1800" s="663"/>
      <c r="BJ1800" s="663"/>
      <c r="BM1800" s="663"/>
      <c r="BN1800" s="663"/>
      <c r="BO1800" s="663"/>
      <c r="BP1800" s="663"/>
      <c r="BQ1800" s="663"/>
      <c r="BR1800" s="663"/>
      <c r="BS1800" s="663"/>
      <c r="BT1800" s="663"/>
      <c r="BW1800" s="663"/>
      <c r="BX1800" s="663"/>
      <c r="BY1800" s="663"/>
      <c r="BZ1800" s="663"/>
      <c r="CA1800" s="663"/>
      <c r="CB1800" s="663"/>
      <c r="CC1800" s="663"/>
      <c r="CD1800" s="663"/>
      <c r="CG1800" s="663"/>
      <c r="CH1800" s="663"/>
      <c r="CI1800" s="663"/>
      <c r="CJ1800" s="663"/>
      <c r="CK1800" s="663"/>
      <c r="CL1800" s="663"/>
      <c r="CM1800" s="663"/>
      <c r="CN1800" s="663"/>
      <c r="CQ1800" s="663"/>
      <c r="CR1800" s="663"/>
      <c r="CS1800" s="663"/>
      <c r="CT1800" s="663"/>
      <c r="CU1800" s="663"/>
      <c r="CV1800" s="663"/>
      <c r="CW1800" s="663"/>
      <c r="CX1800" s="663"/>
      <c r="DA1800" s="663"/>
      <c r="DB1800" s="663"/>
      <c r="DC1800" s="663"/>
      <c r="DD1800" s="663"/>
      <c r="DE1800" s="663"/>
      <c r="DF1800" s="663"/>
      <c r="DG1800" s="663"/>
      <c r="DH1800" s="663"/>
      <c r="DK1800" s="663"/>
      <c r="DL1800" s="663"/>
      <c r="DM1800" s="663"/>
      <c r="DN1800" s="663"/>
      <c r="DO1800" s="663"/>
      <c r="DP1800" s="663"/>
      <c r="DQ1800" s="663"/>
      <c r="DR1800" s="663"/>
      <c r="DU1800" s="663"/>
      <c r="DV1800" s="663"/>
      <c r="DW1800" s="663"/>
      <c r="DX1800" s="663"/>
      <c r="DY1800" s="663"/>
      <c r="DZ1800" s="663"/>
      <c r="EA1800" s="663"/>
      <c r="EB1800" s="663"/>
      <c r="EE1800" s="663"/>
      <c r="EF1800" s="663"/>
      <c r="EG1800" s="663"/>
      <c r="EH1800" s="663"/>
      <c r="EI1800" s="663"/>
      <c r="EJ1800" s="663"/>
      <c r="EK1800" s="663"/>
      <c r="EL1800" s="663"/>
      <c r="EO1800" s="663"/>
      <c r="EP1800" s="663"/>
      <c r="EQ1800" s="663"/>
      <c r="ER1800" s="663"/>
      <c r="ES1800" s="663"/>
      <c r="ET1800" s="663"/>
      <c r="EU1800" s="663"/>
      <c r="EV1800" s="663"/>
      <c r="EY1800" s="663"/>
      <c r="EZ1800" s="663"/>
      <c r="FA1800" s="663"/>
      <c r="FB1800" s="663"/>
      <c r="FC1800" s="663"/>
      <c r="FD1800" s="663"/>
      <c r="FE1800" s="663"/>
      <c r="FF1800" s="663"/>
      <c r="FI1800" s="663"/>
      <c r="FJ1800" s="663"/>
      <c r="FK1800" s="663"/>
      <c r="FL1800" s="663"/>
      <c r="FM1800" s="663"/>
      <c r="FN1800" s="663"/>
      <c r="FO1800" s="663"/>
      <c r="FP1800" s="663"/>
    </row>
    <row r="1801" spans="5:172" x14ac:dyDescent="0.25">
      <c r="E1801" s="663"/>
      <c r="F1801" s="663"/>
      <c r="G1801" s="663"/>
      <c r="H1801" s="663"/>
      <c r="I1801" s="663"/>
      <c r="J1801" s="663"/>
      <c r="K1801" s="663"/>
      <c r="L1801" s="663"/>
      <c r="M1801" s="40"/>
      <c r="O1801" s="663"/>
      <c r="P1801" s="663"/>
      <c r="Q1801" s="663"/>
      <c r="R1801" s="663"/>
      <c r="S1801" s="663"/>
      <c r="T1801" s="663"/>
      <c r="U1801" s="663"/>
      <c r="V1801" s="663"/>
      <c r="Y1801" s="663"/>
      <c r="Z1801" s="663"/>
      <c r="AA1801" s="663"/>
      <c r="AB1801" s="663"/>
      <c r="AC1801" s="663"/>
      <c r="AD1801" s="663"/>
      <c r="AE1801" s="663"/>
      <c r="AF1801" s="663"/>
      <c r="AI1801" s="663"/>
      <c r="AJ1801" s="663"/>
      <c r="AK1801" s="663"/>
      <c r="AL1801" s="663"/>
      <c r="AM1801" s="663"/>
      <c r="AN1801" s="663"/>
      <c r="AO1801" s="663"/>
      <c r="AP1801" s="663"/>
      <c r="AS1801" s="663"/>
      <c r="AT1801" s="663"/>
      <c r="AU1801" s="663"/>
      <c r="AV1801" s="663"/>
      <c r="AW1801" s="663"/>
      <c r="AX1801" s="663"/>
      <c r="AY1801" s="663"/>
      <c r="AZ1801" s="663"/>
      <c r="BC1801" s="663"/>
      <c r="BD1801" s="663"/>
      <c r="BE1801" s="663"/>
      <c r="BF1801" s="663"/>
      <c r="BG1801" s="663"/>
      <c r="BH1801" s="663"/>
      <c r="BI1801" s="663"/>
      <c r="BJ1801" s="663"/>
      <c r="BM1801" s="663"/>
      <c r="BN1801" s="663"/>
      <c r="BO1801" s="663"/>
      <c r="BP1801" s="663"/>
      <c r="BQ1801" s="663"/>
      <c r="BR1801" s="663"/>
      <c r="BS1801" s="663"/>
      <c r="BT1801" s="663"/>
      <c r="BW1801" s="663"/>
      <c r="BX1801" s="663"/>
      <c r="BY1801" s="663"/>
      <c r="BZ1801" s="663"/>
      <c r="CA1801" s="663"/>
      <c r="CB1801" s="663"/>
      <c r="CC1801" s="663"/>
      <c r="CD1801" s="663"/>
      <c r="CG1801" s="663"/>
      <c r="CH1801" s="663"/>
      <c r="CI1801" s="663"/>
      <c r="CJ1801" s="663"/>
      <c r="CK1801" s="663"/>
      <c r="CL1801" s="663"/>
      <c r="CM1801" s="663"/>
      <c r="CN1801" s="663"/>
      <c r="CQ1801" s="663"/>
      <c r="CR1801" s="663"/>
      <c r="CS1801" s="663"/>
      <c r="CT1801" s="663"/>
      <c r="CU1801" s="663"/>
      <c r="CV1801" s="663"/>
      <c r="CW1801" s="663"/>
      <c r="CX1801" s="663"/>
      <c r="DA1801" s="663"/>
      <c r="DB1801" s="663"/>
      <c r="DC1801" s="663"/>
      <c r="DD1801" s="663"/>
      <c r="DE1801" s="663"/>
      <c r="DF1801" s="663"/>
      <c r="DG1801" s="663"/>
      <c r="DH1801" s="663"/>
      <c r="DK1801" s="663"/>
      <c r="DL1801" s="663"/>
      <c r="DM1801" s="663"/>
      <c r="DN1801" s="663"/>
      <c r="DO1801" s="663"/>
      <c r="DP1801" s="663"/>
      <c r="DQ1801" s="663"/>
      <c r="DR1801" s="663"/>
      <c r="DU1801" s="663"/>
      <c r="DV1801" s="663"/>
      <c r="DW1801" s="663"/>
      <c r="DX1801" s="663"/>
      <c r="DY1801" s="663"/>
      <c r="DZ1801" s="663"/>
      <c r="EA1801" s="663"/>
      <c r="EB1801" s="663"/>
      <c r="EE1801" s="663"/>
      <c r="EF1801" s="663"/>
      <c r="EG1801" s="663"/>
      <c r="EH1801" s="663"/>
      <c r="EI1801" s="663"/>
      <c r="EJ1801" s="663"/>
      <c r="EK1801" s="663"/>
      <c r="EL1801" s="663"/>
      <c r="EO1801" s="663"/>
      <c r="EP1801" s="663"/>
      <c r="EQ1801" s="663"/>
      <c r="ER1801" s="663"/>
      <c r="ES1801" s="663"/>
      <c r="ET1801" s="663"/>
      <c r="EU1801" s="663"/>
      <c r="EV1801" s="663"/>
      <c r="EY1801" s="663"/>
      <c r="EZ1801" s="663"/>
      <c r="FA1801" s="663"/>
      <c r="FB1801" s="663"/>
      <c r="FC1801" s="663"/>
      <c r="FD1801" s="663"/>
      <c r="FE1801" s="663"/>
      <c r="FF1801" s="663"/>
      <c r="FI1801" s="663"/>
      <c r="FJ1801" s="663"/>
      <c r="FK1801" s="663"/>
      <c r="FL1801" s="663"/>
      <c r="FM1801" s="663"/>
      <c r="FN1801" s="663"/>
      <c r="FO1801" s="663"/>
      <c r="FP1801" s="663"/>
    </row>
    <row r="1802" spans="5:172" x14ac:dyDescent="0.25">
      <c r="E1802" s="663"/>
      <c r="F1802" s="663"/>
      <c r="G1802" s="663"/>
      <c r="H1802" s="663"/>
      <c r="I1802" s="663"/>
      <c r="J1802" s="663"/>
      <c r="K1802" s="663"/>
      <c r="L1802" s="663"/>
      <c r="M1802" s="40"/>
      <c r="O1802" s="663"/>
      <c r="P1802" s="663"/>
      <c r="Q1802" s="663"/>
      <c r="R1802" s="663"/>
      <c r="S1802" s="663"/>
      <c r="T1802" s="663"/>
      <c r="U1802" s="663"/>
      <c r="V1802" s="663"/>
      <c r="Y1802" s="663"/>
      <c r="Z1802" s="663"/>
      <c r="AA1802" s="663"/>
      <c r="AB1802" s="663"/>
      <c r="AC1802" s="663"/>
      <c r="AD1802" s="663"/>
      <c r="AE1802" s="663"/>
      <c r="AF1802" s="663"/>
      <c r="AI1802" s="663"/>
      <c r="AJ1802" s="663"/>
      <c r="AK1802" s="663"/>
      <c r="AL1802" s="663"/>
      <c r="AM1802" s="663"/>
      <c r="AN1802" s="663"/>
      <c r="AO1802" s="663"/>
      <c r="AP1802" s="663"/>
      <c r="AS1802" s="663"/>
      <c r="AT1802" s="663"/>
      <c r="AU1802" s="663"/>
      <c r="AV1802" s="663"/>
      <c r="AW1802" s="663"/>
      <c r="AX1802" s="663"/>
      <c r="AY1802" s="663"/>
      <c r="AZ1802" s="663"/>
      <c r="BC1802" s="663"/>
      <c r="BD1802" s="663"/>
      <c r="BE1802" s="663"/>
      <c r="BF1802" s="663"/>
      <c r="BG1802" s="663"/>
      <c r="BH1802" s="663"/>
      <c r="BI1802" s="663"/>
      <c r="BJ1802" s="663"/>
      <c r="BM1802" s="663"/>
      <c r="BN1802" s="663"/>
      <c r="BO1802" s="663"/>
      <c r="BP1802" s="663"/>
      <c r="BQ1802" s="663"/>
      <c r="BR1802" s="663"/>
      <c r="BS1802" s="663"/>
      <c r="BT1802" s="663"/>
      <c r="BW1802" s="663"/>
      <c r="BX1802" s="663"/>
      <c r="BY1802" s="663"/>
      <c r="BZ1802" s="663"/>
      <c r="CA1802" s="663"/>
      <c r="CB1802" s="663"/>
      <c r="CC1802" s="663"/>
      <c r="CD1802" s="663"/>
      <c r="CG1802" s="663"/>
      <c r="CH1802" s="663"/>
      <c r="CI1802" s="663"/>
      <c r="CJ1802" s="663"/>
      <c r="CK1802" s="663"/>
      <c r="CL1802" s="663"/>
      <c r="CM1802" s="663"/>
      <c r="CN1802" s="663"/>
      <c r="CQ1802" s="663"/>
      <c r="CR1802" s="663"/>
      <c r="CS1802" s="663"/>
      <c r="CT1802" s="663"/>
      <c r="CU1802" s="663"/>
      <c r="CV1802" s="663"/>
      <c r="CW1802" s="663"/>
      <c r="CX1802" s="663"/>
      <c r="DA1802" s="663"/>
      <c r="DB1802" s="663"/>
      <c r="DC1802" s="663"/>
      <c r="DD1802" s="663"/>
      <c r="DE1802" s="663"/>
      <c r="DF1802" s="663"/>
      <c r="DG1802" s="663"/>
      <c r="DH1802" s="663"/>
      <c r="DK1802" s="663"/>
      <c r="DL1802" s="663"/>
      <c r="DM1802" s="663"/>
      <c r="DN1802" s="663"/>
      <c r="DO1802" s="663"/>
      <c r="DP1802" s="663"/>
      <c r="DQ1802" s="663"/>
      <c r="DR1802" s="663"/>
      <c r="DU1802" s="663"/>
      <c r="DV1802" s="663"/>
      <c r="DW1802" s="663"/>
      <c r="DX1802" s="663"/>
      <c r="DY1802" s="663"/>
      <c r="DZ1802" s="663"/>
      <c r="EA1802" s="663"/>
      <c r="EB1802" s="663"/>
      <c r="EE1802" s="663"/>
      <c r="EF1802" s="663"/>
      <c r="EG1802" s="663"/>
      <c r="EH1802" s="663"/>
      <c r="EI1802" s="663"/>
      <c r="EJ1802" s="663"/>
      <c r="EK1802" s="663"/>
      <c r="EL1802" s="663"/>
      <c r="EO1802" s="663"/>
      <c r="EP1802" s="663"/>
      <c r="EQ1802" s="663"/>
      <c r="ER1802" s="663"/>
      <c r="ES1802" s="663"/>
      <c r="ET1802" s="663"/>
      <c r="EU1802" s="663"/>
      <c r="EV1802" s="663"/>
      <c r="EY1802" s="663"/>
      <c r="EZ1802" s="663"/>
      <c r="FA1802" s="663"/>
      <c r="FB1802" s="663"/>
      <c r="FC1802" s="663"/>
      <c r="FD1802" s="663"/>
      <c r="FE1802" s="663"/>
      <c r="FF1802" s="663"/>
      <c r="FI1802" s="663"/>
      <c r="FJ1802" s="663"/>
      <c r="FK1802" s="663"/>
      <c r="FL1802" s="663"/>
      <c r="FM1802" s="663"/>
      <c r="FN1802" s="663"/>
      <c r="FO1802" s="663"/>
      <c r="FP1802" s="663"/>
    </row>
    <row r="1803" spans="5:172" x14ac:dyDescent="0.25">
      <c r="E1803" s="663"/>
      <c r="F1803" s="663"/>
      <c r="G1803" s="663"/>
      <c r="H1803" s="663"/>
      <c r="I1803" s="663"/>
      <c r="J1803" s="663"/>
      <c r="K1803" s="663"/>
      <c r="L1803" s="663"/>
      <c r="M1803" s="40"/>
      <c r="O1803" s="663"/>
      <c r="P1803" s="663"/>
      <c r="Q1803" s="663"/>
      <c r="R1803" s="663"/>
      <c r="S1803" s="663"/>
      <c r="T1803" s="663"/>
      <c r="U1803" s="663"/>
      <c r="V1803" s="663"/>
      <c r="Y1803" s="663"/>
      <c r="Z1803" s="663"/>
      <c r="AA1803" s="663"/>
      <c r="AB1803" s="663"/>
      <c r="AC1803" s="663"/>
      <c r="AD1803" s="663"/>
      <c r="AE1803" s="663"/>
      <c r="AF1803" s="663"/>
      <c r="AI1803" s="663"/>
      <c r="AJ1803" s="663"/>
      <c r="AK1803" s="663"/>
      <c r="AL1803" s="663"/>
      <c r="AM1803" s="663"/>
      <c r="AN1803" s="663"/>
      <c r="AO1803" s="663"/>
      <c r="AP1803" s="663"/>
      <c r="AS1803" s="663"/>
      <c r="AT1803" s="663"/>
      <c r="AU1803" s="663"/>
      <c r="AV1803" s="663"/>
      <c r="AW1803" s="663"/>
      <c r="AX1803" s="663"/>
      <c r="AY1803" s="663"/>
      <c r="AZ1803" s="663"/>
      <c r="BC1803" s="663"/>
      <c r="BD1803" s="663"/>
      <c r="BE1803" s="663"/>
      <c r="BF1803" s="663"/>
      <c r="BG1803" s="663"/>
      <c r="BH1803" s="663"/>
      <c r="BI1803" s="663"/>
      <c r="BJ1803" s="663"/>
      <c r="BM1803" s="663"/>
      <c r="BN1803" s="663"/>
      <c r="BO1803" s="663"/>
      <c r="BP1803" s="663"/>
      <c r="BQ1803" s="663"/>
      <c r="BR1803" s="663"/>
      <c r="BS1803" s="663"/>
      <c r="BT1803" s="663"/>
      <c r="BW1803" s="663"/>
      <c r="BX1803" s="663"/>
      <c r="BY1803" s="663"/>
      <c r="BZ1803" s="663"/>
      <c r="CA1803" s="663"/>
      <c r="CB1803" s="663"/>
      <c r="CC1803" s="663"/>
      <c r="CD1803" s="663"/>
      <c r="CG1803" s="663"/>
      <c r="CH1803" s="663"/>
      <c r="CI1803" s="663"/>
      <c r="CJ1803" s="663"/>
      <c r="CK1803" s="663"/>
      <c r="CL1803" s="663"/>
      <c r="CM1803" s="663"/>
      <c r="CN1803" s="663"/>
      <c r="CQ1803" s="663"/>
      <c r="CR1803" s="663"/>
      <c r="CS1803" s="663"/>
      <c r="CT1803" s="663"/>
      <c r="CU1803" s="663"/>
      <c r="CV1803" s="663"/>
      <c r="CW1803" s="663"/>
      <c r="CX1803" s="663"/>
      <c r="DA1803" s="663"/>
      <c r="DB1803" s="663"/>
      <c r="DC1803" s="663"/>
      <c r="DD1803" s="663"/>
      <c r="DE1803" s="663"/>
      <c r="DF1803" s="663"/>
      <c r="DG1803" s="663"/>
      <c r="DH1803" s="663"/>
      <c r="DK1803" s="663"/>
      <c r="DL1803" s="663"/>
      <c r="DM1803" s="663"/>
      <c r="DN1803" s="663"/>
      <c r="DO1803" s="663"/>
      <c r="DP1803" s="663"/>
      <c r="DQ1803" s="663"/>
      <c r="DR1803" s="663"/>
      <c r="DU1803" s="663"/>
      <c r="DV1803" s="663"/>
      <c r="DW1803" s="663"/>
      <c r="DX1803" s="663"/>
      <c r="DY1803" s="663"/>
      <c r="DZ1803" s="663"/>
      <c r="EA1803" s="663"/>
      <c r="EB1803" s="663"/>
      <c r="EE1803" s="663"/>
      <c r="EF1803" s="663"/>
      <c r="EG1803" s="663"/>
      <c r="EH1803" s="663"/>
      <c r="EI1803" s="663"/>
      <c r="EJ1803" s="663"/>
      <c r="EK1803" s="663"/>
      <c r="EL1803" s="663"/>
      <c r="EO1803" s="663"/>
      <c r="EP1803" s="663"/>
      <c r="EQ1803" s="663"/>
      <c r="ER1803" s="663"/>
      <c r="ES1803" s="663"/>
      <c r="ET1803" s="663"/>
      <c r="EU1803" s="663"/>
      <c r="EV1803" s="663"/>
      <c r="EY1803" s="663"/>
      <c r="EZ1803" s="663"/>
      <c r="FA1803" s="663"/>
      <c r="FB1803" s="663"/>
      <c r="FC1803" s="663"/>
      <c r="FD1803" s="663"/>
      <c r="FE1803" s="663"/>
      <c r="FF1803" s="663"/>
      <c r="FI1803" s="663"/>
      <c r="FJ1803" s="663"/>
      <c r="FK1803" s="663"/>
      <c r="FL1803" s="663"/>
      <c r="FM1803" s="663"/>
      <c r="FN1803" s="663"/>
      <c r="FO1803" s="663"/>
      <c r="FP1803" s="663"/>
    </row>
    <row r="1804" spans="5:172" x14ac:dyDescent="0.25">
      <c r="E1804" s="663"/>
      <c r="F1804" s="663"/>
      <c r="G1804" s="663"/>
      <c r="H1804" s="663"/>
      <c r="I1804" s="663"/>
      <c r="J1804" s="663"/>
      <c r="K1804" s="663"/>
      <c r="L1804" s="663"/>
      <c r="M1804" s="40"/>
      <c r="O1804" s="663"/>
      <c r="P1804" s="663"/>
      <c r="Q1804" s="663"/>
      <c r="R1804" s="663"/>
      <c r="S1804" s="663"/>
      <c r="T1804" s="663"/>
      <c r="U1804" s="663"/>
      <c r="V1804" s="663"/>
      <c r="Y1804" s="663"/>
      <c r="Z1804" s="663"/>
      <c r="AA1804" s="663"/>
      <c r="AB1804" s="663"/>
      <c r="AC1804" s="663"/>
      <c r="AD1804" s="663"/>
      <c r="AE1804" s="663"/>
      <c r="AF1804" s="663"/>
      <c r="AI1804" s="663"/>
      <c r="AJ1804" s="663"/>
      <c r="AK1804" s="663"/>
      <c r="AL1804" s="663"/>
      <c r="AM1804" s="663"/>
      <c r="AN1804" s="663"/>
      <c r="AO1804" s="663"/>
      <c r="AP1804" s="663"/>
      <c r="AS1804" s="663"/>
      <c r="AT1804" s="663"/>
      <c r="AU1804" s="663"/>
      <c r="AV1804" s="663"/>
      <c r="AW1804" s="663"/>
      <c r="AX1804" s="663"/>
      <c r="AY1804" s="663"/>
      <c r="AZ1804" s="663"/>
      <c r="BC1804" s="663"/>
      <c r="BD1804" s="663"/>
      <c r="BE1804" s="663"/>
      <c r="BF1804" s="663"/>
      <c r="BG1804" s="663"/>
      <c r="BH1804" s="663"/>
      <c r="BI1804" s="663"/>
      <c r="BJ1804" s="663"/>
      <c r="BM1804" s="663"/>
      <c r="BN1804" s="663"/>
      <c r="BO1804" s="663"/>
      <c r="BP1804" s="663"/>
      <c r="BQ1804" s="663"/>
      <c r="BR1804" s="663"/>
      <c r="BS1804" s="663"/>
      <c r="BT1804" s="663"/>
      <c r="BW1804" s="663"/>
      <c r="BX1804" s="663"/>
      <c r="BY1804" s="663"/>
      <c r="BZ1804" s="663"/>
      <c r="CA1804" s="663"/>
      <c r="CB1804" s="663"/>
      <c r="CC1804" s="663"/>
      <c r="CD1804" s="663"/>
      <c r="CG1804" s="663"/>
      <c r="CH1804" s="663"/>
      <c r="CI1804" s="663"/>
      <c r="CJ1804" s="663"/>
      <c r="CK1804" s="663"/>
      <c r="CL1804" s="663"/>
      <c r="CM1804" s="663"/>
      <c r="CN1804" s="663"/>
      <c r="CQ1804" s="663"/>
      <c r="CR1804" s="663"/>
      <c r="CS1804" s="663"/>
      <c r="CT1804" s="663"/>
      <c r="CU1804" s="663"/>
      <c r="CV1804" s="663"/>
      <c r="CW1804" s="663"/>
      <c r="CX1804" s="663"/>
      <c r="DA1804" s="663"/>
      <c r="DB1804" s="663"/>
      <c r="DC1804" s="663"/>
      <c r="DD1804" s="663"/>
      <c r="DE1804" s="663"/>
      <c r="DF1804" s="663"/>
      <c r="DG1804" s="663"/>
      <c r="DH1804" s="663"/>
      <c r="DK1804" s="663"/>
      <c r="DL1804" s="663"/>
      <c r="DM1804" s="663"/>
      <c r="DN1804" s="663"/>
      <c r="DO1804" s="663"/>
      <c r="DP1804" s="663"/>
      <c r="DQ1804" s="663"/>
      <c r="DR1804" s="663"/>
      <c r="DU1804" s="663"/>
      <c r="DV1804" s="663"/>
      <c r="DW1804" s="663"/>
      <c r="DX1804" s="663"/>
      <c r="DY1804" s="663"/>
      <c r="DZ1804" s="663"/>
      <c r="EA1804" s="663"/>
      <c r="EB1804" s="663"/>
      <c r="EE1804" s="663"/>
      <c r="EF1804" s="663"/>
      <c r="EG1804" s="663"/>
      <c r="EH1804" s="663"/>
      <c r="EI1804" s="663"/>
      <c r="EJ1804" s="663"/>
      <c r="EK1804" s="663"/>
      <c r="EL1804" s="663"/>
      <c r="EO1804" s="663"/>
      <c r="EP1804" s="663"/>
      <c r="EQ1804" s="663"/>
      <c r="ER1804" s="663"/>
      <c r="ES1804" s="663"/>
      <c r="ET1804" s="663"/>
      <c r="EU1804" s="663"/>
      <c r="EV1804" s="663"/>
      <c r="EY1804" s="663"/>
      <c r="EZ1804" s="663"/>
      <c r="FA1804" s="663"/>
      <c r="FB1804" s="663"/>
      <c r="FC1804" s="663"/>
      <c r="FD1804" s="663"/>
      <c r="FE1804" s="663"/>
      <c r="FF1804" s="663"/>
      <c r="FI1804" s="663"/>
      <c r="FJ1804" s="663"/>
      <c r="FK1804" s="663"/>
      <c r="FL1804" s="663"/>
      <c r="FM1804" s="663"/>
      <c r="FN1804" s="663"/>
      <c r="FO1804" s="663"/>
      <c r="FP1804" s="663"/>
    </row>
    <row r="1805" spans="5:172" x14ac:dyDescent="0.25">
      <c r="E1805" s="663"/>
      <c r="F1805" s="663"/>
      <c r="G1805" s="663"/>
      <c r="H1805" s="663"/>
      <c r="I1805" s="663"/>
      <c r="J1805" s="663"/>
      <c r="K1805" s="663"/>
      <c r="L1805" s="663"/>
      <c r="M1805" s="40"/>
      <c r="O1805" s="663"/>
      <c r="P1805" s="663"/>
      <c r="Q1805" s="663"/>
      <c r="R1805" s="663"/>
      <c r="S1805" s="663"/>
      <c r="T1805" s="663"/>
      <c r="U1805" s="663"/>
      <c r="V1805" s="663"/>
      <c r="Y1805" s="663"/>
      <c r="Z1805" s="663"/>
      <c r="AA1805" s="663"/>
      <c r="AB1805" s="663"/>
      <c r="AC1805" s="663"/>
      <c r="AD1805" s="663"/>
      <c r="AE1805" s="663"/>
      <c r="AF1805" s="663"/>
      <c r="AI1805" s="663"/>
      <c r="AJ1805" s="663"/>
      <c r="AK1805" s="663"/>
      <c r="AL1805" s="663"/>
      <c r="AM1805" s="663"/>
      <c r="AN1805" s="663"/>
      <c r="AO1805" s="663"/>
      <c r="AP1805" s="663"/>
      <c r="AS1805" s="663"/>
      <c r="AT1805" s="663"/>
      <c r="AU1805" s="663"/>
      <c r="AV1805" s="663"/>
      <c r="AW1805" s="663"/>
      <c r="AX1805" s="663"/>
      <c r="AY1805" s="663"/>
      <c r="AZ1805" s="663"/>
      <c r="BC1805" s="663"/>
      <c r="BD1805" s="663"/>
      <c r="BE1805" s="663"/>
      <c r="BF1805" s="663"/>
      <c r="BG1805" s="663"/>
      <c r="BH1805" s="663"/>
      <c r="BI1805" s="663"/>
      <c r="BJ1805" s="663"/>
      <c r="BM1805" s="663"/>
      <c r="BN1805" s="663"/>
      <c r="BO1805" s="663"/>
      <c r="BP1805" s="663"/>
      <c r="BQ1805" s="663"/>
      <c r="BR1805" s="663"/>
      <c r="BS1805" s="663"/>
      <c r="BT1805" s="663"/>
      <c r="BW1805" s="663"/>
      <c r="BX1805" s="663"/>
      <c r="BY1805" s="663"/>
      <c r="BZ1805" s="663"/>
      <c r="CA1805" s="663"/>
      <c r="CB1805" s="663"/>
      <c r="CC1805" s="663"/>
      <c r="CD1805" s="663"/>
      <c r="CG1805" s="663"/>
      <c r="CH1805" s="663"/>
      <c r="CI1805" s="663"/>
      <c r="CJ1805" s="663"/>
      <c r="CK1805" s="663"/>
      <c r="CL1805" s="663"/>
      <c r="CM1805" s="663"/>
      <c r="CN1805" s="663"/>
      <c r="CQ1805" s="663"/>
      <c r="CR1805" s="663"/>
      <c r="CS1805" s="663"/>
      <c r="CT1805" s="663"/>
      <c r="CU1805" s="663"/>
      <c r="CV1805" s="663"/>
      <c r="CW1805" s="663"/>
      <c r="CX1805" s="663"/>
      <c r="DA1805" s="663"/>
      <c r="DB1805" s="663"/>
      <c r="DC1805" s="663"/>
      <c r="DD1805" s="663"/>
      <c r="DE1805" s="663"/>
      <c r="DF1805" s="663"/>
      <c r="DG1805" s="663"/>
      <c r="DH1805" s="663"/>
      <c r="DK1805" s="663"/>
      <c r="DL1805" s="663"/>
      <c r="DM1805" s="663"/>
      <c r="DN1805" s="663"/>
      <c r="DO1805" s="663"/>
      <c r="DP1805" s="663"/>
      <c r="DQ1805" s="663"/>
      <c r="DR1805" s="663"/>
      <c r="DU1805" s="663"/>
      <c r="DV1805" s="663"/>
      <c r="DW1805" s="663"/>
      <c r="DX1805" s="663"/>
      <c r="DY1805" s="663"/>
      <c r="DZ1805" s="663"/>
      <c r="EA1805" s="663"/>
      <c r="EB1805" s="663"/>
      <c r="EE1805" s="663"/>
      <c r="EF1805" s="663"/>
      <c r="EG1805" s="663"/>
      <c r="EH1805" s="663"/>
      <c r="EI1805" s="663"/>
      <c r="EJ1805" s="663"/>
      <c r="EK1805" s="663"/>
      <c r="EL1805" s="663"/>
      <c r="EO1805" s="663"/>
      <c r="EP1805" s="663"/>
      <c r="EQ1805" s="663"/>
      <c r="ER1805" s="663"/>
      <c r="ES1805" s="663"/>
      <c r="ET1805" s="663"/>
      <c r="EU1805" s="663"/>
      <c r="EV1805" s="663"/>
      <c r="EY1805" s="663"/>
      <c r="EZ1805" s="663"/>
      <c r="FA1805" s="663"/>
      <c r="FB1805" s="663"/>
      <c r="FC1805" s="663"/>
      <c r="FD1805" s="663"/>
      <c r="FE1805" s="663"/>
      <c r="FF1805" s="663"/>
      <c r="FI1805" s="663"/>
      <c r="FJ1805" s="663"/>
      <c r="FK1805" s="663"/>
      <c r="FL1805" s="663"/>
      <c r="FM1805" s="663"/>
      <c r="FN1805" s="663"/>
      <c r="FO1805" s="663"/>
      <c r="FP1805" s="663"/>
    </row>
    <row r="1806" spans="5:172" x14ac:dyDescent="0.25">
      <c r="E1806" s="663"/>
      <c r="F1806" s="663"/>
      <c r="G1806" s="663"/>
      <c r="H1806" s="663"/>
      <c r="I1806" s="663"/>
      <c r="J1806" s="663"/>
      <c r="K1806" s="663"/>
      <c r="L1806" s="663"/>
      <c r="M1806" s="40"/>
      <c r="O1806" s="663"/>
      <c r="P1806" s="663"/>
      <c r="Q1806" s="663"/>
      <c r="R1806" s="663"/>
      <c r="S1806" s="663"/>
      <c r="T1806" s="663"/>
      <c r="U1806" s="663"/>
      <c r="V1806" s="663"/>
      <c r="Y1806" s="663"/>
      <c r="Z1806" s="663"/>
      <c r="AA1806" s="663"/>
      <c r="AB1806" s="663"/>
      <c r="AC1806" s="663"/>
      <c r="AD1806" s="663"/>
      <c r="AE1806" s="663"/>
      <c r="AF1806" s="663"/>
      <c r="AI1806" s="663"/>
      <c r="AJ1806" s="663"/>
      <c r="AK1806" s="663"/>
      <c r="AL1806" s="663"/>
      <c r="AM1806" s="663"/>
      <c r="AN1806" s="663"/>
      <c r="AO1806" s="663"/>
      <c r="AP1806" s="663"/>
      <c r="AS1806" s="663"/>
      <c r="AT1806" s="663"/>
      <c r="AU1806" s="663"/>
      <c r="AV1806" s="663"/>
      <c r="AW1806" s="663"/>
      <c r="AX1806" s="663"/>
      <c r="AY1806" s="663"/>
      <c r="AZ1806" s="663"/>
      <c r="BC1806" s="663"/>
      <c r="BD1806" s="663"/>
      <c r="BE1806" s="663"/>
      <c r="BF1806" s="663"/>
      <c r="BG1806" s="663"/>
      <c r="BH1806" s="663"/>
      <c r="BI1806" s="663"/>
      <c r="BJ1806" s="663"/>
      <c r="BM1806" s="663"/>
      <c r="BN1806" s="663"/>
      <c r="BO1806" s="663"/>
      <c r="BP1806" s="663"/>
      <c r="BQ1806" s="663"/>
      <c r="BR1806" s="663"/>
      <c r="BS1806" s="663"/>
      <c r="BT1806" s="663"/>
      <c r="BW1806" s="663"/>
      <c r="BX1806" s="663"/>
      <c r="BY1806" s="663"/>
      <c r="BZ1806" s="663"/>
      <c r="CA1806" s="663"/>
      <c r="CB1806" s="663"/>
      <c r="CC1806" s="663"/>
      <c r="CD1806" s="663"/>
      <c r="CG1806" s="663"/>
      <c r="CH1806" s="663"/>
      <c r="CI1806" s="663"/>
      <c r="CJ1806" s="663"/>
      <c r="CK1806" s="663"/>
      <c r="CL1806" s="663"/>
      <c r="CM1806" s="663"/>
      <c r="CN1806" s="663"/>
      <c r="CQ1806" s="663"/>
      <c r="CR1806" s="663"/>
      <c r="CS1806" s="663"/>
      <c r="CT1806" s="663"/>
      <c r="CU1806" s="663"/>
      <c r="CV1806" s="663"/>
      <c r="CW1806" s="663"/>
      <c r="CX1806" s="663"/>
      <c r="DA1806" s="663"/>
      <c r="DB1806" s="663"/>
      <c r="DC1806" s="663"/>
      <c r="DD1806" s="663"/>
      <c r="DE1806" s="663"/>
      <c r="DF1806" s="663"/>
      <c r="DG1806" s="663"/>
      <c r="DH1806" s="663"/>
      <c r="DK1806" s="663"/>
      <c r="DL1806" s="663"/>
      <c r="DM1806" s="663"/>
      <c r="DN1806" s="663"/>
      <c r="DO1806" s="663"/>
      <c r="DP1806" s="663"/>
      <c r="DQ1806" s="663"/>
      <c r="DR1806" s="663"/>
      <c r="DU1806" s="663"/>
      <c r="DV1806" s="663"/>
      <c r="DW1806" s="663"/>
      <c r="DX1806" s="663"/>
      <c r="DY1806" s="663"/>
      <c r="DZ1806" s="663"/>
      <c r="EA1806" s="663"/>
      <c r="EB1806" s="663"/>
      <c r="EE1806" s="663"/>
      <c r="EF1806" s="663"/>
      <c r="EG1806" s="663"/>
      <c r="EH1806" s="663"/>
      <c r="EI1806" s="663"/>
      <c r="EJ1806" s="663"/>
      <c r="EK1806" s="663"/>
      <c r="EL1806" s="663"/>
      <c r="EO1806" s="663"/>
      <c r="EP1806" s="663"/>
      <c r="EQ1806" s="663"/>
      <c r="ER1806" s="663"/>
      <c r="ES1806" s="663"/>
      <c r="ET1806" s="663"/>
      <c r="EU1806" s="663"/>
      <c r="EV1806" s="663"/>
      <c r="EY1806" s="663"/>
      <c r="EZ1806" s="663"/>
      <c r="FA1806" s="663"/>
      <c r="FB1806" s="663"/>
      <c r="FC1806" s="663"/>
      <c r="FD1806" s="663"/>
      <c r="FE1806" s="663"/>
      <c r="FF1806" s="663"/>
      <c r="FI1806" s="663"/>
      <c r="FJ1806" s="663"/>
      <c r="FK1806" s="663"/>
      <c r="FL1806" s="663"/>
      <c r="FM1806" s="663"/>
      <c r="FN1806" s="663"/>
      <c r="FO1806" s="663"/>
      <c r="FP1806" s="663"/>
    </row>
    <row r="1807" spans="5:172" x14ac:dyDescent="0.25">
      <c r="E1807" s="663"/>
      <c r="F1807" s="663"/>
      <c r="G1807" s="663"/>
      <c r="H1807" s="663"/>
      <c r="I1807" s="663"/>
      <c r="J1807" s="663"/>
      <c r="K1807" s="663"/>
      <c r="L1807" s="663"/>
      <c r="M1807" s="40"/>
      <c r="O1807" s="663"/>
      <c r="P1807" s="663"/>
      <c r="Q1807" s="663"/>
      <c r="R1807" s="663"/>
      <c r="S1807" s="663"/>
      <c r="T1807" s="663"/>
      <c r="U1807" s="663"/>
      <c r="V1807" s="663"/>
      <c r="Y1807" s="663"/>
      <c r="Z1807" s="663"/>
      <c r="AA1807" s="663"/>
      <c r="AB1807" s="663"/>
      <c r="AC1807" s="663"/>
      <c r="AD1807" s="663"/>
      <c r="AE1807" s="663"/>
      <c r="AF1807" s="663"/>
      <c r="AI1807" s="663"/>
      <c r="AJ1807" s="663"/>
      <c r="AK1807" s="663"/>
      <c r="AL1807" s="663"/>
      <c r="AM1807" s="663"/>
      <c r="AN1807" s="663"/>
      <c r="AO1807" s="663"/>
      <c r="AP1807" s="663"/>
      <c r="AS1807" s="663"/>
      <c r="AT1807" s="663"/>
      <c r="AU1807" s="663"/>
      <c r="AV1807" s="663"/>
      <c r="AW1807" s="663"/>
      <c r="AX1807" s="663"/>
      <c r="AY1807" s="663"/>
      <c r="AZ1807" s="663"/>
      <c r="BC1807" s="663"/>
      <c r="BD1807" s="663"/>
      <c r="BE1807" s="663"/>
      <c r="BF1807" s="663"/>
      <c r="BG1807" s="663"/>
      <c r="BH1807" s="663"/>
      <c r="BI1807" s="663"/>
      <c r="BJ1807" s="663"/>
      <c r="BM1807" s="663"/>
      <c r="BN1807" s="663"/>
      <c r="BO1807" s="663"/>
      <c r="BP1807" s="663"/>
      <c r="BQ1807" s="663"/>
      <c r="BR1807" s="663"/>
      <c r="BS1807" s="663"/>
      <c r="BT1807" s="663"/>
      <c r="BW1807" s="663"/>
      <c r="BX1807" s="663"/>
      <c r="BY1807" s="663"/>
      <c r="BZ1807" s="663"/>
      <c r="CA1807" s="663"/>
      <c r="CB1807" s="663"/>
      <c r="CC1807" s="663"/>
      <c r="CD1807" s="663"/>
      <c r="CG1807" s="663"/>
      <c r="CH1807" s="663"/>
      <c r="CI1807" s="663"/>
      <c r="CJ1807" s="663"/>
      <c r="CK1807" s="663"/>
      <c r="CL1807" s="663"/>
      <c r="CM1807" s="663"/>
      <c r="CN1807" s="663"/>
      <c r="CQ1807" s="663"/>
      <c r="CR1807" s="663"/>
      <c r="CS1807" s="663"/>
      <c r="CT1807" s="663"/>
      <c r="CU1807" s="663"/>
      <c r="CV1807" s="663"/>
      <c r="CW1807" s="663"/>
      <c r="CX1807" s="663"/>
      <c r="DA1807" s="663"/>
      <c r="DB1807" s="663"/>
      <c r="DC1807" s="663"/>
      <c r="DD1807" s="663"/>
      <c r="DE1807" s="663"/>
      <c r="DF1807" s="663"/>
      <c r="DG1807" s="663"/>
      <c r="DH1807" s="663"/>
      <c r="DK1807" s="663"/>
      <c r="DL1807" s="663"/>
      <c r="DM1807" s="663"/>
      <c r="DN1807" s="663"/>
      <c r="DO1807" s="663"/>
      <c r="DP1807" s="663"/>
      <c r="DQ1807" s="663"/>
      <c r="DR1807" s="663"/>
      <c r="DU1807" s="663"/>
      <c r="DV1807" s="663"/>
      <c r="DW1807" s="663"/>
      <c r="DX1807" s="663"/>
      <c r="DY1807" s="663"/>
      <c r="DZ1807" s="663"/>
      <c r="EA1807" s="663"/>
      <c r="EB1807" s="663"/>
      <c r="EE1807" s="663"/>
      <c r="EF1807" s="663"/>
      <c r="EG1807" s="663"/>
      <c r="EH1807" s="663"/>
      <c r="EI1807" s="663"/>
      <c r="EJ1807" s="663"/>
      <c r="EK1807" s="663"/>
      <c r="EL1807" s="663"/>
      <c r="EO1807" s="663"/>
      <c r="EP1807" s="663"/>
      <c r="EQ1807" s="663"/>
      <c r="ER1807" s="663"/>
      <c r="ES1807" s="663"/>
      <c r="ET1807" s="663"/>
      <c r="EU1807" s="663"/>
      <c r="EV1807" s="663"/>
      <c r="EY1807" s="663"/>
      <c r="EZ1807" s="663"/>
      <c r="FA1807" s="663"/>
      <c r="FB1807" s="663"/>
      <c r="FC1807" s="663"/>
      <c r="FD1807" s="663"/>
      <c r="FE1807" s="663"/>
      <c r="FF1807" s="663"/>
      <c r="FI1807" s="663"/>
      <c r="FJ1807" s="663"/>
      <c r="FK1807" s="663"/>
      <c r="FL1807" s="663"/>
      <c r="FM1807" s="663"/>
      <c r="FN1807" s="663"/>
      <c r="FO1807" s="663"/>
      <c r="FP1807" s="663"/>
    </row>
    <row r="1808" spans="5:172" x14ac:dyDescent="0.25">
      <c r="E1808" s="663"/>
      <c r="F1808" s="663"/>
      <c r="G1808" s="663"/>
      <c r="H1808" s="663"/>
      <c r="I1808" s="663"/>
      <c r="J1808" s="663"/>
      <c r="K1808" s="663"/>
      <c r="L1808" s="663"/>
      <c r="M1808" s="40"/>
      <c r="O1808" s="663"/>
      <c r="P1808" s="663"/>
      <c r="Q1808" s="663"/>
      <c r="R1808" s="663"/>
      <c r="S1808" s="663"/>
      <c r="T1808" s="663"/>
      <c r="U1808" s="663"/>
      <c r="V1808" s="663"/>
      <c r="Y1808" s="663"/>
      <c r="Z1808" s="663"/>
      <c r="AA1808" s="663"/>
      <c r="AB1808" s="663"/>
      <c r="AC1808" s="663"/>
      <c r="AD1808" s="663"/>
      <c r="AE1808" s="663"/>
      <c r="AF1808" s="663"/>
      <c r="AI1808" s="663"/>
      <c r="AJ1808" s="663"/>
      <c r="AK1808" s="663"/>
      <c r="AL1808" s="663"/>
      <c r="AM1808" s="663"/>
      <c r="AN1808" s="663"/>
      <c r="AO1808" s="663"/>
      <c r="AP1808" s="663"/>
      <c r="AS1808" s="663"/>
      <c r="AT1808" s="663"/>
      <c r="AU1808" s="663"/>
      <c r="AV1808" s="663"/>
      <c r="AW1808" s="663"/>
      <c r="AX1808" s="663"/>
      <c r="AY1808" s="663"/>
      <c r="AZ1808" s="663"/>
      <c r="BC1808" s="663"/>
      <c r="BD1808" s="663"/>
      <c r="BE1808" s="663"/>
      <c r="BF1808" s="663"/>
      <c r="BG1808" s="663"/>
      <c r="BH1808" s="663"/>
      <c r="BI1808" s="663"/>
      <c r="BJ1808" s="663"/>
      <c r="BM1808" s="663"/>
      <c r="BN1808" s="663"/>
      <c r="BO1808" s="663"/>
      <c r="BP1808" s="663"/>
      <c r="BQ1808" s="663"/>
      <c r="BR1808" s="663"/>
      <c r="BS1808" s="663"/>
      <c r="BT1808" s="663"/>
      <c r="BW1808" s="663"/>
      <c r="BX1808" s="663"/>
      <c r="BY1808" s="663"/>
      <c r="BZ1808" s="663"/>
      <c r="CA1808" s="663"/>
      <c r="CB1808" s="663"/>
      <c r="CC1808" s="663"/>
      <c r="CD1808" s="663"/>
      <c r="CG1808" s="663"/>
      <c r="CH1808" s="663"/>
      <c r="CI1808" s="663"/>
      <c r="CJ1808" s="663"/>
      <c r="CK1808" s="663"/>
      <c r="CL1808" s="663"/>
      <c r="CM1808" s="663"/>
      <c r="CN1808" s="663"/>
      <c r="CQ1808" s="663"/>
      <c r="CR1808" s="663"/>
      <c r="CS1808" s="663"/>
      <c r="CT1808" s="663"/>
      <c r="CU1808" s="663"/>
      <c r="CV1808" s="663"/>
      <c r="CW1808" s="663"/>
      <c r="CX1808" s="663"/>
      <c r="DA1808" s="663"/>
      <c r="DB1808" s="663"/>
      <c r="DC1808" s="663"/>
      <c r="DD1808" s="663"/>
      <c r="DE1808" s="663"/>
      <c r="DF1808" s="663"/>
      <c r="DG1808" s="663"/>
      <c r="DH1808" s="663"/>
      <c r="DK1808" s="663"/>
      <c r="DL1808" s="663"/>
      <c r="DM1808" s="663"/>
      <c r="DN1808" s="663"/>
      <c r="DO1808" s="663"/>
      <c r="DP1808" s="663"/>
      <c r="DQ1808" s="663"/>
      <c r="DR1808" s="663"/>
      <c r="DU1808" s="663"/>
      <c r="DV1808" s="663"/>
      <c r="DW1808" s="663"/>
      <c r="DX1808" s="663"/>
      <c r="DY1808" s="663"/>
      <c r="DZ1808" s="663"/>
      <c r="EA1808" s="663"/>
      <c r="EB1808" s="663"/>
      <c r="EE1808" s="663"/>
      <c r="EF1808" s="663"/>
      <c r="EG1808" s="663"/>
      <c r="EH1808" s="663"/>
      <c r="EI1808" s="663"/>
      <c r="EJ1808" s="663"/>
      <c r="EK1808" s="663"/>
      <c r="EL1808" s="663"/>
      <c r="EO1808" s="663"/>
      <c r="EP1808" s="663"/>
      <c r="EQ1808" s="663"/>
      <c r="ER1808" s="663"/>
      <c r="ES1808" s="663"/>
      <c r="ET1808" s="663"/>
      <c r="EU1808" s="663"/>
      <c r="EV1808" s="663"/>
      <c r="EY1808" s="663"/>
      <c r="EZ1808" s="663"/>
      <c r="FA1808" s="663"/>
      <c r="FB1808" s="663"/>
      <c r="FC1808" s="663"/>
      <c r="FD1808" s="663"/>
      <c r="FE1808" s="663"/>
      <c r="FF1808" s="663"/>
      <c r="FI1808" s="663"/>
      <c r="FJ1808" s="663"/>
      <c r="FK1808" s="663"/>
      <c r="FL1808" s="663"/>
      <c r="FM1808" s="663"/>
      <c r="FN1808" s="663"/>
      <c r="FO1808" s="663"/>
      <c r="FP1808" s="663"/>
    </row>
    <row r="1809" spans="5:172" x14ac:dyDescent="0.25">
      <c r="E1809" s="663"/>
      <c r="F1809" s="663"/>
      <c r="G1809" s="663"/>
      <c r="H1809" s="663"/>
      <c r="I1809" s="663"/>
      <c r="J1809" s="663"/>
      <c r="K1809" s="663"/>
      <c r="L1809" s="663"/>
      <c r="M1809" s="40"/>
      <c r="O1809" s="663"/>
      <c r="P1809" s="663"/>
      <c r="Q1809" s="663"/>
      <c r="R1809" s="663"/>
      <c r="S1809" s="663"/>
      <c r="T1809" s="663"/>
      <c r="U1809" s="663"/>
      <c r="V1809" s="663"/>
      <c r="Y1809" s="663"/>
      <c r="Z1809" s="663"/>
      <c r="AA1809" s="663"/>
      <c r="AB1809" s="663"/>
      <c r="AC1809" s="663"/>
      <c r="AD1809" s="663"/>
      <c r="AE1809" s="663"/>
      <c r="AF1809" s="663"/>
      <c r="AI1809" s="663"/>
      <c r="AJ1809" s="663"/>
      <c r="AK1809" s="663"/>
      <c r="AL1809" s="663"/>
      <c r="AM1809" s="663"/>
      <c r="AN1809" s="663"/>
      <c r="AO1809" s="663"/>
      <c r="AP1809" s="663"/>
      <c r="AS1809" s="663"/>
      <c r="AT1809" s="663"/>
      <c r="AU1809" s="663"/>
      <c r="AV1809" s="663"/>
      <c r="AW1809" s="663"/>
      <c r="AX1809" s="663"/>
      <c r="AY1809" s="663"/>
      <c r="AZ1809" s="663"/>
      <c r="BC1809" s="663"/>
      <c r="BD1809" s="663"/>
      <c r="BE1809" s="663"/>
      <c r="BF1809" s="663"/>
      <c r="BG1809" s="663"/>
      <c r="BH1809" s="663"/>
      <c r="BI1809" s="663"/>
      <c r="BJ1809" s="663"/>
      <c r="BM1809" s="663"/>
      <c r="BN1809" s="663"/>
      <c r="BO1809" s="663"/>
      <c r="BP1809" s="663"/>
      <c r="BQ1809" s="663"/>
      <c r="BR1809" s="663"/>
      <c r="BS1809" s="663"/>
      <c r="BT1809" s="663"/>
      <c r="BW1809" s="663"/>
      <c r="BX1809" s="663"/>
      <c r="BY1809" s="663"/>
      <c r="BZ1809" s="663"/>
      <c r="CA1809" s="663"/>
      <c r="CB1809" s="663"/>
      <c r="CC1809" s="663"/>
      <c r="CD1809" s="663"/>
      <c r="CG1809" s="663"/>
      <c r="CH1809" s="663"/>
      <c r="CI1809" s="663"/>
      <c r="CJ1809" s="663"/>
      <c r="CK1809" s="663"/>
      <c r="CL1809" s="663"/>
      <c r="CM1809" s="663"/>
      <c r="CN1809" s="663"/>
      <c r="CQ1809" s="663"/>
      <c r="CR1809" s="663"/>
      <c r="CS1809" s="663"/>
      <c r="CT1809" s="663"/>
      <c r="CU1809" s="663"/>
      <c r="CV1809" s="663"/>
      <c r="CW1809" s="663"/>
      <c r="CX1809" s="663"/>
      <c r="DA1809" s="663"/>
      <c r="DB1809" s="663"/>
      <c r="DC1809" s="663"/>
      <c r="DD1809" s="663"/>
      <c r="DE1809" s="663"/>
      <c r="DF1809" s="663"/>
      <c r="DG1809" s="663"/>
      <c r="DH1809" s="663"/>
      <c r="DK1809" s="663"/>
      <c r="DL1809" s="663"/>
      <c r="DM1809" s="663"/>
      <c r="DN1809" s="663"/>
      <c r="DO1809" s="663"/>
      <c r="DP1809" s="663"/>
      <c r="DQ1809" s="663"/>
      <c r="DR1809" s="663"/>
      <c r="DU1809" s="663"/>
      <c r="DV1809" s="663"/>
      <c r="DW1809" s="663"/>
      <c r="DX1809" s="663"/>
      <c r="DY1809" s="663"/>
      <c r="DZ1809" s="663"/>
      <c r="EA1809" s="663"/>
      <c r="EB1809" s="663"/>
      <c r="EE1809" s="663"/>
      <c r="EF1809" s="663"/>
      <c r="EG1809" s="663"/>
      <c r="EH1809" s="663"/>
      <c r="EI1809" s="663"/>
      <c r="EJ1809" s="663"/>
      <c r="EK1809" s="663"/>
      <c r="EL1809" s="663"/>
      <c r="EO1809" s="663"/>
      <c r="EP1809" s="663"/>
      <c r="EQ1809" s="663"/>
      <c r="ER1809" s="663"/>
      <c r="ES1809" s="663"/>
      <c r="ET1809" s="663"/>
      <c r="EU1809" s="663"/>
      <c r="EV1809" s="663"/>
      <c r="EY1809" s="663"/>
      <c r="EZ1809" s="663"/>
      <c r="FA1809" s="663"/>
      <c r="FB1809" s="663"/>
      <c r="FC1809" s="663"/>
      <c r="FD1809" s="663"/>
      <c r="FE1809" s="663"/>
      <c r="FF1809" s="663"/>
      <c r="FI1809" s="663"/>
      <c r="FJ1809" s="663"/>
      <c r="FK1809" s="663"/>
      <c r="FL1809" s="663"/>
      <c r="FM1809" s="663"/>
      <c r="FN1809" s="663"/>
      <c r="FO1809" s="663"/>
      <c r="FP1809" s="663"/>
    </row>
    <row r="1810" spans="5:172" x14ac:dyDescent="0.25">
      <c r="E1810" s="663"/>
      <c r="F1810" s="663"/>
      <c r="G1810" s="663"/>
      <c r="H1810" s="663"/>
      <c r="I1810" s="663"/>
      <c r="J1810" s="663"/>
      <c r="K1810" s="663"/>
      <c r="L1810" s="663"/>
      <c r="M1810" s="40"/>
      <c r="O1810" s="663"/>
      <c r="P1810" s="663"/>
      <c r="Q1810" s="663"/>
      <c r="R1810" s="663"/>
      <c r="S1810" s="663"/>
      <c r="T1810" s="663"/>
      <c r="U1810" s="663"/>
      <c r="V1810" s="663"/>
      <c r="Y1810" s="663"/>
      <c r="Z1810" s="663"/>
      <c r="AA1810" s="663"/>
      <c r="AB1810" s="663"/>
      <c r="AC1810" s="663"/>
      <c r="AD1810" s="663"/>
      <c r="AE1810" s="663"/>
      <c r="AF1810" s="663"/>
      <c r="AI1810" s="663"/>
      <c r="AJ1810" s="663"/>
      <c r="AK1810" s="663"/>
      <c r="AL1810" s="663"/>
      <c r="AM1810" s="663"/>
      <c r="AN1810" s="663"/>
      <c r="AO1810" s="663"/>
      <c r="AP1810" s="663"/>
      <c r="AS1810" s="663"/>
      <c r="AT1810" s="663"/>
      <c r="AU1810" s="663"/>
      <c r="AV1810" s="663"/>
      <c r="AW1810" s="663"/>
      <c r="AX1810" s="663"/>
      <c r="AY1810" s="663"/>
      <c r="AZ1810" s="663"/>
      <c r="BC1810" s="663"/>
      <c r="BD1810" s="663"/>
      <c r="BE1810" s="663"/>
      <c r="BF1810" s="663"/>
      <c r="BG1810" s="663"/>
      <c r="BH1810" s="663"/>
      <c r="BI1810" s="663"/>
      <c r="BJ1810" s="663"/>
      <c r="BM1810" s="663"/>
      <c r="BN1810" s="663"/>
      <c r="BO1810" s="663"/>
      <c r="BP1810" s="663"/>
      <c r="BQ1810" s="663"/>
      <c r="BR1810" s="663"/>
      <c r="BS1810" s="663"/>
      <c r="BT1810" s="663"/>
      <c r="BW1810" s="663"/>
      <c r="BX1810" s="663"/>
      <c r="BY1810" s="663"/>
      <c r="BZ1810" s="663"/>
      <c r="CA1810" s="663"/>
      <c r="CB1810" s="663"/>
      <c r="CC1810" s="663"/>
      <c r="CD1810" s="663"/>
      <c r="CG1810" s="663"/>
      <c r="CH1810" s="663"/>
      <c r="CI1810" s="663"/>
      <c r="CJ1810" s="663"/>
      <c r="CK1810" s="663"/>
      <c r="CL1810" s="663"/>
      <c r="CM1810" s="663"/>
      <c r="CN1810" s="663"/>
      <c r="CQ1810" s="663"/>
      <c r="CR1810" s="663"/>
      <c r="CS1810" s="663"/>
      <c r="CT1810" s="663"/>
      <c r="CU1810" s="663"/>
      <c r="CV1810" s="663"/>
      <c r="CW1810" s="663"/>
      <c r="CX1810" s="663"/>
      <c r="DA1810" s="663"/>
      <c r="DB1810" s="663"/>
      <c r="DC1810" s="663"/>
      <c r="DD1810" s="663"/>
      <c r="DE1810" s="663"/>
      <c r="DF1810" s="663"/>
      <c r="DG1810" s="663"/>
      <c r="DH1810" s="663"/>
      <c r="DK1810" s="663"/>
      <c r="DL1810" s="663"/>
      <c r="DM1810" s="663"/>
      <c r="DN1810" s="663"/>
      <c r="DO1810" s="663"/>
      <c r="DP1810" s="663"/>
      <c r="DQ1810" s="663"/>
      <c r="DR1810" s="663"/>
      <c r="DU1810" s="663"/>
      <c r="DV1810" s="663"/>
      <c r="DW1810" s="663"/>
      <c r="DX1810" s="663"/>
      <c r="DY1810" s="663"/>
      <c r="DZ1810" s="663"/>
      <c r="EA1810" s="663"/>
      <c r="EB1810" s="663"/>
      <c r="EE1810" s="663"/>
      <c r="EF1810" s="663"/>
      <c r="EG1810" s="663"/>
      <c r="EH1810" s="663"/>
      <c r="EI1810" s="663"/>
      <c r="EJ1810" s="663"/>
      <c r="EK1810" s="663"/>
      <c r="EL1810" s="663"/>
      <c r="EO1810" s="663"/>
      <c r="EP1810" s="663"/>
      <c r="EQ1810" s="663"/>
      <c r="ER1810" s="663"/>
      <c r="ES1810" s="663"/>
      <c r="ET1810" s="663"/>
      <c r="EU1810" s="663"/>
      <c r="EV1810" s="663"/>
      <c r="EY1810" s="663"/>
      <c r="EZ1810" s="663"/>
      <c r="FA1810" s="663"/>
      <c r="FB1810" s="663"/>
      <c r="FC1810" s="663"/>
      <c r="FD1810" s="663"/>
      <c r="FE1810" s="663"/>
      <c r="FF1810" s="663"/>
      <c r="FI1810" s="663"/>
      <c r="FJ1810" s="663"/>
      <c r="FK1810" s="663"/>
      <c r="FL1810" s="663"/>
      <c r="FM1810" s="663"/>
      <c r="FN1810" s="663"/>
      <c r="FO1810" s="663"/>
      <c r="FP1810" s="663"/>
    </row>
    <row r="1811" spans="5:172" x14ac:dyDescent="0.25">
      <c r="E1811" s="663"/>
      <c r="F1811" s="663"/>
      <c r="G1811" s="663"/>
      <c r="H1811" s="663"/>
      <c r="I1811" s="663"/>
      <c r="J1811" s="663"/>
      <c r="K1811" s="663"/>
      <c r="L1811" s="663"/>
      <c r="M1811" s="40"/>
      <c r="O1811" s="663"/>
      <c r="P1811" s="663"/>
      <c r="Q1811" s="663"/>
      <c r="R1811" s="663"/>
      <c r="S1811" s="663"/>
      <c r="T1811" s="663"/>
      <c r="U1811" s="663"/>
      <c r="V1811" s="663"/>
      <c r="Y1811" s="663"/>
      <c r="Z1811" s="663"/>
      <c r="AA1811" s="663"/>
      <c r="AB1811" s="663"/>
      <c r="AC1811" s="663"/>
      <c r="AD1811" s="663"/>
      <c r="AE1811" s="663"/>
      <c r="AF1811" s="663"/>
      <c r="AI1811" s="663"/>
      <c r="AJ1811" s="663"/>
      <c r="AK1811" s="663"/>
      <c r="AL1811" s="663"/>
      <c r="AM1811" s="663"/>
      <c r="AN1811" s="663"/>
      <c r="AO1811" s="663"/>
      <c r="AP1811" s="663"/>
      <c r="AS1811" s="663"/>
      <c r="AT1811" s="663"/>
      <c r="AU1811" s="663"/>
      <c r="AV1811" s="663"/>
      <c r="AW1811" s="663"/>
      <c r="AX1811" s="663"/>
      <c r="AY1811" s="663"/>
      <c r="AZ1811" s="663"/>
      <c r="BC1811" s="663"/>
      <c r="BD1811" s="663"/>
      <c r="BE1811" s="663"/>
      <c r="BF1811" s="663"/>
      <c r="BG1811" s="663"/>
      <c r="BH1811" s="663"/>
      <c r="BI1811" s="663"/>
      <c r="BJ1811" s="663"/>
      <c r="BM1811" s="663"/>
      <c r="BN1811" s="663"/>
      <c r="BO1811" s="663"/>
      <c r="BP1811" s="663"/>
      <c r="BQ1811" s="663"/>
      <c r="BR1811" s="663"/>
      <c r="BS1811" s="663"/>
      <c r="BT1811" s="663"/>
      <c r="BW1811" s="663"/>
      <c r="BX1811" s="663"/>
      <c r="BY1811" s="663"/>
      <c r="BZ1811" s="663"/>
      <c r="CA1811" s="663"/>
      <c r="CB1811" s="663"/>
      <c r="CC1811" s="663"/>
      <c r="CD1811" s="663"/>
      <c r="CG1811" s="663"/>
      <c r="CH1811" s="663"/>
      <c r="CI1811" s="663"/>
      <c r="CJ1811" s="663"/>
      <c r="CK1811" s="663"/>
      <c r="CL1811" s="663"/>
      <c r="CM1811" s="663"/>
      <c r="CN1811" s="663"/>
      <c r="CQ1811" s="663"/>
      <c r="CR1811" s="663"/>
      <c r="CS1811" s="663"/>
      <c r="CT1811" s="663"/>
      <c r="CU1811" s="663"/>
      <c r="CV1811" s="663"/>
      <c r="CW1811" s="663"/>
      <c r="CX1811" s="663"/>
      <c r="DA1811" s="663"/>
      <c r="DB1811" s="663"/>
      <c r="DC1811" s="663"/>
      <c r="DD1811" s="663"/>
      <c r="DE1811" s="663"/>
      <c r="DF1811" s="663"/>
      <c r="DG1811" s="663"/>
      <c r="DH1811" s="663"/>
      <c r="DK1811" s="663"/>
      <c r="DL1811" s="663"/>
      <c r="DM1811" s="663"/>
      <c r="DN1811" s="663"/>
      <c r="DO1811" s="663"/>
      <c r="DP1811" s="663"/>
      <c r="DQ1811" s="663"/>
      <c r="DR1811" s="663"/>
      <c r="DU1811" s="663"/>
      <c r="DV1811" s="663"/>
      <c r="DW1811" s="663"/>
      <c r="DX1811" s="663"/>
      <c r="DY1811" s="663"/>
      <c r="DZ1811" s="663"/>
      <c r="EA1811" s="663"/>
      <c r="EB1811" s="663"/>
      <c r="EE1811" s="663"/>
      <c r="EF1811" s="663"/>
      <c r="EG1811" s="663"/>
      <c r="EH1811" s="663"/>
      <c r="EI1811" s="663"/>
      <c r="EJ1811" s="663"/>
      <c r="EK1811" s="663"/>
      <c r="EL1811" s="663"/>
      <c r="EO1811" s="663"/>
      <c r="EP1811" s="663"/>
      <c r="EQ1811" s="663"/>
      <c r="ER1811" s="663"/>
      <c r="ES1811" s="663"/>
      <c r="ET1811" s="663"/>
      <c r="EU1811" s="663"/>
      <c r="EV1811" s="663"/>
      <c r="EY1811" s="663"/>
      <c r="EZ1811" s="663"/>
      <c r="FA1811" s="663"/>
      <c r="FB1811" s="663"/>
      <c r="FC1811" s="663"/>
      <c r="FD1811" s="663"/>
      <c r="FE1811" s="663"/>
      <c r="FF1811" s="663"/>
      <c r="FI1811" s="663"/>
      <c r="FJ1811" s="663"/>
      <c r="FK1811" s="663"/>
      <c r="FL1811" s="663"/>
      <c r="FM1811" s="663"/>
      <c r="FN1811" s="663"/>
      <c r="FO1811" s="663"/>
      <c r="FP1811" s="663"/>
    </row>
    <row r="1812" spans="5:172" x14ac:dyDescent="0.25">
      <c r="E1812" s="663"/>
      <c r="F1812" s="663"/>
      <c r="G1812" s="663"/>
      <c r="H1812" s="663"/>
      <c r="I1812" s="663"/>
      <c r="J1812" s="663"/>
      <c r="K1812" s="663"/>
      <c r="L1812" s="663"/>
      <c r="M1812" s="40"/>
      <c r="O1812" s="663"/>
      <c r="P1812" s="663"/>
      <c r="Q1812" s="663"/>
      <c r="R1812" s="663"/>
      <c r="S1812" s="663"/>
      <c r="T1812" s="663"/>
      <c r="U1812" s="663"/>
      <c r="V1812" s="663"/>
      <c r="Y1812" s="663"/>
      <c r="Z1812" s="663"/>
      <c r="AA1812" s="663"/>
      <c r="AB1812" s="663"/>
      <c r="AC1812" s="663"/>
      <c r="AD1812" s="663"/>
      <c r="AE1812" s="663"/>
      <c r="AF1812" s="663"/>
      <c r="AI1812" s="663"/>
      <c r="AJ1812" s="663"/>
      <c r="AK1812" s="663"/>
      <c r="AL1812" s="663"/>
      <c r="AM1812" s="663"/>
      <c r="AN1812" s="663"/>
      <c r="AO1812" s="663"/>
      <c r="AP1812" s="663"/>
      <c r="AS1812" s="663"/>
      <c r="AT1812" s="663"/>
      <c r="AU1812" s="663"/>
      <c r="AV1812" s="663"/>
      <c r="AW1812" s="663"/>
      <c r="AX1812" s="663"/>
      <c r="AY1812" s="663"/>
      <c r="AZ1812" s="663"/>
      <c r="BC1812" s="663"/>
      <c r="BD1812" s="663"/>
      <c r="BE1812" s="663"/>
      <c r="BF1812" s="663"/>
      <c r="BG1812" s="663"/>
      <c r="BH1812" s="663"/>
      <c r="BI1812" s="663"/>
      <c r="BJ1812" s="663"/>
      <c r="BM1812" s="663"/>
      <c r="BN1812" s="663"/>
      <c r="BO1812" s="663"/>
      <c r="BP1812" s="663"/>
      <c r="BQ1812" s="663"/>
      <c r="BR1812" s="663"/>
      <c r="BS1812" s="663"/>
      <c r="BT1812" s="663"/>
      <c r="BW1812" s="663"/>
      <c r="BX1812" s="663"/>
      <c r="BY1812" s="663"/>
      <c r="BZ1812" s="663"/>
      <c r="CA1812" s="663"/>
      <c r="CB1812" s="663"/>
      <c r="CC1812" s="663"/>
      <c r="CD1812" s="663"/>
      <c r="CG1812" s="663"/>
      <c r="CH1812" s="663"/>
      <c r="CI1812" s="663"/>
      <c r="CJ1812" s="663"/>
      <c r="CK1812" s="663"/>
      <c r="CL1812" s="663"/>
      <c r="CM1812" s="663"/>
      <c r="CN1812" s="663"/>
      <c r="CQ1812" s="663"/>
      <c r="CR1812" s="663"/>
      <c r="CS1812" s="663"/>
      <c r="CT1812" s="663"/>
      <c r="CU1812" s="663"/>
      <c r="CV1812" s="663"/>
      <c r="CW1812" s="663"/>
      <c r="CX1812" s="663"/>
      <c r="DA1812" s="663"/>
      <c r="DB1812" s="663"/>
      <c r="DC1812" s="663"/>
      <c r="DD1812" s="663"/>
      <c r="DE1812" s="663"/>
      <c r="DF1812" s="663"/>
      <c r="DG1812" s="663"/>
      <c r="DH1812" s="663"/>
      <c r="DK1812" s="663"/>
      <c r="DL1812" s="663"/>
      <c r="DM1812" s="663"/>
      <c r="DN1812" s="663"/>
      <c r="DO1812" s="663"/>
      <c r="DP1812" s="663"/>
      <c r="DQ1812" s="663"/>
      <c r="DR1812" s="663"/>
      <c r="DU1812" s="663"/>
      <c r="DV1812" s="663"/>
      <c r="DW1812" s="663"/>
      <c r="DX1812" s="663"/>
      <c r="DY1812" s="663"/>
      <c r="DZ1812" s="663"/>
      <c r="EA1812" s="663"/>
      <c r="EB1812" s="663"/>
      <c r="EE1812" s="663"/>
      <c r="EF1812" s="663"/>
      <c r="EG1812" s="663"/>
      <c r="EH1812" s="663"/>
      <c r="EI1812" s="663"/>
      <c r="EJ1812" s="663"/>
      <c r="EK1812" s="663"/>
      <c r="EL1812" s="663"/>
      <c r="EO1812" s="663"/>
      <c r="EP1812" s="663"/>
      <c r="EQ1812" s="663"/>
      <c r="ER1812" s="663"/>
      <c r="ES1812" s="663"/>
      <c r="ET1812" s="663"/>
      <c r="EU1812" s="663"/>
      <c r="EV1812" s="663"/>
      <c r="EY1812" s="663"/>
      <c r="EZ1812" s="663"/>
      <c r="FA1812" s="663"/>
      <c r="FB1812" s="663"/>
      <c r="FC1812" s="663"/>
      <c r="FD1812" s="663"/>
      <c r="FE1812" s="663"/>
      <c r="FF1812" s="663"/>
      <c r="FI1812" s="663"/>
      <c r="FJ1812" s="663"/>
      <c r="FK1812" s="663"/>
      <c r="FL1812" s="663"/>
      <c r="FM1812" s="663"/>
      <c r="FN1812" s="663"/>
      <c r="FO1812" s="663"/>
      <c r="FP1812" s="663"/>
    </row>
    <row r="1813" spans="5:172" x14ac:dyDescent="0.25">
      <c r="E1813" s="200"/>
      <c r="F1813" s="200"/>
      <c r="G1813" s="200"/>
      <c r="H1813" s="200"/>
      <c r="I1813" s="200"/>
      <c r="J1813" s="200"/>
      <c r="K1813" s="200"/>
      <c r="L1813" s="200"/>
      <c r="M1813" s="40"/>
      <c r="O1813" s="200"/>
      <c r="P1813" s="200"/>
      <c r="Q1813" s="200"/>
      <c r="R1813" s="200"/>
      <c r="S1813" s="200"/>
      <c r="T1813" s="200"/>
      <c r="U1813" s="200"/>
      <c r="V1813" s="200"/>
      <c r="Y1813" s="200"/>
      <c r="Z1813" s="200"/>
      <c r="AA1813" s="200"/>
      <c r="AB1813" s="200"/>
      <c r="AC1813" s="200"/>
      <c r="AD1813" s="200"/>
      <c r="AE1813" s="200"/>
      <c r="AF1813" s="200"/>
      <c r="AI1813" s="200"/>
      <c r="AJ1813" s="200"/>
      <c r="AK1813" s="200"/>
      <c r="AL1813" s="200"/>
      <c r="AM1813" s="200"/>
      <c r="AN1813" s="200"/>
      <c r="AO1813" s="200"/>
      <c r="AP1813" s="200"/>
      <c r="AS1813" s="200"/>
      <c r="AT1813" s="200"/>
      <c r="AU1813" s="200"/>
      <c r="AV1813" s="200"/>
      <c r="AW1813" s="200"/>
      <c r="AX1813" s="200"/>
      <c r="AY1813" s="200"/>
      <c r="AZ1813" s="200"/>
      <c r="BC1813" s="200"/>
      <c r="BD1813" s="200"/>
      <c r="BE1813" s="200"/>
      <c r="BF1813" s="200"/>
      <c r="BG1813" s="200"/>
      <c r="BH1813" s="200"/>
      <c r="BI1813" s="200"/>
      <c r="BJ1813" s="200"/>
      <c r="BM1813" s="200"/>
      <c r="BN1813" s="200"/>
      <c r="BO1813" s="200"/>
      <c r="BP1813" s="200"/>
      <c r="BQ1813" s="200"/>
      <c r="BR1813" s="200"/>
      <c r="BS1813" s="200"/>
      <c r="BT1813" s="200"/>
      <c r="BW1813" s="200"/>
      <c r="BX1813" s="200"/>
      <c r="BY1813" s="200"/>
      <c r="BZ1813" s="200"/>
      <c r="CA1813" s="200"/>
      <c r="CB1813" s="200"/>
      <c r="CC1813" s="200"/>
      <c r="CD1813" s="200"/>
      <c r="CG1813" s="200"/>
      <c r="CH1813" s="200"/>
      <c r="CI1813" s="200"/>
      <c r="CJ1813" s="200"/>
      <c r="CK1813" s="200"/>
      <c r="CL1813" s="200"/>
      <c r="CM1813" s="200"/>
      <c r="CN1813" s="200"/>
      <c r="CQ1813" s="200"/>
      <c r="CR1813" s="200"/>
      <c r="CS1813" s="200"/>
      <c r="CT1813" s="200"/>
      <c r="CU1813" s="200"/>
      <c r="CV1813" s="200"/>
      <c r="CW1813" s="200"/>
      <c r="CX1813" s="200"/>
      <c r="DA1813" s="200"/>
      <c r="DB1813" s="200"/>
      <c r="DC1813" s="200"/>
      <c r="DD1813" s="200"/>
      <c r="DE1813" s="200"/>
      <c r="DF1813" s="200"/>
      <c r="DG1813" s="200"/>
      <c r="DH1813" s="200"/>
      <c r="DK1813" s="200"/>
      <c r="DL1813" s="200"/>
      <c r="DM1813" s="200"/>
      <c r="DN1813" s="200"/>
      <c r="DO1813" s="200"/>
      <c r="DP1813" s="200"/>
      <c r="DQ1813" s="200"/>
      <c r="DR1813" s="200"/>
      <c r="DU1813" s="200"/>
      <c r="DV1813" s="200"/>
      <c r="DW1813" s="200"/>
      <c r="DX1813" s="200"/>
      <c r="DY1813" s="200"/>
      <c r="DZ1813" s="200"/>
      <c r="EA1813" s="200"/>
      <c r="EB1813" s="200"/>
      <c r="EE1813" s="200"/>
      <c r="EF1813" s="200"/>
      <c r="EG1813" s="200"/>
      <c r="EH1813" s="200"/>
      <c r="EI1813" s="200"/>
      <c r="EJ1813" s="200"/>
      <c r="EK1813" s="200"/>
      <c r="EL1813" s="200"/>
      <c r="EO1813" s="200"/>
      <c r="EP1813" s="200"/>
      <c r="EQ1813" s="200"/>
      <c r="ER1813" s="200"/>
      <c r="ES1813" s="200"/>
      <c r="ET1813" s="200"/>
      <c r="EU1813" s="200"/>
      <c r="EV1813" s="200"/>
      <c r="EY1813" s="200"/>
      <c r="EZ1813" s="200"/>
      <c r="FA1813" s="200"/>
      <c r="FB1813" s="200"/>
      <c r="FC1813" s="200"/>
      <c r="FD1813" s="200"/>
      <c r="FE1813" s="200"/>
      <c r="FF1813" s="200"/>
      <c r="FI1813" s="200"/>
      <c r="FJ1813" s="200"/>
      <c r="FK1813" s="200"/>
      <c r="FL1813" s="200"/>
      <c r="FM1813" s="200"/>
      <c r="FN1813" s="200"/>
      <c r="FO1813" s="200"/>
      <c r="FP1813" s="200"/>
    </row>
  </sheetData>
  <sheetProtection sheet="1" objects="1" scenarios="1" formatCells="0" formatColumns="0" formatRows="0" insertRows="0" selectLockedCells="1" selectUnlockedCells="1"/>
  <mergeCells count="3458">
    <mergeCell ref="EG9:EQ10"/>
    <mergeCell ref="EG26:EP26"/>
    <mergeCell ref="DU47:EB47"/>
    <mergeCell ref="DU58:EC58"/>
    <mergeCell ref="DU9:EC9"/>
    <mergeCell ref="DU13:EC13"/>
    <mergeCell ref="CG1763:CH1763"/>
    <mergeCell ref="CI1763:CJ1763"/>
    <mergeCell ref="DG43:DS43"/>
    <mergeCell ref="DG34:DS34"/>
    <mergeCell ref="DG23:DS23"/>
    <mergeCell ref="DG24:DS24"/>
    <mergeCell ref="DG42:DS42"/>
    <mergeCell ref="DG30:DS30"/>
    <mergeCell ref="DG41:DS41"/>
    <mergeCell ref="DG26:DS26"/>
    <mergeCell ref="DG27:DS27"/>
    <mergeCell ref="DG38:DS38"/>
    <mergeCell ref="DG18:DS18"/>
    <mergeCell ref="DG19:DS19"/>
    <mergeCell ref="DF9:DS9"/>
    <mergeCell ref="DF17:DF21"/>
    <mergeCell ref="DG12:DS12"/>
    <mergeCell ref="DG20:DS21"/>
    <mergeCell ref="DG13:DS13"/>
    <mergeCell ref="DG17:DS17"/>
    <mergeCell ref="DF12:DF14"/>
    <mergeCell ref="DG47:DS47"/>
    <mergeCell ref="DG48:DS49"/>
    <mergeCell ref="DF46:DF53"/>
    <mergeCell ref="DG53:DS53"/>
    <mergeCell ref="DG58:DS58"/>
    <mergeCell ref="DG14:DS14"/>
    <mergeCell ref="DC1763:DD1763"/>
    <mergeCell ref="DE1763:DF1763"/>
    <mergeCell ref="DG1763:DH1763"/>
    <mergeCell ref="DA1763:DB1763"/>
    <mergeCell ref="DO1763:DP1763"/>
    <mergeCell ref="DG37:DS37"/>
    <mergeCell ref="DG28:DS28"/>
    <mergeCell ref="AU1763:AV1763"/>
    <mergeCell ref="DG31:DS31"/>
    <mergeCell ref="DG35:DS35"/>
    <mergeCell ref="DG44:DS44"/>
    <mergeCell ref="DF23:DF44"/>
    <mergeCell ref="DG39:DS39"/>
    <mergeCell ref="DG29:DS29"/>
    <mergeCell ref="DG36:DS36"/>
    <mergeCell ref="DG33:DS33"/>
    <mergeCell ref="DG25:DS25"/>
    <mergeCell ref="DG40:DS40"/>
    <mergeCell ref="BS1762:BT1762"/>
    <mergeCell ref="DF57:DF58"/>
    <mergeCell ref="BO1763:BP1763"/>
    <mergeCell ref="AM1766:AN1766"/>
    <mergeCell ref="AO1766:AP1766"/>
    <mergeCell ref="BS1765:BT1765"/>
    <mergeCell ref="BS1766:BT1766"/>
    <mergeCell ref="DF60:DF61"/>
    <mergeCell ref="CC1763:CD1763"/>
    <mergeCell ref="CQ1763:CR1763"/>
    <mergeCell ref="CA1763:CB1763"/>
    <mergeCell ref="CK1763:CL1763"/>
    <mergeCell ref="DG61:DS61"/>
    <mergeCell ref="DG60:DS60"/>
    <mergeCell ref="Y1763:Z1763"/>
    <mergeCell ref="Y1764:Z1764"/>
    <mergeCell ref="CK1764:CL1764"/>
    <mergeCell ref="DG32:DS32"/>
    <mergeCell ref="AA1764:AB1764"/>
    <mergeCell ref="AS1764:AT1764"/>
    <mergeCell ref="AO1764:AP1764"/>
    <mergeCell ref="AC1763:AD1763"/>
    <mergeCell ref="BG1763:BH1763"/>
    <mergeCell ref="BI1763:BJ1763"/>
    <mergeCell ref="BM1763:BN1763"/>
    <mergeCell ref="BQ1763:BR1763"/>
    <mergeCell ref="CG1764:CH1764"/>
    <mergeCell ref="CI1764:CJ1764"/>
    <mergeCell ref="CW1763:CX1763"/>
    <mergeCell ref="DQ1763:DR1763"/>
    <mergeCell ref="DG50:DS50"/>
    <mergeCell ref="DG51:DS51"/>
    <mergeCell ref="DG52:DS52"/>
    <mergeCell ref="DG46:DS46"/>
    <mergeCell ref="DG57:DS57"/>
    <mergeCell ref="AM1763:AN1763"/>
    <mergeCell ref="AO1763:AP1763"/>
    <mergeCell ref="BW1763:BX1763"/>
    <mergeCell ref="BY1763:BZ1763"/>
    <mergeCell ref="BS1764:BT1764"/>
    <mergeCell ref="BM1764:BN1764"/>
    <mergeCell ref="BS1763:BT1763"/>
    <mergeCell ref="BO1764:BP1764"/>
    <mergeCell ref="BQ1764:BR1764"/>
    <mergeCell ref="AW1763:AX1763"/>
    <mergeCell ref="AY1763:AZ1763"/>
    <mergeCell ref="BG1764:BH1764"/>
    <mergeCell ref="BI1764:BJ1764"/>
    <mergeCell ref="BC1763:BD1763"/>
    <mergeCell ref="AM1765:AN1765"/>
    <mergeCell ref="AO1765:AP1765"/>
    <mergeCell ref="BE1763:BF1763"/>
    <mergeCell ref="AW1764:AX1764"/>
    <mergeCell ref="AY1764:AZ1764"/>
    <mergeCell ref="BE1764:BF1764"/>
    <mergeCell ref="BC1764:BD1764"/>
    <mergeCell ref="AS1763:AT1763"/>
    <mergeCell ref="BG1765:BH1765"/>
    <mergeCell ref="BI1765:BJ1765"/>
    <mergeCell ref="S1766:T1766"/>
    <mergeCell ref="S1764:T1764"/>
    <mergeCell ref="AE1763:AF1763"/>
    <mergeCell ref="AA1763:AB1763"/>
    <mergeCell ref="K1764:L1764"/>
    <mergeCell ref="AC1765:AD1765"/>
    <mergeCell ref="AE1765:AF1765"/>
    <mergeCell ref="AE1766:AF1766"/>
    <mergeCell ref="AA1766:AB1766"/>
    <mergeCell ref="AI1763:AJ1763"/>
    <mergeCell ref="AK1763:AL1763"/>
    <mergeCell ref="AA1765:AB1765"/>
    <mergeCell ref="E1767:F1767"/>
    <mergeCell ref="G1763:H1763"/>
    <mergeCell ref="G1764:H1764"/>
    <mergeCell ref="G1765:H1765"/>
    <mergeCell ref="G1766:H1766"/>
    <mergeCell ref="S1763:T1763"/>
    <mergeCell ref="K1766:L1766"/>
    <mergeCell ref="Y1765:Z1765"/>
    <mergeCell ref="U1767:V1767"/>
    <mergeCell ref="AC1766:AD1766"/>
    <mergeCell ref="AI1766:AJ1766"/>
    <mergeCell ref="AK1766:AL1766"/>
    <mergeCell ref="AI1765:AJ1765"/>
    <mergeCell ref="AK1765:AL1765"/>
    <mergeCell ref="U1766:V1766"/>
    <mergeCell ref="Q1765:R1765"/>
    <mergeCell ref="S1765:T1765"/>
    <mergeCell ref="K1763:L1763"/>
    <mergeCell ref="Q1763:R1763"/>
    <mergeCell ref="Q1764:R1764"/>
    <mergeCell ref="I1763:J1763"/>
    <mergeCell ref="I1764:J1764"/>
    <mergeCell ref="I1765:J1765"/>
    <mergeCell ref="O1764:P1764"/>
    <mergeCell ref="O1765:P1765"/>
    <mergeCell ref="I1766:J1766"/>
    <mergeCell ref="G1767:H1767"/>
    <mergeCell ref="E1765:F1765"/>
    <mergeCell ref="E1763:F1763"/>
    <mergeCell ref="E1764:F1764"/>
    <mergeCell ref="E1766:F1766"/>
    <mergeCell ref="G1768:H1768"/>
    <mergeCell ref="E1768:F1768"/>
    <mergeCell ref="Q1773:R1773"/>
    <mergeCell ref="O1763:P1763"/>
    <mergeCell ref="Q1772:R1772"/>
    <mergeCell ref="Q1770:R1770"/>
    <mergeCell ref="E1769:F1769"/>
    <mergeCell ref="E1770:F1770"/>
    <mergeCell ref="E1771:F1771"/>
    <mergeCell ref="G1769:H1769"/>
    <mergeCell ref="U1771:V1771"/>
    <mergeCell ref="S1771:T1771"/>
    <mergeCell ref="U1769:V1769"/>
    <mergeCell ref="S1772:T1772"/>
    <mergeCell ref="O1773:P1773"/>
    <mergeCell ref="K1769:L1769"/>
    <mergeCell ref="I1769:J1769"/>
    <mergeCell ref="I1770:J1770"/>
    <mergeCell ref="O1767:P1767"/>
    <mergeCell ref="I1773:J1773"/>
    <mergeCell ref="K1768:L1768"/>
    <mergeCell ref="O1768:P1768"/>
    <mergeCell ref="K1775:L1775"/>
    <mergeCell ref="S1773:T1773"/>
    <mergeCell ref="I1775:J1775"/>
    <mergeCell ref="Q1774:R1774"/>
    <mergeCell ref="I1772:J1772"/>
    <mergeCell ref="I1771:J1771"/>
    <mergeCell ref="S1767:T1767"/>
    <mergeCell ref="K1767:L1767"/>
    <mergeCell ref="Q1767:R1767"/>
    <mergeCell ref="S1768:T1768"/>
    <mergeCell ref="S1769:T1769"/>
    <mergeCell ref="S1770:T1770"/>
    <mergeCell ref="Q1771:R1771"/>
    <mergeCell ref="K1773:L1773"/>
    <mergeCell ref="I1767:J1767"/>
    <mergeCell ref="CU1:CW1"/>
    <mergeCell ref="G1788:H1788"/>
    <mergeCell ref="BZ1:CB1"/>
    <mergeCell ref="K1770:L1770"/>
    <mergeCell ref="K1771:L1771"/>
    <mergeCell ref="K1772:L1772"/>
    <mergeCell ref="G1773:H1773"/>
    <mergeCell ref="K1774:L1774"/>
    <mergeCell ref="I1774:J1774"/>
    <mergeCell ref="O1769:P1769"/>
    <mergeCell ref="BV1:BX1"/>
    <mergeCell ref="U1764:V1764"/>
    <mergeCell ref="U1765:V1765"/>
    <mergeCell ref="AC1764:AD1764"/>
    <mergeCell ref="AE1764:AF1764"/>
    <mergeCell ref="AI1764:AJ1764"/>
    <mergeCell ref="AK1764:AL1764"/>
    <mergeCell ref="AM1764:AN1764"/>
    <mergeCell ref="AU1764:AV1764"/>
    <mergeCell ref="U1763:V1763"/>
    <mergeCell ref="BS1:BT1"/>
    <mergeCell ref="I1768:J1768"/>
    <mergeCell ref="G1770:H1770"/>
    <mergeCell ref="Q1768:R1768"/>
    <mergeCell ref="Q1769:R1769"/>
    <mergeCell ref="O1770:P1770"/>
    <mergeCell ref="U1770:V1770"/>
    <mergeCell ref="O1766:P1766"/>
    <mergeCell ref="K1765:L1765"/>
    <mergeCell ref="Q1766:R1766"/>
    <mergeCell ref="U1774:V1774"/>
    <mergeCell ref="U1768:V1768"/>
    <mergeCell ref="E1806:F1806"/>
    <mergeCell ref="I1796:J1796"/>
    <mergeCell ref="I1777:J1777"/>
    <mergeCell ref="G1777:H1777"/>
    <mergeCell ref="E1774:F1774"/>
    <mergeCell ref="E1775:F1775"/>
    <mergeCell ref="E1776:F1776"/>
    <mergeCell ref="G1771:H1771"/>
    <mergeCell ref="G1776:H1776"/>
    <mergeCell ref="E1785:F1785"/>
    <mergeCell ref="E1780:F1780"/>
    <mergeCell ref="I1776:J1776"/>
    <mergeCell ref="O1771:P1771"/>
    <mergeCell ref="O1775:P1775"/>
    <mergeCell ref="O1772:P1772"/>
    <mergeCell ref="O1774:P1774"/>
    <mergeCell ref="O1776:P1776"/>
    <mergeCell ref="K1776:L1776"/>
    <mergeCell ref="G1774:H1774"/>
    <mergeCell ref="G1775:H1775"/>
    <mergeCell ref="I1782:J1782"/>
    <mergeCell ref="E1784:F1784"/>
    <mergeCell ref="G1772:H1772"/>
    <mergeCell ref="E1772:F1772"/>
    <mergeCell ref="E1773:F1773"/>
    <mergeCell ref="K1780:L1780"/>
    <mergeCell ref="K1778:L1778"/>
    <mergeCell ref="K1779:L1779"/>
    <mergeCell ref="K1777:L1777"/>
    <mergeCell ref="O1780:P1780"/>
    <mergeCell ref="O1778:P1778"/>
    <mergeCell ref="O1779:P1779"/>
    <mergeCell ref="K1803:L1803"/>
    <mergeCell ref="K1804:L1804"/>
    <mergeCell ref="I1804:J1804"/>
    <mergeCell ref="I1805:J1805"/>
    <mergeCell ref="G1806:H1806"/>
    <mergeCell ref="E1781:F1781"/>
    <mergeCell ref="E1782:F1782"/>
    <mergeCell ref="E1777:F1777"/>
    <mergeCell ref="E1786:F1786"/>
    <mergeCell ref="E1787:F1787"/>
    <mergeCell ref="E1778:F1778"/>
    <mergeCell ref="E1779:F1779"/>
    <mergeCell ref="I1780:J1780"/>
    <mergeCell ref="G1781:H1781"/>
    <mergeCell ref="I1783:J1783"/>
    <mergeCell ref="I1781:J1781"/>
    <mergeCell ref="G1778:H1778"/>
    <mergeCell ref="I1778:J1778"/>
    <mergeCell ref="I1802:J1802"/>
    <mergeCell ref="G1802:H1802"/>
    <mergeCell ref="G1782:H1782"/>
    <mergeCell ref="G1779:H1779"/>
    <mergeCell ref="G1780:H1780"/>
    <mergeCell ref="G1787:H1787"/>
    <mergeCell ref="G1784:H1784"/>
    <mergeCell ref="I1784:J1784"/>
    <mergeCell ref="I1779:J1779"/>
    <mergeCell ref="G1783:H1783"/>
    <mergeCell ref="G1786:H1786"/>
    <mergeCell ref="G1785:H1785"/>
    <mergeCell ref="E1804:F1804"/>
    <mergeCell ref="E1805:F1805"/>
    <mergeCell ref="K1783:L1783"/>
    <mergeCell ref="K1787:L1787"/>
    <mergeCell ref="I1788:J1788"/>
    <mergeCell ref="I1789:J1789"/>
    <mergeCell ref="K1788:L1788"/>
    <mergeCell ref="K1789:L1789"/>
    <mergeCell ref="K1784:L1784"/>
    <mergeCell ref="K1785:L1785"/>
    <mergeCell ref="K1786:L1786"/>
    <mergeCell ref="G1793:H1793"/>
    <mergeCell ref="G1794:H1794"/>
    <mergeCell ref="G1795:H1795"/>
    <mergeCell ref="G1798:H1798"/>
    <mergeCell ref="G1797:H1797"/>
    <mergeCell ref="K1790:L1790"/>
    <mergeCell ref="K1791:L1791"/>
    <mergeCell ref="K1792:L1792"/>
    <mergeCell ref="K1794:L1794"/>
    <mergeCell ref="K1793:L1793"/>
    <mergeCell ref="I1790:J1790"/>
    <mergeCell ref="G1791:H1791"/>
    <mergeCell ref="G1790:H1790"/>
    <mergeCell ref="G1792:H1792"/>
    <mergeCell ref="K1797:L1797"/>
    <mergeCell ref="K1798:L1798"/>
    <mergeCell ref="I1795:J1795"/>
    <mergeCell ref="I1806:J1806"/>
    <mergeCell ref="I1807:J1807"/>
    <mergeCell ref="E1799:F1799"/>
    <mergeCell ref="E1797:F1797"/>
    <mergeCell ref="E1789:F1789"/>
    <mergeCell ref="E1790:F1790"/>
    <mergeCell ref="E1791:F1791"/>
    <mergeCell ref="E1792:F1792"/>
    <mergeCell ref="E1793:F1793"/>
    <mergeCell ref="E1794:F1794"/>
    <mergeCell ref="E1796:F1796"/>
    <mergeCell ref="E1783:F1783"/>
    <mergeCell ref="E1788:F1788"/>
    <mergeCell ref="I1785:J1785"/>
    <mergeCell ref="I1786:J1786"/>
    <mergeCell ref="I1787:J1787"/>
    <mergeCell ref="I1791:J1791"/>
    <mergeCell ref="G1789:H1789"/>
    <mergeCell ref="E1803:F1803"/>
    <mergeCell ref="G1796:H1796"/>
    <mergeCell ref="G1799:H1799"/>
    <mergeCell ref="E1801:F1801"/>
    <mergeCell ref="E1800:F1800"/>
    <mergeCell ref="E1795:F1795"/>
    <mergeCell ref="E1798:F1798"/>
    <mergeCell ref="I1801:J1801"/>
    <mergeCell ref="I1800:J1800"/>
    <mergeCell ref="I1798:J1798"/>
    <mergeCell ref="I1797:J1797"/>
    <mergeCell ref="G1800:H1800"/>
    <mergeCell ref="G1805:H1805"/>
    <mergeCell ref="E1802:F1802"/>
    <mergeCell ref="Q1796:R1796"/>
    <mergeCell ref="Q1797:R1797"/>
    <mergeCell ref="O1806:P1806"/>
    <mergeCell ref="O1809:P1809"/>
    <mergeCell ref="O1803:P1803"/>
    <mergeCell ref="O1807:P1807"/>
    <mergeCell ref="G1812:H1812"/>
    <mergeCell ref="G1809:H1809"/>
    <mergeCell ref="E1808:F1808"/>
    <mergeCell ref="E1809:F1809"/>
    <mergeCell ref="G1808:H1808"/>
    <mergeCell ref="E1812:F1812"/>
    <mergeCell ref="E1811:F1811"/>
    <mergeCell ref="I1809:J1809"/>
    <mergeCell ref="I1799:J1799"/>
    <mergeCell ref="K1800:L1800"/>
    <mergeCell ref="G1811:H1811"/>
    <mergeCell ref="K1808:L1808"/>
    <mergeCell ref="K1809:L1809"/>
    <mergeCell ref="G1810:H1810"/>
    <mergeCell ref="G1801:H1801"/>
    <mergeCell ref="G1803:H1803"/>
    <mergeCell ref="G1804:H1804"/>
    <mergeCell ref="G1807:H1807"/>
    <mergeCell ref="E1807:F1807"/>
    <mergeCell ref="E1810:F1810"/>
    <mergeCell ref="K1812:L1812"/>
    <mergeCell ref="K1810:L1810"/>
    <mergeCell ref="K1811:L1811"/>
    <mergeCell ref="I1811:J1811"/>
    <mergeCell ref="K1807:L1807"/>
    <mergeCell ref="K1799:L1799"/>
    <mergeCell ref="O1788:P1788"/>
    <mergeCell ref="O1789:P1789"/>
    <mergeCell ref="O1790:P1790"/>
    <mergeCell ref="O1812:P1812"/>
    <mergeCell ref="O1799:P1799"/>
    <mergeCell ref="O1781:P1781"/>
    <mergeCell ref="O1782:P1782"/>
    <mergeCell ref="O1791:P1791"/>
    <mergeCell ref="O1800:P1800"/>
    <mergeCell ref="O1801:P1801"/>
    <mergeCell ref="O1805:P1805"/>
    <mergeCell ref="O1810:P1810"/>
    <mergeCell ref="I1808:J1808"/>
    <mergeCell ref="K1802:L1802"/>
    <mergeCell ref="K1801:L1801"/>
    <mergeCell ref="I1810:J1810"/>
    <mergeCell ref="K1795:L1795"/>
    <mergeCell ref="K1796:L1796"/>
    <mergeCell ref="K1781:L1781"/>
    <mergeCell ref="I1793:J1793"/>
    <mergeCell ref="I1794:J1794"/>
    <mergeCell ref="I1792:J1792"/>
    <mergeCell ref="K1782:L1782"/>
    <mergeCell ref="K1805:L1805"/>
    <mergeCell ref="K1806:L1806"/>
    <mergeCell ref="O1804:P1804"/>
    <mergeCell ref="O1795:P1795"/>
    <mergeCell ref="O1796:P1796"/>
    <mergeCell ref="O1792:P1792"/>
    <mergeCell ref="O1793:P1793"/>
    <mergeCell ref="I1812:J1812"/>
    <mergeCell ref="I1803:J1803"/>
    <mergeCell ref="Q1812:R1812"/>
    <mergeCell ref="Q1795:R1795"/>
    <mergeCell ref="Q1786:R1786"/>
    <mergeCell ref="Q1808:R1808"/>
    <mergeCell ref="Q1804:R1804"/>
    <mergeCell ref="Q1805:R1805"/>
    <mergeCell ref="Q1811:R1811"/>
    <mergeCell ref="Q1806:R1806"/>
    <mergeCell ref="Q1810:R1810"/>
    <mergeCell ref="O1785:P1785"/>
    <mergeCell ref="O1798:P1798"/>
    <mergeCell ref="O1802:P1802"/>
    <mergeCell ref="Q1781:R1781"/>
    <mergeCell ref="Q1782:R1782"/>
    <mergeCell ref="Q1793:R1793"/>
    <mergeCell ref="Q1794:R1794"/>
    <mergeCell ref="Q1779:R1779"/>
    <mergeCell ref="Q1783:R1783"/>
    <mergeCell ref="Q1784:R1784"/>
    <mergeCell ref="O1808:P1808"/>
    <mergeCell ref="O1786:P1786"/>
    <mergeCell ref="O1787:P1787"/>
    <mergeCell ref="O1783:P1783"/>
    <mergeCell ref="O1784:P1784"/>
    <mergeCell ref="Q1809:R1809"/>
    <mergeCell ref="Q1807:R1807"/>
    <mergeCell ref="Q1788:R1788"/>
    <mergeCell ref="Q1785:R1785"/>
    <mergeCell ref="Q1792:R1792"/>
    <mergeCell ref="Q1798:R1798"/>
    <mergeCell ref="O1794:P1794"/>
    <mergeCell ref="O1797:P1797"/>
    <mergeCell ref="S1777:T1777"/>
    <mergeCell ref="S1787:T1787"/>
    <mergeCell ref="Q1778:R1778"/>
    <mergeCell ref="S1776:T1776"/>
    <mergeCell ref="S1774:T1774"/>
    <mergeCell ref="Q1777:R1777"/>
    <mergeCell ref="Q1775:R1775"/>
    <mergeCell ref="Q1776:R1776"/>
    <mergeCell ref="S1775:T1775"/>
    <mergeCell ref="S1778:T1778"/>
    <mergeCell ref="Q1780:R1780"/>
    <mergeCell ref="O1811:P1811"/>
    <mergeCell ref="O1777:P1777"/>
    <mergeCell ref="S1812:T1812"/>
    <mergeCell ref="S1811:T1811"/>
    <mergeCell ref="Q1803:R1803"/>
    <mergeCell ref="S1806:T1806"/>
    <mergeCell ref="S1804:T1804"/>
    <mergeCell ref="S1805:T1805"/>
    <mergeCell ref="Q1789:R1789"/>
    <mergeCell ref="S1791:T1791"/>
    <mergeCell ref="Q1791:R1791"/>
    <mergeCell ref="Q1799:R1799"/>
    <mergeCell ref="Q1790:R1790"/>
    <mergeCell ref="S1790:T1790"/>
    <mergeCell ref="S1794:T1794"/>
    <mergeCell ref="S1789:T1789"/>
    <mergeCell ref="Q1800:R1800"/>
    <mergeCell ref="Q1801:R1801"/>
    <mergeCell ref="S1795:T1795"/>
    <mergeCell ref="S1796:T1796"/>
    <mergeCell ref="S1799:T1799"/>
    <mergeCell ref="S1800:T1800"/>
    <mergeCell ref="S1793:T1793"/>
    <mergeCell ref="S1798:T1798"/>
    <mergeCell ref="S1797:T1797"/>
    <mergeCell ref="AC1769:AD1769"/>
    <mergeCell ref="AC1767:AD1767"/>
    <mergeCell ref="AC1768:AD1768"/>
    <mergeCell ref="AE1775:AF1775"/>
    <mergeCell ref="AE1768:AF1768"/>
    <mergeCell ref="AE1769:AF1769"/>
    <mergeCell ref="U1805:V1805"/>
    <mergeCell ref="U1801:V1801"/>
    <mergeCell ref="S1802:T1802"/>
    <mergeCell ref="U1772:V1772"/>
    <mergeCell ref="U1773:V1773"/>
    <mergeCell ref="U1775:V1775"/>
    <mergeCell ref="U1777:V1777"/>
    <mergeCell ref="U1776:V1776"/>
    <mergeCell ref="U1778:V1778"/>
    <mergeCell ref="AC1784:AD1784"/>
    <mergeCell ref="Y1792:Z1792"/>
    <mergeCell ref="AE1777:AF1777"/>
    <mergeCell ref="AE1776:AF1776"/>
    <mergeCell ref="AA1775:AB1775"/>
    <mergeCell ref="AE1767:AF1767"/>
    <mergeCell ref="AE1787:AF1787"/>
    <mergeCell ref="Y1791:Z1791"/>
    <mergeCell ref="Y1787:Z1787"/>
    <mergeCell ref="AA1774:AB1774"/>
    <mergeCell ref="AE1774:AF1774"/>
    <mergeCell ref="AE1771:AF1771"/>
    <mergeCell ref="AA1789:AB1789"/>
    <mergeCell ref="S1809:T1809"/>
    <mergeCell ref="S1810:T1810"/>
    <mergeCell ref="S1807:T1807"/>
    <mergeCell ref="U1810:V1810"/>
    <mergeCell ref="U1807:V1807"/>
    <mergeCell ref="U1809:V1809"/>
    <mergeCell ref="U1808:V1808"/>
    <mergeCell ref="Q1802:R1802"/>
    <mergeCell ref="S1808:T1808"/>
    <mergeCell ref="S1803:T1803"/>
    <mergeCell ref="S1801:T1801"/>
    <mergeCell ref="S1779:T1779"/>
    <mergeCell ref="S1780:T1780"/>
    <mergeCell ref="S1781:T1781"/>
    <mergeCell ref="S1788:T1788"/>
    <mergeCell ref="S1783:T1783"/>
    <mergeCell ref="S1784:T1784"/>
    <mergeCell ref="S1785:T1785"/>
    <mergeCell ref="S1782:T1782"/>
    <mergeCell ref="S1786:T1786"/>
    <mergeCell ref="Q1787:R1787"/>
    <mergeCell ref="U1784:V1784"/>
    <mergeCell ref="U1779:V1779"/>
    <mergeCell ref="U1803:V1803"/>
    <mergeCell ref="U1785:V1785"/>
    <mergeCell ref="U1789:V1789"/>
    <mergeCell ref="U1797:V1797"/>
    <mergeCell ref="U1799:V1799"/>
    <mergeCell ref="U1800:V1800"/>
    <mergeCell ref="U1786:V1786"/>
    <mergeCell ref="U1787:V1787"/>
    <mergeCell ref="S1792:T1792"/>
    <mergeCell ref="U1812:V1812"/>
    <mergeCell ref="Y1777:Z1777"/>
    <mergeCell ref="AA1777:AB1777"/>
    <mergeCell ref="AC1777:AD1777"/>
    <mergeCell ref="Y1784:Z1784"/>
    <mergeCell ref="AA1784:AB1784"/>
    <mergeCell ref="Y1766:Z1766"/>
    <mergeCell ref="Y1768:Z1768"/>
    <mergeCell ref="Y1767:Z1767"/>
    <mergeCell ref="Y1770:Z1770"/>
    <mergeCell ref="Y1769:Z1769"/>
    <mergeCell ref="AA1770:AB1770"/>
    <mergeCell ref="AA1769:AB1769"/>
    <mergeCell ref="AA1767:AB1767"/>
    <mergeCell ref="AA1768:AB1768"/>
    <mergeCell ref="U1780:V1780"/>
    <mergeCell ref="U1781:V1781"/>
    <mergeCell ref="U1782:V1782"/>
    <mergeCell ref="U1783:V1783"/>
    <mergeCell ref="Y1772:Z1772"/>
    <mergeCell ref="AA1772:AB1772"/>
    <mergeCell ref="Y1779:Z1779"/>
    <mergeCell ref="Y1782:Z1782"/>
    <mergeCell ref="Y1781:Z1781"/>
    <mergeCell ref="Y1783:Z1783"/>
    <mergeCell ref="U1806:V1806"/>
    <mergeCell ref="U1790:V1790"/>
    <mergeCell ref="U1791:V1791"/>
    <mergeCell ref="U1792:V1792"/>
    <mergeCell ref="U1793:V1793"/>
    <mergeCell ref="U1794:V1794"/>
    <mergeCell ref="U1788:V1788"/>
    <mergeCell ref="U1811:V1811"/>
    <mergeCell ref="AA1779:AB1779"/>
    <mergeCell ref="Y1780:Z1780"/>
    <mergeCell ref="AA1780:AB1780"/>
    <mergeCell ref="AA1783:AB1783"/>
    <mergeCell ref="U1802:V1802"/>
    <mergeCell ref="U1804:V1804"/>
    <mergeCell ref="U1796:V1796"/>
    <mergeCell ref="U1795:V1795"/>
    <mergeCell ref="U1798:V1798"/>
    <mergeCell ref="AE1770:AF1770"/>
    <mergeCell ref="AE1781:AF1781"/>
    <mergeCell ref="AC1781:AD1781"/>
    <mergeCell ref="AC1780:AD1780"/>
    <mergeCell ref="AE1772:AF1772"/>
    <mergeCell ref="AC1776:AD1776"/>
    <mergeCell ref="AC1778:AD1778"/>
    <mergeCell ref="Y1785:Z1785"/>
    <mergeCell ref="Y1789:Z1789"/>
    <mergeCell ref="AC1770:AD1770"/>
    <mergeCell ref="AE1785:AF1785"/>
    <mergeCell ref="AA1791:AB1791"/>
    <mergeCell ref="AA1782:AB1782"/>
    <mergeCell ref="AA1781:AB1781"/>
    <mergeCell ref="AC1772:AD1772"/>
    <mergeCell ref="AE1779:AF1779"/>
    <mergeCell ref="AC1775:AD1775"/>
    <mergeCell ref="AE1773:AF1773"/>
    <mergeCell ref="Y1771:Z1771"/>
    <mergeCell ref="AA1771:AB1771"/>
    <mergeCell ref="AC1771:AD1771"/>
    <mergeCell ref="Y1774:Z1774"/>
    <mergeCell ref="Y1803:Z1803"/>
    <mergeCell ref="AA1803:AB1803"/>
    <mergeCell ref="AC1803:AD1803"/>
    <mergeCell ref="Y1802:Z1802"/>
    <mergeCell ref="AA1802:AB1802"/>
    <mergeCell ref="AC1802:AD1802"/>
    <mergeCell ref="AC1801:AD1801"/>
    <mergeCell ref="AE1802:AF1802"/>
    <mergeCell ref="AE1796:AF1796"/>
    <mergeCell ref="AE1788:AF1788"/>
    <mergeCell ref="AA1793:AB1793"/>
    <mergeCell ref="AC1793:AD1793"/>
    <mergeCell ref="AC1789:AD1789"/>
    <mergeCell ref="AC1783:AD1783"/>
    <mergeCell ref="AA1787:AB1787"/>
    <mergeCell ref="AC1787:AD1787"/>
    <mergeCell ref="AA1786:AB1786"/>
    <mergeCell ref="AA1788:AB1788"/>
    <mergeCell ref="AA1785:AB1785"/>
    <mergeCell ref="AE1789:AF1789"/>
    <mergeCell ref="AC1794:AD1794"/>
    <mergeCell ref="AE1794:AF1794"/>
    <mergeCell ref="AE1792:AF1792"/>
    <mergeCell ref="AE1790:AF1790"/>
    <mergeCell ref="AC1791:AD1791"/>
    <mergeCell ref="AE1791:AF1791"/>
    <mergeCell ref="AC1790:AD1790"/>
    <mergeCell ref="AE1793:AF1793"/>
    <mergeCell ref="AC1792:AD1792"/>
    <mergeCell ref="AE1798:AF1798"/>
    <mergeCell ref="AA1795:AB1795"/>
    <mergeCell ref="Y1797:Z1797"/>
    <mergeCell ref="AE1811:AF1811"/>
    <mergeCell ref="Y1809:Z1809"/>
    <mergeCell ref="AA1810:AB1810"/>
    <mergeCell ref="AC1810:AD1810"/>
    <mergeCell ref="Y1810:Z1810"/>
    <mergeCell ref="AE1810:AF1810"/>
    <mergeCell ref="AA1809:AB1809"/>
    <mergeCell ref="AC1809:AD1809"/>
    <mergeCell ref="AE1809:AF1809"/>
    <mergeCell ref="AE1806:AF1806"/>
    <mergeCell ref="Y1807:Z1807"/>
    <mergeCell ref="Y1804:Z1804"/>
    <mergeCell ref="AA1804:AB1804"/>
    <mergeCell ref="AC1804:AD1804"/>
    <mergeCell ref="AE1804:AF1804"/>
    <mergeCell ref="Y1799:Z1799"/>
    <mergeCell ref="AA1799:AB1799"/>
    <mergeCell ref="AC1799:AD1799"/>
    <mergeCell ref="Y1808:Z1808"/>
    <mergeCell ref="AA1808:AB1808"/>
    <mergeCell ref="AC1808:AD1808"/>
    <mergeCell ref="AE1808:AF1808"/>
    <mergeCell ref="AC1806:AD1806"/>
    <mergeCell ref="Y1800:Z1800"/>
    <mergeCell ref="AE1799:AF1799"/>
    <mergeCell ref="AA1807:AB1807"/>
    <mergeCell ref="AE1800:AF1800"/>
    <mergeCell ref="AE1801:AF1801"/>
    <mergeCell ref="Y1806:Z1806"/>
    <mergeCell ref="AA1806:AB1806"/>
    <mergeCell ref="AA1800:AB1800"/>
    <mergeCell ref="AC1800:AD1800"/>
    <mergeCell ref="AI1768:AJ1768"/>
    <mergeCell ref="AK1768:AL1768"/>
    <mergeCell ref="AI1767:AJ1767"/>
    <mergeCell ref="AK1767:AL1767"/>
    <mergeCell ref="AM1768:AN1768"/>
    <mergeCell ref="AE1803:AF1803"/>
    <mergeCell ref="Y1801:Z1801"/>
    <mergeCell ref="AA1801:AB1801"/>
    <mergeCell ref="AI1771:AJ1771"/>
    <mergeCell ref="AK1771:AL1771"/>
    <mergeCell ref="AM1771:AN1771"/>
    <mergeCell ref="Y1805:Z1805"/>
    <mergeCell ref="AA1805:AB1805"/>
    <mergeCell ref="AC1805:AD1805"/>
    <mergeCell ref="AE1805:AF1805"/>
    <mergeCell ref="Y1798:Z1798"/>
    <mergeCell ref="AA1798:AB1798"/>
    <mergeCell ref="AC1798:AD1798"/>
    <mergeCell ref="AI1770:AJ1770"/>
    <mergeCell ref="AK1770:AL1770"/>
    <mergeCell ref="AE1797:AF1797"/>
    <mergeCell ref="Y1790:Z1790"/>
    <mergeCell ref="AA1790:AB1790"/>
    <mergeCell ref="Y1795:Z1795"/>
    <mergeCell ref="AE1795:AF1795"/>
    <mergeCell ref="Y1796:Z1796"/>
    <mergeCell ref="AA1796:AB1796"/>
    <mergeCell ref="AC1796:AD1796"/>
    <mergeCell ref="AE1778:AF1778"/>
    <mergeCell ref="AE1783:AF1783"/>
    <mergeCell ref="AE1780:AF1780"/>
    <mergeCell ref="AC1786:AD1786"/>
    <mergeCell ref="AA1797:AB1797"/>
    <mergeCell ref="AC1797:AD1797"/>
    <mergeCell ref="Y1794:Z1794"/>
    <mergeCell ref="AC1795:AD1795"/>
    <mergeCell ref="AA1794:AB1794"/>
    <mergeCell ref="AA1778:AB1778"/>
    <mergeCell ref="AE1782:AF1782"/>
    <mergeCell ref="AE1784:AF1784"/>
    <mergeCell ref="AC1788:AD1788"/>
    <mergeCell ref="AC1779:AD1779"/>
    <mergeCell ref="AI1795:AJ1795"/>
    <mergeCell ref="AK1795:AL1795"/>
    <mergeCell ref="AK1797:AL1797"/>
    <mergeCell ref="AE1786:AF1786"/>
    <mergeCell ref="AC1785:AD1785"/>
    <mergeCell ref="AC1782:AD1782"/>
    <mergeCell ref="Y1786:Z1786"/>
    <mergeCell ref="AK1788:AL1788"/>
    <mergeCell ref="AK1793:AL1793"/>
    <mergeCell ref="Y1788:Z1788"/>
    <mergeCell ref="Y1793:Z1793"/>
    <mergeCell ref="AO1767:AP1767"/>
    <mergeCell ref="AO1769:AP1769"/>
    <mergeCell ref="AI1780:AJ1780"/>
    <mergeCell ref="AK1780:AL1780"/>
    <mergeCell ref="AM1780:AN1780"/>
    <mergeCell ref="AO1772:AP1772"/>
    <mergeCell ref="AO1775:AP1775"/>
    <mergeCell ref="AI1775:AJ1775"/>
    <mergeCell ref="AK1775:AL1775"/>
    <mergeCell ref="AM1775:AN1775"/>
    <mergeCell ref="AO1768:AP1768"/>
    <mergeCell ref="AO1770:AP1770"/>
    <mergeCell ref="AO1771:AP1771"/>
    <mergeCell ref="AI1772:AJ1772"/>
    <mergeCell ref="AK1773:AL1773"/>
    <mergeCell ref="AI1774:AJ1774"/>
    <mergeCell ref="Y1773:Z1773"/>
    <mergeCell ref="AA1773:AB1773"/>
    <mergeCell ref="AC1773:AD1773"/>
    <mergeCell ref="Y1776:Z1776"/>
    <mergeCell ref="AA1776:AB1776"/>
    <mergeCell ref="Y1775:Z1775"/>
    <mergeCell ref="Y1778:Z1778"/>
    <mergeCell ref="AK1772:AL1772"/>
    <mergeCell ref="AI1777:AJ1777"/>
    <mergeCell ref="AK1777:AL1777"/>
    <mergeCell ref="AC1774:AD1774"/>
    <mergeCell ref="AI1773:AJ1773"/>
    <mergeCell ref="AM1767:AN1767"/>
    <mergeCell ref="AI1769:AJ1769"/>
    <mergeCell ref="AK1769:AL1769"/>
    <mergeCell ref="AM1769:AN1769"/>
    <mergeCell ref="AI1776:AJ1776"/>
    <mergeCell ref="AK1776:AL1776"/>
    <mergeCell ref="AM1776:AN1776"/>
    <mergeCell ref="AM1772:AN1772"/>
    <mergeCell ref="AO1774:AP1774"/>
    <mergeCell ref="AI1784:AJ1784"/>
    <mergeCell ref="AI1783:AJ1783"/>
    <mergeCell ref="AM1777:AN1777"/>
    <mergeCell ref="AO1777:AP1777"/>
    <mergeCell ref="AK1778:AL1778"/>
    <mergeCell ref="AI1782:AJ1782"/>
    <mergeCell ref="AK1782:AL1782"/>
    <mergeCell ref="AM1782:AN1782"/>
    <mergeCell ref="AA1792:AB1792"/>
    <mergeCell ref="AI1781:AJ1781"/>
    <mergeCell ref="AK1781:AL1781"/>
    <mergeCell ref="AI1779:AJ1779"/>
    <mergeCell ref="AK1779:AL1779"/>
    <mergeCell ref="AM1779:AN1779"/>
    <mergeCell ref="AO1792:AP1792"/>
    <mergeCell ref="AM1791:AN1791"/>
    <mergeCell ref="AM1789:AN1789"/>
    <mergeCell ref="AI1778:AJ1778"/>
    <mergeCell ref="AM1795:AN1795"/>
    <mergeCell ref="AM1793:AN1793"/>
    <mergeCell ref="AI1786:AJ1786"/>
    <mergeCell ref="AK1786:AL1786"/>
    <mergeCell ref="AI1790:AJ1790"/>
    <mergeCell ref="AK1790:AL1790"/>
    <mergeCell ref="AK1787:AL1787"/>
    <mergeCell ref="AI1789:AJ1789"/>
    <mergeCell ref="AK1789:AL1789"/>
    <mergeCell ref="AI1787:AJ1787"/>
    <mergeCell ref="AM1796:AN1796"/>
    <mergeCell ref="AK1774:AL1774"/>
    <mergeCell ref="AO1778:AP1778"/>
    <mergeCell ref="AM1781:AN1781"/>
    <mergeCell ref="AI1785:AJ1785"/>
    <mergeCell ref="AO1779:AP1779"/>
    <mergeCell ref="AK1785:AL1785"/>
    <mergeCell ref="AM1785:AN1785"/>
    <mergeCell ref="AO1785:AP1785"/>
    <mergeCell ref="AO1783:AP1783"/>
    <mergeCell ref="AK1784:AL1784"/>
    <mergeCell ref="AK1783:AL1783"/>
    <mergeCell ref="AM1783:AN1783"/>
    <mergeCell ref="AO1781:AP1781"/>
    <mergeCell ref="AI1791:AJ1791"/>
    <mergeCell ref="AK1791:AL1791"/>
    <mergeCell ref="AI1788:AJ1788"/>
    <mergeCell ref="AI1792:AJ1792"/>
    <mergeCell ref="AK1792:AL1792"/>
    <mergeCell ref="AM1788:AN1788"/>
    <mergeCell ref="AM1787:AN1787"/>
    <mergeCell ref="AM1792:AN1792"/>
    <mergeCell ref="AI1799:AJ1799"/>
    <mergeCell ref="AK1799:AL1799"/>
    <mergeCell ref="AI1793:AJ1793"/>
    <mergeCell ref="AI1794:AJ1794"/>
    <mergeCell ref="AK1794:AL1794"/>
    <mergeCell ref="AI1800:AJ1800"/>
    <mergeCell ref="AK1800:AL1800"/>
    <mergeCell ref="AI1796:AJ1796"/>
    <mergeCell ref="AK1796:AL1796"/>
    <mergeCell ref="AK1798:AL1798"/>
    <mergeCell ref="AI1798:AJ1798"/>
    <mergeCell ref="AI1797:AJ1797"/>
    <mergeCell ref="AM1798:AN1798"/>
    <mergeCell ref="AO1798:AP1798"/>
    <mergeCell ref="AM1806:AN1806"/>
    <mergeCell ref="AO1800:AP1800"/>
    <mergeCell ref="AO1805:AP1805"/>
    <mergeCell ref="AM1802:AN1802"/>
    <mergeCell ref="AM1803:AN1803"/>
    <mergeCell ref="AO1803:AP1803"/>
    <mergeCell ref="AO1806:AP1806"/>
    <mergeCell ref="AO1802:AP1802"/>
    <mergeCell ref="AO1797:AP1797"/>
    <mergeCell ref="AO1793:AP1793"/>
    <mergeCell ref="AM1797:AN1797"/>
    <mergeCell ref="AM1799:AN1799"/>
    <mergeCell ref="AM1800:AN1800"/>
    <mergeCell ref="AM1801:AN1801"/>
    <mergeCell ref="AO1799:AP1799"/>
    <mergeCell ref="AO1795:AP1795"/>
    <mergeCell ref="AM1794:AN1794"/>
    <mergeCell ref="AO1794:AP1794"/>
    <mergeCell ref="AO1796:AP1796"/>
    <mergeCell ref="AO1791:AP1791"/>
    <mergeCell ref="AM1790:AN1790"/>
    <mergeCell ref="AO1787:AP1787"/>
    <mergeCell ref="AO1790:AP1790"/>
    <mergeCell ref="AO1789:AP1789"/>
    <mergeCell ref="AO1788:AP1788"/>
    <mergeCell ref="AS1769:AT1769"/>
    <mergeCell ref="AU1769:AV1769"/>
    <mergeCell ref="AS1774:AT1774"/>
    <mergeCell ref="AS1776:AT1776"/>
    <mergeCell ref="AS1777:AT1777"/>
    <mergeCell ref="AM1784:AN1784"/>
    <mergeCell ref="AO1784:AP1784"/>
    <mergeCell ref="AM1786:AN1786"/>
    <mergeCell ref="AO1786:AP1786"/>
    <mergeCell ref="AS1786:AT1786"/>
    <mergeCell ref="AS1785:AT1785"/>
    <mergeCell ref="AS1782:AT1782"/>
    <mergeCell ref="AM1774:AN1774"/>
    <mergeCell ref="AM1770:AN1770"/>
    <mergeCell ref="AM1773:AN1773"/>
    <mergeCell ref="AO1780:AP1780"/>
    <mergeCell ref="AO1782:AP1782"/>
    <mergeCell ref="AS1770:AT1770"/>
    <mergeCell ref="AU1770:AV1770"/>
    <mergeCell ref="AS1781:AT1781"/>
    <mergeCell ref="AS1780:AT1780"/>
    <mergeCell ref="AU1781:AV1781"/>
    <mergeCell ref="AS1779:AT1779"/>
    <mergeCell ref="AO1776:AP1776"/>
    <mergeCell ref="AS1789:AT1789"/>
    <mergeCell ref="AU1789:AV1789"/>
    <mergeCell ref="AW1789:AX1789"/>
    <mergeCell ref="AO1773:AP1773"/>
    <mergeCell ref="AM1778:AN1778"/>
    <mergeCell ref="AY1768:AZ1768"/>
    <mergeCell ref="AY1779:AZ1779"/>
    <mergeCell ref="AU1767:AV1767"/>
    <mergeCell ref="AW1767:AX1767"/>
    <mergeCell ref="AY1767:AZ1767"/>
    <mergeCell ref="AY1778:AZ1778"/>
    <mergeCell ref="AU1773:AV1773"/>
    <mergeCell ref="AU1778:AV1778"/>
    <mergeCell ref="AW1778:AX1778"/>
    <mergeCell ref="AS1773:AT1773"/>
    <mergeCell ref="AS1778:AT1778"/>
    <mergeCell ref="AU1777:AV1777"/>
    <mergeCell ref="AW1777:AX1777"/>
    <mergeCell ref="AY1780:AZ1780"/>
    <mergeCell ref="AU1776:AV1776"/>
    <mergeCell ref="AW1776:AX1776"/>
    <mergeCell ref="AU1784:AV1784"/>
    <mergeCell ref="AW1784:AX1784"/>
    <mergeCell ref="AU1782:AV1782"/>
    <mergeCell ref="AW1782:AX1782"/>
    <mergeCell ref="AU1780:AV1780"/>
    <mergeCell ref="AU1779:AV1779"/>
    <mergeCell ref="AY1769:AZ1769"/>
    <mergeCell ref="AY1774:AZ1774"/>
    <mergeCell ref="AS1775:AT1775"/>
    <mergeCell ref="AU1775:AV1775"/>
    <mergeCell ref="AU1774:AV1774"/>
    <mergeCell ref="AS1787:AT1787"/>
    <mergeCell ref="AU1787:AV1787"/>
    <mergeCell ref="AW1787:AX1787"/>
    <mergeCell ref="AY1787:AZ1787"/>
    <mergeCell ref="AS1788:AT1788"/>
    <mergeCell ref="AW1781:AX1781"/>
    <mergeCell ref="AY1781:AZ1781"/>
    <mergeCell ref="AY1766:AZ1766"/>
    <mergeCell ref="AS1765:AT1765"/>
    <mergeCell ref="AU1765:AV1765"/>
    <mergeCell ref="AW1765:AX1765"/>
    <mergeCell ref="AY1765:AZ1765"/>
    <mergeCell ref="AS1767:AT1767"/>
    <mergeCell ref="AS1766:AT1766"/>
    <mergeCell ref="AU1766:AV1766"/>
    <mergeCell ref="AW1766:AX1766"/>
    <mergeCell ref="AW1770:AX1770"/>
    <mergeCell ref="AY1772:AZ1772"/>
    <mergeCell ref="AS1772:AT1772"/>
    <mergeCell ref="AU1772:AV1772"/>
    <mergeCell ref="AW1772:AX1772"/>
    <mergeCell ref="AS1771:AT1771"/>
    <mergeCell ref="AU1771:AV1771"/>
    <mergeCell ref="AY1771:AZ1771"/>
    <mergeCell ref="AW1771:AX1771"/>
    <mergeCell ref="AY1770:AZ1770"/>
    <mergeCell ref="AS1768:AT1768"/>
    <mergeCell ref="AU1768:AV1768"/>
    <mergeCell ref="AW1768:AX1768"/>
    <mergeCell ref="AS1784:AT1784"/>
    <mergeCell ref="AS1783:AT1783"/>
    <mergeCell ref="AW1774:AX1774"/>
    <mergeCell ref="AS1792:AT1792"/>
    <mergeCell ref="AY1786:AZ1786"/>
    <mergeCell ref="AW1785:AX1785"/>
    <mergeCell ref="AY1785:AZ1785"/>
    <mergeCell ref="AU1783:AV1783"/>
    <mergeCell ref="AW1783:AX1783"/>
    <mergeCell ref="AU1786:AV1786"/>
    <mergeCell ref="AW1786:AX1786"/>
    <mergeCell ref="AY1784:AZ1784"/>
    <mergeCell ref="AY1789:AZ1789"/>
    <mergeCell ref="AW1790:AX1790"/>
    <mergeCell ref="AY1790:AZ1790"/>
    <mergeCell ref="AW1792:AX1792"/>
    <mergeCell ref="AY1791:AZ1791"/>
    <mergeCell ref="AY1792:AZ1792"/>
    <mergeCell ref="AW1798:AX1798"/>
    <mergeCell ref="AY1798:AZ1798"/>
    <mergeCell ref="AS1790:AT1790"/>
    <mergeCell ref="AU1790:AV1790"/>
    <mergeCell ref="AU1791:AV1791"/>
    <mergeCell ref="AW1796:AX1796"/>
    <mergeCell ref="AY1796:AZ1796"/>
    <mergeCell ref="AW1795:AX1795"/>
    <mergeCell ref="AY1795:AZ1795"/>
    <mergeCell ref="AW1794:AX1794"/>
    <mergeCell ref="AU1792:AV1792"/>
    <mergeCell ref="AS1797:AT1797"/>
    <mergeCell ref="AU1797:AV1797"/>
    <mergeCell ref="AS1798:AT1798"/>
    <mergeCell ref="AU1798:AV1798"/>
    <mergeCell ref="AS1796:AT1796"/>
    <mergeCell ref="AU1793:AV1793"/>
    <mergeCell ref="AS1795:AT1795"/>
    <mergeCell ref="AU1795:AV1795"/>
    <mergeCell ref="AS1794:AT1794"/>
    <mergeCell ref="AU1794:AV1794"/>
    <mergeCell ref="AY1793:AZ1793"/>
    <mergeCell ref="AS1791:AT1791"/>
    <mergeCell ref="AW1797:AX1797"/>
    <mergeCell ref="AY1797:AZ1797"/>
    <mergeCell ref="AS1793:AT1793"/>
    <mergeCell ref="BC1768:BD1768"/>
    <mergeCell ref="BE1768:BF1768"/>
    <mergeCell ref="BG1768:BH1768"/>
    <mergeCell ref="BI1768:BJ1768"/>
    <mergeCell ref="BG1771:BH1771"/>
    <mergeCell ref="BI1771:BJ1771"/>
    <mergeCell ref="BG1769:BH1769"/>
    <mergeCell ref="BI1769:BJ1769"/>
    <mergeCell ref="BC1770:BD1770"/>
    <mergeCell ref="BE1770:BF1770"/>
    <mergeCell ref="AW1791:AX1791"/>
    <mergeCell ref="AY1783:AZ1783"/>
    <mergeCell ref="BG1779:BH1779"/>
    <mergeCell ref="BI1779:BJ1779"/>
    <mergeCell ref="BG1782:BH1782"/>
    <mergeCell ref="BI1782:BJ1782"/>
    <mergeCell ref="BG1780:BH1780"/>
    <mergeCell ref="BI1780:BJ1780"/>
    <mergeCell ref="BC1782:BD1782"/>
    <mergeCell ref="BE1782:BF1782"/>
    <mergeCell ref="AY1776:AZ1776"/>
    <mergeCell ref="AY1775:AZ1775"/>
    <mergeCell ref="AY1794:AZ1794"/>
    <mergeCell ref="BC1767:BD1767"/>
    <mergeCell ref="BE1767:BF1767"/>
    <mergeCell ref="BG1781:BH1781"/>
    <mergeCell ref="BI1781:BJ1781"/>
    <mergeCell ref="BC1769:BD1769"/>
    <mergeCell ref="BE1769:BF1769"/>
    <mergeCell ref="BC1780:BD1780"/>
    <mergeCell ref="BE1780:BF1780"/>
    <mergeCell ref="BC1781:BD1781"/>
    <mergeCell ref="BE1781:BF1781"/>
    <mergeCell ref="BG1770:BH1770"/>
    <mergeCell ref="BI1770:BJ1770"/>
    <mergeCell ref="BC1779:BD1779"/>
    <mergeCell ref="BE1779:BF1779"/>
    <mergeCell ref="BC1778:BD1778"/>
    <mergeCell ref="BE1778:BF1778"/>
    <mergeCell ref="AU1796:AV1796"/>
    <mergeCell ref="AW1773:AX1773"/>
    <mergeCell ref="AY1773:AZ1773"/>
    <mergeCell ref="AY1777:AZ1777"/>
    <mergeCell ref="AW1775:AX1775"/>
    <mergeCell ref="AY1782:AZ1782"/>
    <mergeCell ref="AW1780:AX1780"/>
    <mergeCell ref="AW1793:AX1793"/>
    <mergeCell ref="AU1788:AV1788"/>
    <mergeCell ref="AW1788:AX1788"/>
    <mergeCell ref="AY1788:AZ1788"/>
    <mergeCell ref="AU1785:AV1785"/>
    <mergeCell ref="AW1769:AX1769"/>
    <mergeCell ref="AW1779:AX1779"/>
    <mergeCell ref="BC1784:BD1784"/>
    <mergeCell ref="BG1784:BH1784"/>
    <mergeCell ref="BC1766:BD1766"/>
    <mergeCell ref="BE1766:BF1766"/>
    <mergeCell ref="BC1765:BD1765"/>
    <mergeCell ref="BE1765:BF1765"/>
    <mergeCell ref="BG1766:BH1766"/>
    <mergeCell ref="BI1766:BJ1766"/>
    <mergeCell ref="BC1771:BD1771"/>
    <mergeCell ref="BE1771:BF1771"/>
    <mergeCell ref="BG1767:BH1767"/>
    <mergeCell ref="BI1767:BJ1767"/>
    <mergeCell ref="BG1774:BH1774"/>
    <mergeCell ref="BI1774:BJ1774"/>
    <mergeCell ref="BG1772:BH1772"/>
    <mergeCell ref="BI1772:BJ1772"/>
    <mergeCell ref="BG1775:BH1775"/>
    <mergeCell ref="BI1775:BJ1775"/>
    <mergeCell ref="BG1777:BH1777"/>
    <mergeCell ref="BI1777:BJ1777"/>
    <mergeCell ref="BC1775:BD1775"/>
    <mergeCell ref="BE1775:BF1775"/>
    <mergeCell ref="BC1776:BD1776"/>
    <mergeCell ref="BE1776:BF1776"/>
    <mergeCell ref="BG1776:BH1776"/>
    <mergeCell ref="BI1776:BJ1776"/>
    <mergeCell ref="BC1774:BD1774"/>
    <mergeCell ref="BE1774:BF1774"/>
    <mergeCell ref="BC1777:BD1777"/>
    <mergeCell ref="BE1777:BF1777"/>
    <mergeCell ref="BC1772:BD1772"/>
    <mergeCell ref="BE1772:BF1772"/>
    <mergeCell ref="BC1773:BD1773"/>
    <mergeCell ref="BE1773:BF1773"/>
    <mergeCell ref="BC1788:BD1788"/>
    <mergeCell ref="BE1788:BF1788"/>
    <mergeCell ref="BC1791:BD1791"/>
    <mergeCell ref="BE1791:BF1791"/>
    <mergeCell ref="BC1789:BD1789"/>
    <mergeCell ref="BE1789:BF1789"/>
    <mergeCell ref="BC1790:BD1790"/>
    <mergeCell ref="BC1785:BD1785"/>
    <mergeCell ref="BE1785:BF1785"/>
    <mergeCell ref="BG1793:BH1793"/>
    <mergeCell ref="BG1778:BH1778"/>
    <mergeCell ref="BI1778:BJ1778"/>
    <mergeCell ref="BI1783:BJ1783"/>
    <mergeCell ref="BC1787:BD1787"/>
    <mergeCell ref="BE1787:BF1787"/>
    <mergeCell ref="BC1786:BD1786"/>
    <mergeCell ref="BE1786:BF1786"/>
    <mergeCell ref="BG1785:BH1785"/>
    <mergeCell ref="BI1785:BJ1785"/>
    <mergeCell ref="BI1787:BJ1787"/>
    <mergeCell ref="BG1788:BH1788"/>
    <mergeCell ref="BI1788:BJ1788"/>
    <mergeCell ref="BG1786:BH1786"/>
    <mergeCell ref="BI1786:BJ1786"/>
    <mergeCell ref="BI1784:BJ1784"/>
    <mergeCell ref="BC1783:BD1783"/>
    <mergeCell ref="BE1783:BF1783"/>
    <mergeCell ref="BE1784:BF1784"/>
    <mergeCell ref="BG1783:BH1783"/>
    <mergeCell ref="BG1787:BH1787"/>
    <mergeCell ref="BI1793:BJ1793"/>
    <mergeCell ref="BG1795:BH1795"/>
    <mergeCell ref="BE1793:BF1793"/>
    <mergeCell ref="BG1794:BH1794"/>
    <mergeCell ref="BI1794:BJ1794"/>
    <mergeCell ref="BE1795:BF1795"/>
    <mergeCell ref="BG1808:BH1808"/>
    <mergeCell ref="BI1808:BJ1808"/>
    <mergeCell ref="BC1807:BD1807"/>
    <mergeCell ref="BE1807:BF1807"/>
    <mergeCell ref="BE1792:BF1792"/>
    <mergeCell ref="BG1792:BH1792"/>
    <mergeCell ref="BI1792:BJ1792"/>
    <mergeCell ref="BG1791:BH1791"/>
    <mergeCell ref="BI1791:BJ1791"/>
    <mergeCell ref="BG1790:BH1790"/>
    <mergeCell ref="BI1790:BJ1790"/>
    <mergeCell ref="BE1790:BF1790"/>
    <mergeCell ref="BC1793:BD1793"/>
    <mergeCell ref="BC1792:BD1792"/>
    <mergeCell ref="BC1796:BD1796"/>
    <mergeCell ref="BE1796:BF1796"/>
    <mergeCell ref="BC1794:BD1794"/>
    <mergeCell ref="BE1794:BF1794"/>
    <mergeCell ref="BC1795:BD1795"/>
    <mergeCell ref="BC1812:BD1812"/>
    <mergeCell ref="BE1812:BF1812"/>
    <mergeCell ref="BC1810:BD1810"/>
    <mergeCell ref="BE1810:BF1810"/>
    <mergeCell ref="BG1805:BH1805"/>
    <mergeCell ref="BI1805:BJ1805"/>
    <mergeCell ref="BC1806:BD1806"/>
    <mergeCell ref="BE1806:BF1806"/>
    <mergeCell ref="BG1806:BH1806"/>
    <mergeCell ref="BI1806:BJ1806"/>
    <mergeCell ref="BI1811:BJ1811"/>
    <mergeCell ref="BG1810:BH1810"/>
    <mergeCell ref="BI1810:BJ1810"/>
    <mergeCell ref="BE1811:BF1811"/>
    <mergeCell ref="BC1809:BD1809"/>
    <mergeCell ref="BE1809:BF1809"/>
    <mergeCell ref="BG1796:BH1796"/>
    <mergeCell ref="BI1796:BJ1796"/>
    <mergeCell ref="BG1797:BH1797"/>
    <mergeCell ref="BI1798:BJ1798"/>
    <mergeCell ref="BG1812:BH1812"/>
    <mergeCell ref="BI1812:BJ1812"/>
    <mergeCell ref="BG1809:BH1809"/>
    <mergeCell ref="BI1809:BJ1809"/>
    <mergeCell ref="BG1811:BH1811"/>
    <mergeCell ref="BG1801:BH1801"/>
    <mergeCell ref="BG1799:BH1799"/>
    <mergeCell ref="BI1799:BJ1799"/>
    <mergeCell ref="BC1800:BD1800"/>
    <mergeCell ref="BE1800:BF1800"/>
    <mergeCell ref="BG1800:BH1800"/>
    <mergeCell ref="BI1800:BJ1800"/>
    <mergeCell ref="BM1784:BN1784"/>
    <mergeCell ref="BO1784:BP1784"/>
    <mergeCell ref="BM1787:BN1787"/>
    <mergeCell ref="BO1785:BP1785"/>
    <mergeCell ref="BM1765:BN1765"/>
    <mergeCell ref="BO1765:BP1765"/>
    <mergeCell ref="BM1771:BN1771"/>
    <mergeCell ref="BM1773:BN1773"/>
    <mergeCell ref="BO1773:BP1773"/>
    <mergeCell ref="BO1776:BP1776"/>
    <mergeCell ref="BM1785:BN1785"/>
    <mergeCell ref="BG1807:BH1807"/>
    <mergeCell ref="BI1807:BJ1807"/>
    <mergeCell ref="BI1801:BJ1801"/>
    <mergeCell ref="BG1802:BH1802"/>
    <mergeCell ref="BI1797:BJ1797"/>
    <mergeCell ref="BI1795:BJ1795"/>
    <mergeCell ref="BG1803:BH1803"/>
    <mergeCell ref="BI1803:BJ1803"/>
    <mergeCell ref="BM1789:BN1789"/>
    <mergeCell ref="BG1789:BH1789"/>
    <mergeCell ref="BI1789:BJ1789"/>
    <mergeCell ref="BG1773:BH1773"/>
    <mergeCell ref="BI1773:BJ1773"/>
    <mergeCell ref="BO1767:BP1767"/>
    <mergeCell ref="BM1778:BN1778"/>
    <mergeCell ref="BM1786:BN1786"/>
    <mergeCell ref="BO1786:BP1786"/>
    <mergeCell ref="BO1787:BP1787"/>
    <mergeCell ref="BO1788:BP1788"/>
    <mergeCell ref="BM1788:BN1788"/>
    <mergeCell ref="BO1798:BP1798"/>
    <mergeCell ref="BQ1767:BR1767"/>
    <mergeCell ref="BQ1770:BR1770"/>
    <mergeCell ref="BQ1771:BR1771"/>
    <mergeCell ref="BM1772:BN1772"/>
    <mergeCell ref="BO1772:BP1772"/>
    <mergeCell ref="BM1768:BN1768"/>
    <mergeCell ref="BO1768:BP1768"/>
    <mergeCell ref="BO1771:BP1771"/>
    <mergeCell ref="BQ1765:BR1765"/>
    <mergeCell ref="BM1766:BN1766"/>
    <mergeCell ref="BO1766:BP1766"/>
    <mergeCell ref="BQ1766:BR1766"/>
    <mergeCell ref="BQ1769:BR1769"/>
    <mergeCell ref="BM1770:BN1770"/>
    <mergeCell ref="BM1767:BN1767"/>
    <mergeCell ref="BM1769:BN1769"/>
    <mergeCell ref="BO1769:BP1769"/>
    <mergeCell ref="BO1770:BP1770"/>
    <mergeCell ref="BQ1774:BR1774"/>
    <mergeCell ref="BM1783:BN1783"/>
    <mergeCell ref="BM1782:BN1782"/>
    <mergeCell ref="BO1782:BP1782"/>
    <mergeCell ref="BQ1782:BR1782"/>
    <mergeCell ref="BM1781:BN1781"/>
    <mergeCell ref="BO1781:BP1781"/>
    <mergeCell ref="BM1775:BN1775"/>
    <mergeCell ref="BO1775:BP1775"/>
    <mergeCell ref="BM1774:BN1774"/>
    <mergeCell ref="BO1774:BP1774"/>
    <mergeCell ref="BM1780:BN1780"/>
    <mergeCell ref="BM1777:BN1777"/>
    <mergeCell ref="BO1778:BP1778"/>
    <mergeCell ref="BQ1776:BR1776"/>
    <mergeCell ref="BQ1777:BR1777"/>
    <mergeCell ref="BM1776:BN1776"/>
    <mergeCell ref="BM1779:BN1779"/>
    <mergeCell ref="BO1779:BP1779"/>
    <mergeCell ref="BQ1781:BR1781"/>
    <mergeCell ref="BO1777:BP1777"/>
    <mergeCell ref="BQ1778:BR1778"/>
    <mergeCell ref="BQ1779:BR1779"/>
    <mergeCell ref="BO1780:BP1780"/>
    <mergeCell ref="BQ1780:BR1780"/>
    <mergeCell ref="BO1783:BP1783"/>
    <mergeCell ref="BQ1783:BR1783"/>
    <mergeCell ref="BQ1786:BR1786"/>
    <mergeCell ref="CC1776:CD1776"/>
    <mergeCell ref="CA1776:CB1776"/>
    <mergeCell ref="BQ1773:BR1773"/>
    <mergeCell ref="BY1771:BZ1771"/>
    <mergeCell ref="BW1771:BX1771"/>
    <mergeCell ref="CC1771:CD1771"/>
    <mergeCell ref="BY1775:BZ1775"/>
    <mergeCell ref="BW1776:BX1776"/>
    <mergeCell ref="BY1776:BZ1776"/>
    <mergeCell ref="BS1776:BT1776"/>
    <mergeCell ref="BY1768:BZ1768"/>
    <mergeCell ref="CC1768:CD1768"/>
    <mergeCell ref="CC1774:CD1774"/>
    <mergeCell ref="CC1772:CD1772"/>
    <mergeCell ref="CC1773:CD1773"/>
    <mergeCell ref="CA1775:CB1775"/>
    <mergeCell ref="CC1769:CD1769"/>
    <mergeCell ref="CC1770:CD1770"/>
    <mergeCell ref="CC1775:CD1775"/>
    <mergeCell ref="BQ1775:BR1775"/>
    <mergeCell ref="BQ1768:BR1768"/>
    <mergeCell ref="CA1769:CB1769"/>
    <mergeCell ref="BY1772:BZ1772"/>
    <mergeCell ref="CA1774:CB1774"/>
    <mergeCell ref="CA1772:CB1772"/>
    <mergeCell ref="CA1773:CB1773"/>
    <mergeCell ref="CA1770:CB1770"/>
    <mergeCell ref="CA1768:CB1768"/>
    <mergeCell ref="BW1768:BX1768"/>
    <mergeCell ref="BW1786:BX1786"/>
    <mergeCell ref="CA1778:CB1778"/>
    <mergeCell ref="BQ1787:BR1787"/>
    <mergeCell ref="BO1791:BP1791"/>
    <mergeCell ref="BO1790:BP1790"/>
    <mergeCell ref="BQ1790:BR1790"/>
    <mergeCell ref="BQ1788:BR1788"/>
    <mergeCell ref="BO1789:BP1789"/>
    <mergeCell ref="BQ1809:BR1809"/>
    <mergeCell ref="BQ1806:BR1806"/>
    <mergeCell ref="BM1806:BN1806"/>
    <mergeCell ref="BO1806:BP1806"/>
    <mergeCell ref="BM1808:BN1808"/>
    <mergeCell ref="BM1790:BN1790"/>
    <mergeCell ref="BQ1808:BR1808"/>
    <mergeCell ref="BQ1804:BR1804"/>
    <mergeCell ref="BQ1802:BR1802"/>
    <mergeCell ref="BM1798:BN1798"/>
    <mergeCell ref="BM1807:BN1807"/>
    <mergeCell ref="BO1807:BP1807"/>
    <mergeCell ref="BQ1807:BR1807"/>
    <mergeCell ref="BQ1794:BR1794"/>
    <mergeCell ref="BM1805:BN1805"/>
    <mergeCell ref="BM1804:BN1804"/>
    <mergeCell ref="BQ1789:BR1789"/>
    <mergeCell ref="BM1799:BN1799"/>
    <mergeCell ref="BO1799:BP1799"/>
    <mergeCell ref="BM1794:BN1794"/>
    <mergeCell ref="BO1794:BP1794"/>
    <mergeCell ref="BO1795:BP1795"/>
    <mergeCell ref="BO1797:BP1797"/>
    <mergeCell ref="BQ1797:BR1797"/>
    <mergeCell ref="BQ1811:BR1811"/>
    <mergeCell ref="BM1791:BN1791"/>
    <mergeCell ref="BM1792:BN1792"/>
    <mergeCell ref="BM1800:BN1800"/>
    <mergeCell ref="BM1802:BN1802"/>
    <mergeCell ref="BO1802:BP1802"/>
    <mergeCell ref="BQ1805:BR1805"/>
    <mergeCell ref="BM1812:BN1812"/>
    <mergeCell ref="BO1812:BP1812"/>
    <mergeCell ref="BO1805:BP1805"/>
    <mergeCell ref="BM1809:BN1809"/>
    <mergeCell ref="BO1809:BP1809"/>
    <mergeCell ref="BO1804:BP1804"/>
    <mergeCell ref="BM1811:BN1811"/>
    <mergeCell ref="BO1811:BP1811"/>
    <mergeCell ref="BO1808:BP1808"/>
    <mergeCell ref="BM1810:BN1810"/>
    <mergeCell ref="BQ1812:BR1812"/>
    <mergeCell ref="BM1793:BN1793"/>
    <mergeCell ref="BQ1791:BR1791"/>
    <mergeCell ref="BM1796:BN1796"/>
    <mergeCell ref="BM1797:BN1797"/>
    <mergeCell ref="BQ1795:BR1795"/>
    <mergeCell ref="BO1796:BP1796"/>
    <mergeCell ref="BQ1796:BR1796"/>
    <mergeCell ref="BO1800:BP1800"/>
    <mergeCell ref="BO1810:BP1810"/>
    <mergeCell ref="BO1792:BP1792"/>
    <mergeCell ref="BQ1792:BR1792"/>
    <mergeCell ref="BO1793:BP1793"/>
    <mergeCell ref="BQ1793:BR1793"/>
    <mergeCell ref="BM1795:BN1795"/>
    <mergeCell ref="CA1765:CB1765"/>
    <mergeCell ref="CA1767:CB1767"/>
    <mergeCell ref="BW1765:BX1765"/>
    <mergeCell ref="BY1765:BZ1765"/>
    <mergeCell ref="CA1766:CB1766"/>
    <mergeCell ref="BW1767:BX1767"/>
    <mergeCell ref="BY1767:BZ1767"/>
    <mergeCell ref="BQ1810:BR1810"/>
    <mergeCell ref="BY1766:BZ1766"/>
    <mergeCell ref="CA1764:CB1764"/>
    <mergeCell ref="CC1764:CD1764"/>
    <mergeCell ref="BW1764:BX1764"/>
    <mergeCell ref="BY1764:BZ1764"/>
    <mergeCell ref="CC1765:CD1765"/>
    <mergeCell ref="CC1767:CD1767"/>
    <mergeCell ref="CC1766:CD1766"/>
    <mergeCell ref="BW1766:BX1766"/>
    <mergeCell ref="CA1771:CB1771"/>
    <mergeCell ref="CA1777:CB1777"/>
    <mergeCell ref="BW1774:BX1774"/>
    <mergeCell ref="BY1774:BZ1774"/>
    <mergeCell ref="BW1773:BX1773"/>
    <mergeCell ref="BY1773:BZ1773"/>
    <mergeCell ref="BW1772:BX1772"/>
    <mergeCell ref="BW1777:BX1777"/>
    <mergeCell ref="BW1775:BX1775"/>
    <mergeCell ref="BS1770:BT1770"/>
    <mergeCell ref="BS1771:BT1771"/>
    <mergeCell ref="BS1772:BT1772"/>
    <mergeCell ref="BQ1785:BR1785"/>
    <mergeCell ref="BQ1784:BR1784"/>
    <mergeCell ref="BQ1772:BR1772"/>
    <mergeCell ref="BY1769:BZ1769"/>
    <mergeCell ref="CA1780:CB1780"/>
    <mergeCell ref="BW1769:BX1769"/>
    <mergeCell ref="BW1770:BX1770"/>
    <mergeCell ref="BY1770:BZ1770"/>
    <mergeCell ref="BW1779:BX1779"/>
    <mergeCell ref="BY1779:BZ1779"/>
    <mergeCell ref="BY1777:BZ1777"/>
    <mergeCell ref="BY1786:BZ1786"/>
    <mergeCell ref="CA1786:CB1786"/>
    <mergeCell ref="BW1782:BX1782"/>
    <mergeCell ref="BY1782:BZ1782"/>
    <mergeCell ref="CA1784:CB1784"/>
    <mergeCell ref="BW1784:BX1784"/>
    <mergeCell ref="BW1781:BX1781"/>
    <mergeCell ref="BY1781:BZ1781"/>
    <mergeCell ref="CA1781:CB1781"/>
    <mergeCell ref="CC1777:CD1777"/>
    <mergeCell ref="BW1783:BX1783"/>
    <mergeCell ref="BY1783:BZ1783"/>
    <mergeCell ref="CA1783:CB1783"/>
    <mergeCell ref="CC1783:CD1783"/>
    <mergeCell ref="BY1784:BZ1784"/>
    <mergeCell ref="CA1782:CB1782"/>
    <mergeCell ref="CC1784:CD1784"/>
    <mergeCell ref="BW1778:BX1778"/>
    <mergeCell ref="BY1778:BZ1778"/>
    <mergeCell ref="BW1787:BX1787"/>
    <mergeCell ref="BY1787:BZ1787"/>
    <mergeCell ref="CA1787:CB1787"/>
    <mergeCell ref="CC1787:CD1787"/>
    <mergeCell ref="CC1786:CD1786"/>
    <mergeCell ref="CC1785:CD1785"/>
    <mergeCell ref="BW1785:BX1785"/>
    <mergeCell ref="BY1785:BZ1785"/>
    <mergeCell ref="CA1785:CB1785"/>
    <mergeCell ref="CC1778:CD1778"/>
    <mergeCell ref="CC1782:CD1782"/>
    <mergeCell ref="CA1779:CB1779"/>
    <mergeCell ref="CC1779:CD1779"/>
    <mergeCell ref="CC1781:CD1781"/>
    <mergeCell ref="CC1780:CD1780"/>
    <mergeCell ref="BW1780:BX1780"/>
    <mergeCell ref="BY1780:BZ1780"/>
    <mergeCell ref="BW1793:BX1793"/>
    <mergeCell ref="BY1793:BZ1793"/>
    <mergeCell ref="CA1793:CB1793"/>
    <mergeCell ref="CC1793:CD1793"/>
    <mergeCell ref="BY1791:BZ1791"/>
    <mergeCell ref="CA1791:CB1791"/>
    <mergeCell ref="CC1791:CD1791"/>
    <mergeCell ref="BW1790:BX1790"/>
    <mergeCell ref="BY1790:BZ1790"/>
    <mergeCell ref="CA1790:CB1790"/>
    <mergeCell ref="CC1790:CD1790"/>
    <mergeCell ref="BW1791:BX1791"/>
    <mergeCell ref="BY1788:BZ1788"/>
    <mergeCell ref="CA1788:CB1788"/>
    <mergeCell ref="CC1788:CD1788"/>
    <mergeCell ref="BW1789:BX1789"/>
    <mergeCell ref="BY1789:BZ1789"/>
    <mergeCell ref="CA1789:CB1789"/>
    <mergeCell ref="CC1789:CD1789"/>
    <mergeCell ref="BW1788:BX1788"/>
    <mergeCell ref="BW1801:BX1801"/>
    <mergeCell ref="BY1801:BZ1801"/>
    <mergeCell ref="CA1801:CB1801"/>
    <mergeCell ref="CC1801:CD1801"/>
    <mergeCell ref="BW1800:BX1800"/>
    <mergeCell ref="BY1800:BZ1800"/>
    <mergeCell ref="BY1799:BZ1799"/>
    <mergeCell ref="CA1799:CB1799"/>
    <mergeCell ref="CC1799:CD1799"/>
    <mergeCell ref="BW1798:BX1798"/>
    <mergeCell ref="BY1798:BZ1798"/>
    <mergeCell ref="CA1798:CB1798"/>
    <mergeCell ref="CC1798:CD1798"/>
    <mergeCell ref="BW1799:BX1799"/>
    <mergeCell ref="BY1796:BZ1796"/>
    <mergeCell ref="CA1796:CB1796"/>
    <mergeCell ref="CC1796:CD1796"/>
    <mergeCell ref="BW1797:BX1797"/>
    <mergeCell ref="BY1797:BZ1797"/>
    <mergeCell ref="CA1797:CB1797"/>
    <mergeCell ref="CC1797:CD1797"/>
    <mergeCell ref="BW1796:BX1796"/>
    <mergeCell ref="CC1803:CD1803"/>
    <mergeCell ref="CA1804:CB1804"/>
    <mergeCell ref="CC1804:CD1804"/>
    <mergeCell ref="BY1804:BZ1804"/>
    <mergeCell ref="BW1806:BX1806"/>
    <mergeCell ref="BY1806:BZ1806"/>
    <mergeCell ref="CA1806:CB1806"/>
    <mergeCell ref="CC1806:CD1806"/>
    <mergeCell ref="BW1805:BX1805"/>
    <mergeCell ref="BW1802:BX1802"/>
    <mergeCell ref="BY1802:BZ1802"/>
    <mergeCell ref="CA1802:CB1802"/>
    <mergeCell ref="CC1802:CD1802"/>
    <mergeCell ref="BW1812:BX1812"/>
    <mergeCell ref="BY1812:BZ1812"/>
    <mergeCell ref="CA1812:CB1812"/>
    <mergeCell ref="CC1812:CD1812"/>
    <mergeCell ref="BW1803:BX1803"/>
    <mergeCell ref="BY1803:BZ1803"/>
    <mergeCell ref="CG1765:CH1765"/>
    <mergeCell ref="CI1765:CJ1765"/>
    <mergeCell ref="CK1765:CL1765"/>
    <mergeCell ref="CM1765:CN1765"/>
    <mergeCell ref="CM1764:CN1764"/>
    <mergeCell ref="CA1810:CB1810"/>
    <mergeCell ref="CC1810:CD1810"/>
    <mergeCell ref="BW1811:BX1811"/>
    <mergeCell ref="BY1811:BZ1811"/>
    <mergeCell ref="CA1811:CB1811"/>
    <mergeCell ref="CC1811:CD1811"/>
    <mergeCell ref="BW1810:BX1810"/>
    <mergeCell ref="BY1810:BZ1810"/>
    <mergeCell ref="BW1804:BX1804"/>
    <mergeCell ref="BW1809:BX1809"/>
    <mergeCell ref="BY1809:BZ1809"/>
    <mergeCell ref="CA1809:CB1809"/>
    <mergeCell ref="CC1809:CD1809"/>
    <mergeCell ref="BW1808:BX1808"/>
    <mergeCell ref="BY1808:BZ1808"/>
    <mergeCell ref="CA1808:CB1808"/>
    <mergeCell ref="CC1808:CD1808"/>
    <mergeCell ref="BY1805:BZ1805"/>
    <mergeCell ref="CA1805:CB1805"/>
    <mergeCell ref="BW1807:BX1807"/>
    <mergeCell ref="BY1807:BZ1807"/>
    <mergeCell ref="CA1807:CB1807"/>
    <mergeCell ref="CC1807:CD1807"/>
    <mergeCell ref="CI1775:CJ1775"/>
    <mergeCell ref="CG1770:CH1770"/>
    <mergeCell ref="CC1805:CD1805"/>
    <mergeCell ref="CA1803:CB1803"/>
    <mergeCell ref="CI1770:CJ1770"/>
    <mergeCell ref="CG1773:CH1773"/>
    <mergeCell ref="CI1773:CJ1773"/>
    <mergeCell ref="CG1771:CH1771"/>
    <mergeCell ref="CI1771:CJ1771"/>
    <mergeCell ref="CK1772:CL1772"/>
    <mergeCell ref="CG1769:CH1769"/>
    <mergeCell ref="CI1769:CJ1769"/>
    <mergeCell ref="CG1768:CH1768"/>
    <mergeCell ref="CI1768:CJ1768"/>
    <mergeCell ref="CG1767:CH1767"/>
    <mergeCell ref="CI1767:CJ1767"/>
    <mergeCell ref="CK1771:CL1771"/>
    <mergeCell ref="CM1771:CN1771"/>
    <mergeCell ref="CK1766:CL1766"/>
    <mergeCell ref="CM1766:CN1766"/>
    <mergeCell ref="CK1768:CL1768"/>
    <mergeCell ref="CM1768:CN1768"/>
    <mergeCell ref="CK1770:CL1770"/>
    <mergeCell ref="CM1770:CN1770"/>
    <mergeCell ref="CK1769:CL1769"/>
    <mergeCell ref="CK1767:CL1767"/>
    <mergeCell ref="CM1769:CN1769"/>
    <mergeCell ref="CG1766:CH1766"/>
    <mergeCell ref="CI1766:CJ1766"/>
    <mergeCell ref="CK1777:CL1777"/>
    <mergeCell ref="CM1777:CN1777"/>
    <mergeCell ref="CG1776:CH1776"/>
    <mergeCell ref="CI1776:CJ1776"/>
    <mergeCell ref="CK1776:CL1776"/>
    <mergeCell ref="CM1776:CN1776"/>
    <mergeCell ref="CG1777:CH1777"/>
    <mergeCell ref="CI1777:CJ1777"/>
    <mergeCell ref="CG1779:CH1779"/>
    <mergeCell ref="CI1779:CJ1779"/>
    <mergeCell ref="CG1780:CH1780"/>
    <mergeCell ref="CI1780:CJ1780"/>
    <mergeCell ref="CG1782:CH1782"/>
    <mergeCell ref="CI1782:CJ1782"/>
    <mergeCell ref="CM1772:CN1772"/>
    <mergeCell ref="CG1772:CH1772"/>
    <mergeCell ref="CI1772:CJ1772"/>
    <mergeCell ref="CG1774:CH1774"/>
    <mergeCell ref="CI1774:CJ1774"/>
    <mergeCell ref="CK1774:CL1774"/>
    <mergeCell ref="CM1774:CN1774"/>
    <mergeCell ref="CK1780:CL1780"/>
    <mergeCell ref="CM1780:CN1780"/>
    <mergeCell ref="CK1773:CL1773"/>
    <mergeCell ref="CM1773:CN1773"/>
    <mergeCell ref="CK1779:CL1779"/>
    <mergeCell ref="CM1779:CN1779"/>
    <mergeCell ref="CK1778:CL1778"/>
    <mergeCell ref="CM1778:CN1778"/>
    <mergeCell ref="CK1775:CL1775"/>
    <mergeCell ref="CM1775:CN1775"/>
    <mergeCell ref="CG1775:CH1775"/>
    <mergeCell ref="CK1781:CL1781"/>
    <mergeCell ref="CM1781:CN1781"/>
    <mergeCell ref="CG1785:CH1785"/>
    <mergeCell ref="CI1785:CJ1785"/>
    <mergeCell ref="CK1782:CL1782"/>
    <mergeCell ref="CM1782:CN1782"/>
    <mergeCell ref="CM1785:CN1785"/>
    <mergeCell ref="CK1784:CL1784"/>
    <mergeCell ref="CM1784:CN1784"/>
    <mergeCell ref="CK1783:CL1783"/>
    <mergeCell ref="CG1778:CH1778"/>
    <mergeCell ref="CI1778:CJ1778"/>
    <mergeCell ref="CG1788:CH1788"/>
    <mergeCell ref="CI1788:CJ1788"/>
    <mergeCell ref="CG1781:CH1781"/>
    <mergeCell ref="CI1781:CJ1781"/>
    <mergeCell ref="CG1786:CH1786"/>
    <mergeCell ref="CI1786:CJ1786"/>
    <mergeCell ref="CG1784:CH1784"/>
    <mergeCell ref="CI1784:CJ1784"/>
    <mergeCell ref="CG1783:CH1783"/>
    <mergeCell ref="CI1783:CJ1783"/>
    <mergeCell ref="CK1785:CL1785"/>
    <mergeCell ref="CK1787:CL1787"/>
    <mergeCell ref="CM1787:CN1787"/>
    <mergeCell ref="CK1812:CL1812"/>
    <mergeCell ref="CM1812:CN1812"/>
    <mergeCell ref="CG1811:CH1811"/>
    <mergeCell ref="CI1811:CJ1811"/>
    <mergeCell ref="CG1806:CH1806"/>
    <mergeCell ref="CI1806:CJ1806"/>
    <mergeCell ref="CK1811:CL1811"/>
    <mergeCell ref="CM1811:CN1811"/>
    <mergeCell ref="CK1808:CL1808"/>
    <mergeCell ref="CK1807:CL1807"/>
    <mergeCell ref="CG1793:CH1793"/>
    <mergeCell ref="CI1793:CJ1793"/>
    <mergeCell ref="CI1792:CJ1792"/>
    <mergeCell ref="CG1789:CH1789"/>
    <mergeCell ref="CI1789:CJ1789"/>
    <mergeCell ref="CG1812:CH1812"/>
    <mergeCell ref="CI1812:CJ1812"/>
    <mergeCell ref="CG1805:CH1805"/>
    <mergeCell ref="CG1810:CH1810"/>
    <mergeCell ref="CI1810:CJ1810"/>
    <mergeCell ref="CG1791:CH1791"/>
    <mergeCell ref="CI1791:CJ1791"/>
    <mergeCell ref="CK1791:CL1791"/>
    <mergeCell ref="CM1791:CN1791"/>
    <mergeCell ref="CG1790:CH1790"/>
    <mergeCell ref="CI1790:CJ1790"/>
    <mergeCell ref="CK1792:CL1792"/>
    <mergeCell ref="CM1792:CN1792"/>
    <mergeCell ref="CK1794:CL1794"/>
    <mergeCell ref="CM1794:CN1794"/>
    <mergeCell ref="CK1789:CL1789"/>
    <mergeCell ref="CM1789:CN1789"/>
    <mergeCell ref="CK1810:CL1810"/>
    <mergeCell ref="CG1802:CH1802"/>
    <mergeCell ref="CM1810:CN1810"/>
    <mergeCell ref="CQ1781:CR1781"/>
    <mergeCell ref="CQ1787:CR1787"/>
    <mergeCell ref="CQ1793:CR1793"/>
    <mergeCell ref="CQ1799:CR1799"/>
    <mergeCell ref="CQ1782:CR1782"/>
    <mergeCell ref="CQ1800:CR1800"/>
    <mergeCell ref="CQ1797:CR1797"/>
    <mergeCell ref="CK1803:CL1803"/>
    <mergeCell ref="CK1799:CL1799"/>
    <mergeCell ref="CM1799:CN1799"/>
    <mergeCell ref="CK1800:CL1800"/>
    <mergeCell ref="CM1800:CN1800"/>
    <mergeCell ref="CQ1802:CR1802"/>
    <mergeCell ref="CK1804:CL1804"/>
    <mergeCell ref="CM1804:CN1804"/>
    <mergeCell ref="CI1802:CJ1802"/>
    <mergeCell ref="CG1803:CH1803"/>
    <mergeCell ref="CI1803:CJ1803"/>
    <mergeCell ref="CG1804:CH1804"/>
    <mergeCell ref="CI1804:CJ1804"/>
    <mergeCell ref="CM1803:CN1803"/>
    <mergeCell ref="CG1801:CH1801"/>
    <mergeCell ref="CI1801:CJ1801"/>
    <mergeCell ref="CK1801:CL1801"/>
    <mergeCell ref="CM1801:CN1801"/>
    <mergeCell ref="CK1802:CL1802"/>
    <mergeCell ref="CM1802:CN1802"/>
    <mergeCell ref="CK1790:CL1790"/>
    <mergeCell ref="CM1790:CN1790"/>
    <mergeCell ref="CQ1768:CR1768"/>
    <mergeCell ref="CS1768:CT1768"/>
    <mergeCell ref="CS1776:CT1776"/>
    <mergeCell ref="CQ1769:CR1769"/>
    <mergeCell ref="CQ1770:CR1770"/>
    <mergeCell ref="CS1770:CT1770"/>
    <mergeCell ref="CQ1783:CR1783"/>
    <mergeCell ref="CS1783:CT1783"/>
    <mergeCell ref="CQ1788:CR1788"/>
    <mergeCell ref="CQ1801:CR1801"/>
    <mergeCell ref="CG1800:CH1800"/>
    <mergeCell ref="CI1800:CJ1800"/>
    <mergeCell ref="CG1799:CH1799"/>
    <mergeCell ref="CI1799:CJ1799"/>
    <mergeCell ref="CG1797:CH1797"/>
    <mergeCell ref="CI1797:CJ1797"/>
    <mergeCell ref="CQ1798:CR1798"/>
    <mergeCell ref="CQ1791:CR1791"/>
    <mergeCell ref="CQ1794:CR1794"/>
    <mergeCell ref="CK1793:CL1793"/>
    <mergeCell ref="CM1793:CN1793"/>
    <mergeCell ref="CK1788:CL1788"/>
    <mergeCell ref="CM1788:CN1788"/>
    <mergeCell ref="CG1787:CH1787"/>
    <mergeCell ref="CI1787:CJ1787"/>
    <mergeCell ref="CM1795:CN1795"/>
    <mergeCell ref="CG1796:CH1796"/>
    <mergeCell ref="CI1796:CJ1796"/>
    <mergeCell ref="CK1796:CL1796"/>
    <mergeCell ref="CM1796:CN1796"/>
    <mergeCell ref="CG1792:CH1792"/>
    <mergeCell ref="CQ1789:CR1789"/>
    <mergeCell ref="CG1809:CH1809"/>
    <mergeCell ref="CI1809:CJ1809"/>
    <mergeCell ref="CQ1805:CR1805"/>
    <mergeCell ref="CI1805:CJ1805"/>
    <mergeCell ref="CK1805:CL1805"/>
    <mergeCell ref="CM1805:CN1805"/>
    <mergeCell ref="CK1809:CL1809"/>
    <mergeCell ref="CM1809:CN1809"/>
    <mergeCell ref="CG1807:CH1807"/>
    <mergeCell ref="CI1807:CJ1807"/>
    <mergeCell ref="CK1797:CL1797"/>
    <mergeCell ref="CM1797:CN1797"/>
    <mergeCell ref="CG1808:CH1808"/>
    <mergeCell ref="CI1808:CJ1808"/>
    <mergeCell ref="CK1806:CL1806"/>
    <mergeCell ref="CM1806:CN1806"/>
    <mergeCell ref="CG1798:CH1798"/>
    <mergeCell ref="CI1798:CJ1798"/>
    <mergeCell ref="CM1807:CN1807"/>
    <mergeCell ref="CS1767:CT1767"/>
    <mergeCell ref="CW1767:CX1767"/>
    <mergeCell ref="CW1764:CX1764"/>
    <mergeCell ref="CU1764:CV1764"/>
    <mergeCell ref="CU1765:CV1765"/>
    <mergeCell ref="CW1765:CX1765"/>
    <mergeCell ref="CS1764:CT1764"/>
    <mergeCell ref="CS1765:CT1765"/>
    <mergeCell ref="CS1763:CT1763"/>
    <mergeCell ref="CU1763:CV1763"/>
    <mergeCell ref="CQ1764:CR1764"/>
    <mergeCell ref="CQ1765:CR1765"/>
    <mergeCell ref="CM1808:CN1808"/>
    <mergeCell ref="CQ1771:CR1771"/>
    <mergeCell ref="CS1771:CT1771"/>
    <mergeCell ref="CU1771:CV1771"/>
    <mergeCell ref="CQ1777:CR1777"/>
    <mergeCell ref="CS1777:CT1777"/>
    <mergeCell ref="CQ1778:CR1778"/>
    <mergeCell ref="CQ1804:CR1804"/>
    <mergeCell ref="CU1768:CV1768"/>
    <mergeCell ref="CW1768:CX1768"/>
    <mergeCell ref="CQ1767:CR1767"/>
    <mergeCell ref="CU1767:CV1767"/>
    <mergeCell ref="CQ1766:CR1766"/>
    <mergeCell ref="CS1766:CT1766"/>
    <mergeCell ref="CU1766:CV1766"/>
    <mergeCell ref="CM1783:CN1783"/>
    <mergeCell ref="CM1767:CN1767"/>
    <mergeCell ref="CM1763:CN1763"/>
    <mergeCell ref="CS1769:CT1769"/>
    <mergeCell ref="CU1769:CV1769"/>
    <mergeCell ref="CU1770:CV1770"/>
    <mergeCell ref="CQ1772:CR1772"/>
    <mergeCell ref="CS1772:CT1772"/>
    <mergeCell ref="CQ1773:CR1773"/>
    <mergeCell ref="CS1773:CT1773"/>
    <mergeCell ref="CW1772:CX1772"/>
    <mergeCell ref="CW1771:CX1771"/>
    <mergeCell ref="CQ1774:CR1774"/>
    <mergeCell ref="CS1774:CT1774"/>
    <mergeCell ref="CQ1776:CR1776"/>
    <mergeCell ref="CU1774:CV1774"/>
    <mergeCell ref="CQ1775:CR1775"/>
    <mergeCell ref="CS1775:CT1775"/>
    <mergeCell ref="CU1777:CV1777"/>
    <mergeCell ref="CU1775:CV1775"/>
    <mergeCell ref="CQ1803:CR1803"/>
    <mergeCell ref="CS1803:CT1803"/>
    <mergeCell ref="CW1800:CX1800"/>
    <mergeCell ref="CS1793:CT1793"/>
    <mergeCell ref="CS1795:CT1795"/>
    <mergeCell ref="CS1798:CT1798"/>
    <mergeCell ref="CS1797:CT1797"/>
    <mergeCell ref="CS1788:CT1788"/>
    <mergeCell ref="CU1788:CV1788"/>
    <mergeCell ref="CS1801:CT1801"/>
    <mergeCell ref="CU1801:CV1801"/>
    <mergeCell ref="CW1803:CX1803"/>
    <mergeCell ref="CW1799:CX1799"/>
    <mergeCell ref="CW1784:CX1784"/>
    <mergeCell ref="CW1786:CX1786"/>
    <mergeCell ref="CS1785:CT1785"/>
    <mergeCell ref="CU1785:CV1785"/>
    <mergeCell ref="CW1774:CX1774"/>
    <mergeCell ref="CU1772:CV1772"/>
    <mergeCell ref="CW1773:CX1773"/>
    <mergeCell ref="CU1773:CV1773"/>
    <mergeCell ref="CU1776:CV1776"/>
    <mergeCell ref="CU1778:CV1778"/>
    <mergeCell ref="CS1778:CT1778"/>
    <mergeCell ref="CU1780:CV1780"/>
    <mergeCell ref="CQ1780:CR1780"/>
    <mergeCell ref="CS1780:CT1780"/>
    <mergeCell ref="CQ1779:CR1779"/>
    <mergeCell ref="CS1779:CT1779"/>
    <mergeCell ref="CU1779:CV1779"/>
    <mergeCell ref="CS1791:CT1791"/>
    <mergeCell ref="CU1791:CV1791"/>
    <mergeCell ref="CW1795:CX1795"/>
    <mergeCell ref="CU1787:CV1787"/>
    <mergeCell ref="CW1775:CX1775"/>
    <mergeCell ref="CW1778:CX1778"/>
    <mergeCell ref="CS1784:CT1784"/>
    <mergeCell ref="CU1783:CV1783"/>
    <mergeCell ref="CS1781:CT1781"/>
    <mergeCell ref="CU1781:CV1781"/>
    <mergeCell ref="CS1782:CT1782"/>
    <mergeCell ref="CU1782:CV1782"/>
    <mergeCell ref="CU1784:CV1784"/>
    <mergeCell ref="CS1787:CT1787"/>
    <mergeCell ref="CQ1785:CR1785"/>
    <mergeCell ref="CQ1784:CR1784"/>
    <mergeCell ref="CQ1812:CR1812"/>
    <mergeCell ref="CS1812:CT1812"/>
    <mergeCell ref="CQ1810:CR1810"/>
    <mergeCell ref="CS1810:CT1810"/>
    <mergeCell ref="CQ1811:CR1811"/>
    <mergeCell ref="CU1812:CV1812"/>
    <mergeCell ref="CW1812:CX1812"/>
    <mergeCell ref="CS1811:CT1811"/>
    <mergeCell ref="CU1811:CV1811"/>
    <mergeCell ref="CW1811:CX1811"/>
    <mergeCell ref="CQ1806:CR1806"/>
    <mergeCell ref="CU1808:CV1808"/>
    <mergeCell ref="CW1808:CX1808"/>
    <mergeCell ref="CQ1808:CR1808"/>
    <mergeCell ref="CS1808:CT1808"/>
    <mergeCell ref="CS1806:CT1806"/>
    <mergeCell ref="CU1809:CV1809"/>
    <mergeCell ref="CW1809:CX1809"/>
    <mergeCell ref="CU1806:CV1806"/>
    <mergeCell ref="CQ1807:CR1807"/>
    <mergeCell ref="CQ1809:CR1809"/>
    <mergeCell ref="CS1809:CT1809"/>
    <mergeCell ref="CW1802:CX1802"/>
    <mergeCell ref="CS1804:CT1804"/>
    <mergeCell ref="CU1804:CV1804"/>
    <mergeCell ref="CW1804:CX1804"/>
    <mergeCell ref="CS1802:CT1802"/>
    <mergeCell ref="CW1789:CX1789"/>
    <mergeCell ref="CS1790:CT1790"/>
    <mergeCell ref="CU1790:CV1790"/>
    <mergeCell ref="CS1789:CT1789"/>
    <mergeCell ref="CU1797:CV1797"/>
    <mergeCell ref="CU1810:CV1810"/>
    <mergeCell ref="CS1805:CT1805"/>
    <mergeCell ref="CU1805:CV1805"/>
    <mergeCell ref="CU1802:CV1802"/>
    <mergeCell ref="CS1807:CT1807"/>
    <mergeCell ref="CW1807:CX1807"/>
    <mergeCell ref="CU1807:CV1807"/>
    <mergeCell ref="CW1806:CX1806"/>
    <mergeCell ref="CW1810:CX1810"/>
    <mergeCell ref="CW1805:CX1805"/>
    <mergeCell ref="CU1803:CV1803"/>
    <mergeCell ref="CU1789:CV1789"/>
    <mergeCell ref="DC1769:DD1769"/>
    <mergeCell ref="DC1779:DD1779"/>
    <mergeCell ref="CW1797:CX1797"/>
    <mergeCell ref="DC1776:DD1776"/>
    <mergeCell ref="DC1780:DD1780"/>
    <mergeCell ref="CW1781:CX1781"/>
    <mergeCell ref="DA1774:DB1774"/>
    <mergeCell ref="CW1777:CX1777"/>
    <mergeCell ref="DA1788:DB1788"/>
    <mergeCell ref="DA1787:DB1787"/>
    <mergeCell ref="CW1779:CX1779"/>
    <mergeCell ref="CW1801:CX1801"/>
    <mergeCell ref="CW1788:CX1788"/>
    <mergeCell ref="CW1792:CX1792"/>
    <mergeCell ref="CW1782:CX1782"/>
    <mergeCell ref="CW1796:CX1796"/>
    <mergeCell ref="CW1790:CX1790"/>
    <mergeCell ref="CW1791:CX1791"/>
    <mergeCell ref="CW1793:CX1793"/>
    <mergeCell ref="CW1794:CX1794"/>
    <mergeCell ref="CW1798:CX1798"/>
    <mergeCell ref="CW1770:CX1770"/>
    <mergeCell ref="CW1769:CX1769"/>
    <mergeCell ref="CW1785:CX1785"/>
    <mergeCell ref="DC1775:DD1775"/>
    <mergeCell ref="DA1781:DB1781"/>
    <mergeCell ref="DC1781:DD1781"/>
    <mergeCell ref="CW1787:CX1787"/>
    <mergeCell ref="CW1783:CX1783"/>
    <mergeCell ref="CW1776:CX1776"/>
    <mergeCell ref="CW1780:CX1780"/>
    <mergeCell ref="DA1779:DB1779"/>
    <mergeCell ref="CW1766:CX1766"/>
    <mergeCell ref="DE1776:DF1776"/>
    <mergeCell ref="DG1776:DH1776"/>
    <mergeCell ref="DC1777:DD1777"/>
    <mergeCell ref="DC1773:DD1773"/>
    <mergeCell ref="DE1773:DF1773"/>
    <mergeCell ref="DG1773:DH1773"/>
    <mergeCell ref="DG1770:DH1770"/>
    <mergeCell ref="DG1765:DH1765"/>
    <mergeCell ref="DC1764:DD1764"/>
    <mergeCell ref="DE1766:DF1766"/>
    <mergeCell ref="DA1765:DB1765"/>
    <mergeCell ref="DA1766:DB1766"/>
    <mergeCell ref="DA1764:DB1764"/>
    <mergeCell ref="DA1767:DB1767"/>
    <mergeCell ref="DG1764:DH1764"/>
    <mergeCell ref="DC1767:DD1767"/>
    <mergeCell ref="DE1767:DF1767"/>
    <mergeCell ref="DC1766:DD1766"/>
    <mergeCell ref="DE1764:DF1764"/>
    <mergeCell ref="DG1767:DH1767"/>
    <mergeCell ref="DG1766:DH1766"/>
    <mergeCell ref="DC1765:DD1765"/>
    <mergeCell ref="DE1765:DF1765"/>
    <mergeCell ref="DA1775:DB1775"/>
    <mergeCell ref="DE1769:DF1769"/>
    <mergeCell ref="DG1769:DH1769"/>
    <mergeCell ref="DG1768:DH1768"/>
    <mergeCell ref="DC1768:DD1768"/>
    <mergeCell ref="DE1768:DF1768"/>
    <mergeCell ref="DA1768:DB1768"/>
    <mergeCell ref="DA1769:DB1769"/>
    <mergeCell ref="DC1770:DD1770"/>
    <mergeCell ref="DE1770:DF1770"/>
    <mergeCell ref="DA1770:DB1770"/>
    <mergeCell ref="DA1771:DB1771"/>
    <mergeCell ref="DA1772:DB1772"/>
    <mergeCell ref="DC1772:DD1772"/>
    <mergeCell ref="DE1772:DF1772"/>
    <mergeCell ref="DE1779:DF1779"/>
    <mergeCell ref="DG1779:DH1779"/>
    <mergeCell ref="DA1778:DB1778"/>
    <mergeCell ref="DC1778:DD1778"/>
    <mergeCell ref="DE1778:DF1778"/>
    <mergeCell ref="DG1778:DH1778"/>
    <mergeCell ref="DG1777:DH1777"/>
    <mergeCell ref="DA1776:DB1776"/>
    <mergeCell ref="DC1771:DD1771"/>
    <mergeCell ref="DE1771:DF1771"/>
    <mergeCell ref="DE1775:DF1775"/>
    <mergeCell ref="DE1811:DF1811"/>
    <mergeCell ref="DE1800:DF1800"/>
    <mergeCell ref="DA1798:DB1798"/>
    <mergeCell ref="DC1798:DD1798"/>
    <mergeCell ref="DE1798:DF1798"/>
    <mergeCell ref="DG1796:DH1796"/>
    <mergeCell ref="DE1806:DF1806"/>
    <mergeCell ref="DG1806:DH1806"/>
    <mergeCell ref="DE1804:DF1804"/>
    <mergeCell ref="DG1804:DH1804"/>
    <mergeCell ref="DE1802:DF1802"/>
    <mergeCell ref="DG1799:DH1799"/>
    <mergeCell ref="DC1797:DD1797"/>
    <mergeCell ref="DA1812:DB1812"/>
    <mergeCell ref="DA1773:DB1773"/>
    <mergeCell ref="DC1774:DD1774"/>
    <mergeCell ref="DE1774:DF1774"/>
    <mergeCell ref="DG1791:DH1791"/>
    <mergeCell ref="DE1782:DF1782"/>
    <mergeCell ref="DG1782:DH1782"/>
    <mergeCell ref="DE1784:DF1784"/>
    <mergeCell ref="DG1784:DH1784"/>
    <mergeCell ref="DG1790:DH1790"/>
    <mergeCell ref="DC1785:DD1785"/>
    <mergeCell ref="DE1785:DF1785"/>
    <mergeCell ref="DG1787:DH1787"/>
    <mergeCell ref="DA1796:DB1796"/>
    <mergeCell ref="DO1770:DP1770"/>
    <mergeCell ref="DK1765:DL1765"/>
    <mergeCell ref="DM1765:DN1765"/>
    <mergeCell ref="DK1763:DL1763"/>
    <mergeCell ref="DM1763:DN1763"/>
    <mergeCell ref="DK1769:DL1769"/>
    <mergeCell ref="DG1798:DH1798"/>
    <mergeCell ref="DG1802:DH1802"/>
    <mergeCell ref="DE1803:DF1803"/>
    <mergeCell ref="DG1803:DH1803"/>
    <mergeCell ref="DA1789:DB1789"/>
    <mergeCell ref="DA1810:DB1810"/>
    <mergeCell ref="DC1810:DD1810"/>
    <mergeCell ref="DC1803:DD1803"/>
    <mergeCell ref="DA1804:DB1804"/>
    <mergeCell ref="DC1804:DD1804"/>
    <mergeCell ref="DA1806:DB1806"/>
    <mergeCell ref="DC1787:DD1787"/>
    <mergeCell ref="DE1788:DF1788"/>
    <mergeCell ref="DG1788:DH1788"/>
    <mergeCell ref="DE1783:DF1783"/>
    <mergeCell ref="DA1793:DB1793"/>
    <mergeCell ref="DA1791:DB1791"/>
    <mergeCell ref="DA1790:DB1790"/>
    <mergeCell ref="DC1791:DD1791"/>
    <mergeCell ref="DA1783:DB1783"/>
    <mergeCell ref="DA1780:DB1780"/>
    <mergeCell ref="DC1786:DD1786"/>
    <mergeCell ref="DE1786:DF1786"/>
    <mergeCell ref="DE1787:DF1787"/>
    <mergeCell ref="DG1781:DH1781"/>
    <mergeCell ref="DK1766:DL1766"/>
    <mergeCell ref="DK1767:DL1767"/>
    <mergeCell ref="DK1778:DL1778"/>
    <mergeCell ref="DG1801:DH1801"/>
    <mergeCell ref="DC1800:DD1800"/>
    <mergeCell ref="DA1797:DB1797"/>
    <mergeCell ref="DA1800:DB1800"/>
    <mergeCell ref="DA1801:DB1801"/>
    <mergeCell ref="DC1801:DD1801"/>
    <mergeCell ref="DE1801:DF1801"/>
    <mergeCell ref="DG1800:DH1800"/>
    <mergeCell ref="DA1799:DB1799"/>
    <mergeCell ref="DE1799:DF1799"/>
    <mergeCell ref="DC1806:DD1806"/>
    <mergeCell ref="DA1807:DB1807"/>
    <mergeCell ref="DG1808:DH1808"/>
    <mergeCell ref="DA1808:DB1808"/>
    <mergeCell ref="DC1808:DD1808"/>
    <mergeCell ref="DA1802:DB1802"/>
    <mergeCell ref="DC1802:DD1802"/>
    <mergeCell ref="DA1803:DB1803"/>
    <mergeCell ref="DE1805:DF1805"/>
    <mergeCell ref="DG1805:DH1805"/>
    <mergeCell ref="DA1805:DB1805"/>
    <mergeCell ref="DC1805:DD1805"/>
    <mergeCell ref="DA1784:DB1784"/>
    <mergeCell ref="DC1784:DD1784"/>
    <mergeCell ref="DE1780:DF1780"/>
    <mergeCell ref="DA1782:DB1782"/>
    <mergeCell ref="DG1780:DH1780"/>
    <mergeCell ref="DE1792:DF1792"/>
    <mergeCell ref="DK1805:DL1805"/>
    <mergeCell ref="DG1774:DH1774"/>
    <mergeCell ref="DO1772:DP1772"/>
    <mergeCell ref="DK1770:DL1770"/>
    <mergeCell ref="DK1771:DL1771"/>
    <mergeCell ref="DO1771:DP1771"/>
    <mergeCell ref="DM1774:DN1774"/>
    <mergeCell ref="DO1774:DP1774"/>
    <mergeCell ref="DQ1766:DR1766"/>
    <mergeCell ref="DQ1767:DR1767"/>
    <mergeCell ref="DK1768:DL1768"/>
    <mergeCell ref="DM1768:DN1768"/>
    <mergeCell ref="DQ1769:DR1769"/>
    <mergeCell ref="DQ1768:DR1768"/>
    <mergeCell ref="DO1767:DP1767"/>
    <mergeCell ref="DM1769:DN1769"/>
    <mergeCell ref="DO1769:DP1769"/>
    <mergeCell ref="DQ1764:DR1764"/>
    <mergeCell ref="DM1772:DN1772"/>
    <mergeCell ref="DM1770:DN1770"/>
    <mergeCell ref="DQ1770:DR1770"/>
    <mergeCell ref="DM1766:DN1766"/>
    <mergeCell ref="DO1768:DP1768"/>
    <mergeCell ref="DQ1771:DR1771"/>
    <mergeCell ref="DM1767:DN1767"/>
    <mergeCell ref="DO1765:DP1765"/>
    <mergeCell ref="DQ1765:DR1765"/>
    <mergeCell ref="DM1764:DN1764"/>
    <mergeCell ref="DO1764:DP1764"/>
    <mergeCell ref="DO1766:DP1766"/>
    <mergeCell ref="DM1771:DN1771"/>
    <mergeCell ref="DM1773:DN1773"/>
    <mergeCell ref="DO1773:DP1773"/>
    <mergeCell ref="DK1764:DL1764"/>
    <mergeCell ref="DQ1791:DR1791"/>
    <mergeCell ref="DO1796:DP1796"/>
    <mergeCell ref="DQ1796:DR1796"/>
    <mergeCell ref="DO1795:DP1795"/>
    <mergeCell ref="DQ1795:DR1795"/>
    <mergeCell ref="DQ1794:DR1794"/>
    <mergeCell ref="DO1794:DP1794"/>
    <mergeCell ref="DQ1788:DR1788"/>
    <mergeCell ref="DO1788:DP1788"/>
    <mergeCell ref="DO1787:DP1787"/>
    <mergeCell ref="DQ1784:DR1784"/>
    <mergeCell ref="DO1783:DP1783"/>
    <mergeCell ref="DQ1783:DR1783"/>
    <mergeCell ref="DO1784:DP1784"/>
    <mergeCell ref="DQ1774:DR1774"/>
    <mergeCell ref="DQ1773:DR1773"/>
    <mergeCell ref="DQ1785:DR1785"/>
    <mergeCell ref="DO1789:DP1789"/>
    <mergeCell ref="DQ1786:DR1786"/>
    <mergeCell ref="DQ1778:DR1778"/>
    <mergeCell ref="DQ1776:DR1776"/>
    <mergeCell ref="DO1775:DP1775"/>
    <mergeCell ref="DU1763:DV1763"/>
    <mergeCell ref="DW1763:DX1763"/>
    <mergeCell ref="DU1764:DV1764"/>
    <mergeCell ref="DW1764:DX1764"/>
    <mergeCell ref="DU1766:DV1766"/>
    <mergeCell ref="DW1766:DX1766"/>
    <mergeCell ref="DU1765:DV1765"/>
    <mergeCell ref="DY1763:DZ1763"/>
    <mergeCell ref="EA1763:EB1763"/>
    <mergeCell ref="DY1767:DZ1767"/>
    <mergeCell ref="EA1767:EB1767"/>
    <mergeCell ref="DY1764:DZ1764"/>
    <mergeCell ref="EA1764:EB1764"/>
    <mergeCell ref="DY1765:DZ1765"/>
    <mergeCell ref="EA1765:EB1765"/>
    <mergeCell ref="DY1766:DZ1766"/>
    <mergeCell ref="EA1766:EB1766"/>
    <mergeCell ref="DU1767:DV1767"/>
    <mergeCell ref="DW1767:DX1767"/>
    <mergeCell ref="DW1765:DX1765"/>
    <mergeCell ref="DY1768:DZ1768"/>
    <mergeCell ref="EA1768:EB1768"/>
    <mergeCell ref="DU1768:DV1768"/>
    <mergeCell ref="DW1768:DX1768"/>
    <mergeCell ref="DM1807:DN1807"/>
    <mergeCell ref="DO1807:DP1807"/>
    <mergeCell ref="DQ1807:DR1807"/>
    <mergeCell ref="DM1806:DN1806"/>
    <mergeCell ref="DO1806:DP1806"/>
    <mergeCell ref="DO1805:DP1805"/>
    <mergeCell ref="DQ1805:DR1805"/>
    <mergeCell ref="DM1792:DN1792"/>
    <mergeCell ref="DM1791:DN1791"/>
    <mergeCell ref="DM1805:DN1805"/>
    <mergeCell ref="DQ1806:DR1806"/>
    <mergeCell ref="DO1803:DP1803"/>
    <mergeCell ref="DQ1803:DR1803"/>
    <mergeCell ref="DM1804:DN1804"/>
    <mergeCell ref="DO1804:DP1804"/>
    <mergeCell ref="DU1777:DV1777"/>
    <mergeCell ref="DW1769:DX1769"/>
    <mergeCell ref="DQ1781:DR1781"/>
    <mergeCell ref="DO1782:DP1782"/>
    <mergeCell ref="DU1780:DV1780"/>
    <mergeCell ref="DW1780:DX1780"/>
    <mergeCell ref="DO1792:DP1792"/>
    <mergeCell ref="DQ1792:DR1792"/>
    <mergeCell ref="DQ1787:DR1787"/>
    <mergeCell ref="DO1785:DP1785"/>
    <mergeCell ref="DO1797:DP1797"/>
    <mergeCell ref="DQ1797:DR1797"/>
    <mergeCell ref="DO1791:DP1791"/>
    <mergeCell ref="DU1770:DV1770"/>
    <mergeCell ref="DW1770:DX1770"/>
    <mergeCell ref="DY1776:DZ1776"/>
    <mergeCell ref="EA1776:EB1776"/>
    <mergeCell ref="DU1771:DV1771"/>
    <mergeCell ref="DW1771:DX1771"/>
    <mergeCell ref="DU1772:DV1772"/>
    <mergeCell ref="DW1772:DX1772"/>
    <mergeCell ref="DY1775:DZ1775"/>
    <mergeCell ref="EA1775:EB1775"/>
    <mergeCell ref="DW1778:DX1778"/>
    <mergeCell ref="DU1779:DV1779"/>
    <mergeCell ref="DW1779:DX1779"/>
    <mergeCell ref="DU1782:DV1782"/>
    <mergeCell ref="DW1782:DX1782"/>
    <mergeCell ref="DY1777:DZ1777"/>
    <mergeCell ref="EA1777:EB1777"/>
    <mergeCell ref="DY1772:DZ1772"/>
    <mergeCell ref="EA1772:EB1772"/>
    <mergeCell ref="DY1774:DZ1774"/>
    <mergeCell ref="EA1774:EB1774"/>
    <mergeCell ref="DY1780:DZ1780"/>
    <mergeCell ref="EA1780:EB1780"/>
    <mergeCell ref="DY1773:DZ1773"/>
    <mergeCell ref="EA1773:EB1773"/>
    <mergeCell ref="DY1778:DZ1778"/>
    <mergeCell ref="DY1784:DZ1784"/>
    <mergeCell ref="EA1784:EB1784"/>
    <mergeCell ref="DW1777:DX1777"/>
    <mergeCell ref="EA1778:EB1778"/>
    <mergeCell ref="DY1779:DZ1779"/>
    <mergeCell ref="EA1779:EB1779"/>
    <mergeCell ref="DU1778:DV1778"/>
    <mergeCell ref="DY1783:DZ1783"/>
    <mergeCell ref="EA1783:EB1783"/>
    <mergeCell ref="DU1773:DV1773"/>
    <mergeCell ref="DW1773:DX1773"/>
    <mergeCell ref="DU1776:DV1776"/>
    <mergeCell ref="DW1776:DX1776"/>
    <mergeCell ref="DU1775:DV1775"/>
    <mergeCell ref="DW1775:DX1775"/>
    <mergeCell ref="DU1774:DV1774"/>
    <mergeCell ref="DW1774:DX1774"/>
    <mergeCell ref="EA1790:EB1790"/>
    <mergeCell ref="DY1793:DZ1793"/>
    <mergeCell ref="DU1795:DV1795"/>
    <mergeCell ref="DW1795:DX1795"/>
    <mergeCell ref="DU1792:DV1792"/>
    <mergeCell ref="DW1792:DX1792"/>
    <mergeCell ref="DU1787:DV1787"/>
    <mergeCell ref="DW1787:DX1787"/>
    <mergeCell ref="DY1781:DZ1781"/>
    <mergeCell ref="EA1781:EB1781"/>
    <mergeCell ref="DU1784:DV1784"/>
    <mergeCell ref="DW1784:DX1784"/>
    <mergeCell ref="DU1783:DV1783"/>
    <mergeCell ref="DW1783:DX1783"/>
    <mergeCell ref="DY1782:DZ1782"/>
    <mergeCell ref="EA1782:EB1782"/>
    <mergeCell ref="DU1781:DV1781"/>
    <mergeCell ref="DW1781:DX1781"/>
    <mergeCell ref="DY1785:DZ1785"/>
    <mergeCell ref="EA1785:EB1785"/>
    <mergeCell ref="DU1788:DV1788"/>
    <mergeCell ref="DW1788:DX1788"/>
    <mergeCell ref="DY1786:DZ1786"/>
    <mergeCell ref="EA1786:EB1786"/>
    <mergeCell ref="DY1787:DZ1787"/>
    <mergeCell ref="EA1787:EB1787"/>
    <mergeCell ref="DU1785:DV1785"/>
    <mergeCell ref="DW1785:DX1785"/>
    <mergeCell ref="DY1788:DZ1788"/>
    <mergeCell ref="EA1788:EB1788"/>
    <mergeCell ref="DU1786:DV1786"/>
    <mergeCell ref="DW1786:DX1786"/>
    <mergeCell ref="DW1806:DX1806"/>
    <mergeCell ref="DY1806:DZ1806"/>
    <mergeCell ref="DU1812:DV1812"/>
    <mergeCell ref="DW1812:DX1812"/>
    <mergeCell ref="DY1812:DZ1812"/>
    <mergeCell ref="DW1807:DX1807"/>
    <mergeCell ref="DW1810:DX1810"/>
    <mergeCell ref="DY1811:DZ1811"/>
    <mergeCell ref="DY1790:DZ1790"/>
    <mergeCell ref="DU1789:DV1789"/>
    <mergeCell ref="DW1789:DX1789"/>
    <mergeCell ref="DU1790:DV1790"/>
    <mergeCell ref="DW1790:DX1790"/>
    <mergeCell ref="EA1812:EB1812"/>
    <mergeCell ref="DU1802:DV1802"/>
    <mergeCell ref="DW1802:DX1802"/>
    <mergeCell ref="DY1810:DZ1810"/>
    <mergeCell ref="EA1810:EB1810"/>
    <mergeCell ref="DY1792:DZ1792"/>
    <mergeCell ref="EA1792:EB1792"/>
    <mergeCell ref="DU1793:DV1793"/>
    <mergeCell ref="DW1793:DX1793"/>
    <mergeCell ref="DU1791:DV1791"/>
    <mergeCell ref="DW1791:DX1791"/>
    <mergeCell ref="DY1791:DZ1791"/>
    <mergeCell ref="DY1795:DZ1795"/>
    <mergeCell ref="DU1794:DV1794"/>
    <mergeCell ref="DW1794:DX1794"/>
    <mergeCell ref="DY1794:DZ1794"/>
    <mergeCell ref="DY1789:DZ1789"/>
    <mergeCell ref="EA1789:EB1789"/>
    <mergeCell ref="EA1793:EB1793"/>
    <mergeCell ref="DW1801:DX1801"/>
    <mergeCell ref="DY1796:DZ1796"/>
    <mergeCell ref="DY1809:DZ1809"/>
    <mergeCell ref="EA1809:EB1809"/>
    <mergeCell ref="DY1804:DZ1804"/>
    <mergeCell ref="EA1804:EB1804"/>
    <mergeCell ref="EA1811:EB1811"/>
    <mergeCell ref="DY1802:DZ1802"/>
    <mergeCell ref="EA1802:EB1802"/>
    <mergeCell ref="DY1803:DZ1803"/>
    <mergeCell ref="EA1803:EB1803"/>
    <mergeCell ref="EA1805:EB1805"/>
    <mergeCell ref="DU1804:DV1804"/>
    <mergeCell ref="DW1804:DX1804"/>
    <mergeCell ref="DW1808:DX1808"/>
    <mergeCell ref="EA1807:EB1807"/>
    <mergeCell ref="DY1808:DZ1808"/>
    <mergeCell ref="EA1808:EB1808"/>
    <mergeCell ref="DY1807:DZ1807"/>
    <mergeCell ref="EA1806:EB1806"/>
    <mergeCell ref="DU1811:DV1811"/>
    <mergeCell ref="DW1811:DX1811"/>
    <mergeCell ref="DU1810:DV1810"/>
    <mergeCell ref="DW1809:DX1809"/>
    <mergeCell ref="DU1803:DV1803"/>
    <mergeCell ref="DU1808:DV1808"/>
    <mergeCell ref="DU1807:DV1807"/>
    <mergeCell ref="DW1803:DX1803"/>
    <mergeCell ref="DU1805:DV1805"/>
    <mergeCell ref="DW1805:DX1805"/>
    <mergeCell ref="DU1809:DV1809"/>
    <mergeCell ref="DU1806:DV1806"/>
    <mergeCell ref="DY1805:DZ1805"/>
    <mergeCell ref="EE1798:EF1798"/>
    <mergeCell ref="EA1799:EB1799"/>
    <mergeCell ref="EA1796:EB1796"/>
    <mergeCell ref="EE1797:EF1797"/>
    <mergeCell ref="EE1803:EF1803"/>
    <mergeCell ref="EA1800:EB1800"/>
    <mergeCell ref="EA1795:EB1795"/>
    <mergeCell ref="EE1795:EF1795"/>
    <mergeCell ref="EE1799:EF1799"/>
    <mergeCell ref="EE1805:EF1805"/>
    <mergeCell ref="EA1801:EB1801"/>
    <mergeCell ref="EA1797:EB1797"/>
    <mergeCell ref="EA1798:EB1798"/>
    <mergeCell ref="EE1796:EF1796"/>
    <mergeCell ref="EA1794:EB1794"/>
    <mergeCell ref="DU1799:DV1799"/>
    <mergeCell ref="DW1799:DX1799"/>
    <mergeCell ref="DY1799:DZ1799"/>
    <mergeCell ref="DU1797:DV1797"/>
    <mergeCell ref="DW1797:DX1797"/>
    <mergeCell ref="DW1798:DX1798"/>
    <mergeCell ref="DY1798:DZ1798"/>
    <mergeCell ref="DY1797:DZ1797"/>
    <mergeCell ref="DU1796:DV1796"/>
    <mergeCell ref="DW1796:DX1796"/>
    <mergeCell ref="DU1800:DV1800"/>
    <mergeCell ref="DY1801:DZ1801"/>
    <mergeCell ref="DU1801:DV1801"/>
    <mergeCell ref="DU1798:DV1798"/>
    <mergeCell ref="DY1800:DZ1800"/>
    <mergeCell ref="DW1800:DX1800"/>
    <mergeCell ref="EK1774:EL1774"/>
    <mergeCell ref="EK1775:EL1775"/>
    <mergeCell ref="EK1780:EL1780"/>
    <mergeCell ref="EK1789:EL1789"/>
    <mergeCell ref="EI1788:EJ1788"/>
    <mergeCell ref="EK1790:EL1790"/>
    <mergeCell ref="EI1790:EJ1790"/>
    <mergeCell ref="EK1776:EL1776"/>
    <mergeCell ref="EK1777:EL1777"/>
    <mergeCell ref="EK1778:EL1778"/>
    <mergeCell ref="EA1791:EB1791"/>
    <mergeCell ref="EE1763:EF1763"/>
    <mergeCell ref="EE1764:EF1764"/>
    <mergeCell ref="EG1764:EH1764"/>
    <mergeCell ref="EG1766:EH1766"/>
    <mergeCell ref="EG1767:EH1767"/>
    <mergeCell ref="EG1768:EH1768"/>
    <mergeCell ref="EG1763:EH1763"/>
    <mergeCell ref="EG1765:EH1765"/>
    <mergeCell ref="EE1765:EF1765"/>
    <mergeCell ref="EE1776:EF1776"/>
    <mergeCell ref="EE1767:EF1767"/>
    <mergeCell ref="EE1766:EF1766"/>
    <mergeCell ref="EE1775:EF1775"/>
    <mergeCell ref="EE1772:EF1772"/>
    <mergeCell ref="EE1774:EF1774"/>
    <mergeCell ref="EE1768:EF1768"/>
    <mergeCell ref="EE1786:EF1786"/>
    <mergeCell ref="EG1771:EH1771"/>
    <mergeCell ref="EE1769:EF1769"/>
    <mergeCell ref="EE1777:EF1777"/>
    <mergeCell ref="EG1784:EH1784"/>
    <mergeCell ref="EI1777:EJ1777"/>
    <mergeCell ref="EI1778:EJ1778"/>
    <mergeCell ref="EI1763:EJ1763"/>
    <mergeCell ref="EI1767:EJ1767"/>
    <mergeCell ref="EI1766:EJ1766"/>
    <mergeCell ref="EI1770:EJ1770"/>
    <mergeCell ref="EE1793:EF1793"/>
    <mergeCell ref="EE1792:EF1792"/>
    <mergeCell ref="EE1787:EF1787"/>
    <mergeCell ref="EE1788:EF1788"/>
    <mergeCell ref="EE1791:EF1791"/>
    <mergeCell ref="EE1790:EF1790"/>
    <mergeCell ref="EG1775:EH1775"/>
    <mergeCell ref="EG1773:EH1773"/>
    <mergeCell ref="EI1773:EJ1773"/>
    <mergeCell ref="EG1774:EH1774"/>
    <mergeCell ref="EG1777:EH1777"/>
    <mergeCell ref="EI1783:EJ1783"/>
    <mergeCell ref="EI1780:EJ1780"/>
    <mergeCell ref="EG1780:EH1780"/>
    <mergeCell ref="EE1778:EF1778"/>
    <mergeCell ref="EE1789:EF1789"/>
    <mergeCell ref="EG1776:EH1776"/>
    <mergeCell ref="EI1776:EJ1776"/>
    <mergeCell ref="EE1779:EF1779"/>
    <mergeCell ref="EE1784:EF1784"/>
    <mergeCell ref="EE1781:EF1781"/>
    <mergeCell ref="EE1783:EF1783"/>
    <mergeCell ref="EE1782:EF1782"/>
    <mergeCell ref="EE1780:EF1780"/>
    <mergeCell ref="EE1785:EF1785"/>
    <mergeCell ref="EK1763:EL1763"/>
    <mergeCell ref="EK1766:EL1766"/>
    <mergeCell ref="EK1767:EL1767"/>
    <mergeCell ref="EI1765:EJ1765"/>
    <mergeCell ref="EK1765:EL1765"/>
    <mergeCell ref="EI1764:EJ1764"/>
    <mergeCell ref="EK1764:EL1764"/>
    <mergeCell ref="EK1768:EL1768"/>
    <mergeCell ref="EE1773:EF1773"/>
    <mergeCell ref="EE1770:EF1770"/>
    <mergeCell ref="EG1770:EH1770"/>
    <mergeCell ref="EK1772:EL1772"/>
    <mergeCell ref="EG1772:EH1772"/>
    <mergeCell ref="EI1772:EJ1772"/>
    <mergeCell ref="EE1771:EF1771"/>
    <mergeCell ref="EG1769:EH1769"/>
    <mergeCell ref="EI1769:EJ1769"/>
    <mergeCell ref="EI1807:EJ1807"/>
    <mergeCell ref="EG1805:EH1805"/>
    <mergeCell ref="EI1805:EJ1805"/>
    <mergeCell ref="EI1808:EJ1808"/>
    <mergeCell ref="EG1807:EH1807"/>
    <mergeCell ref="EI1794:EJ1794"/>
    <mergeCell ref="EG1793:EH1793"/>
    <mergeCell ref="EG1792:EH1792"/>
    <mergeCell ref="EG1796:EH1796"/>
    <mergeCell ref="EE1809:EF1809"/>
    <mergeCell ref="EE1801:EF1801"/>
    <mergeCell ref="EE1802:EF1802"/>
    <mergeCell ref="EG1802:EH1802"/>
    <mergeCell ref="EE1804:EF1804"/>
    <mergeCell ref="EE1806:EF1806"/>
    <mergeCell ref="EE1807:EF1807"/>
    <mergeCell ref="EE1808:EF1808"/>
    <mergeCell ref="EE1794:EF1794"/>
    <mergeCell ref="EE1800:EF1800"/>
    <mergeCell ref="EK1809:EL1809"/>
    <mergeCell ref="EI1800:EJ1800"/>
    <mergeCell ref="EK1800:EL1800"/>
    <mergeCell ref="EI1801:EJ1801"/>
    <mergeCell ref="EK1801:EL1801"/>
    <mergeCell ref="EK1807:EL1807"/>
    <mergeCell ref="EI1806:EJ1806"/>
    <mergeCell ref="EK1806:EL1806"/>
    <mergeCell ref="EI1803:EJ1803"/>
    <mergeCell ref="EK1803:EL1803"/>
    <mergeCell ref="EK1808:EL1808"/>
    <mergeCell ref="EI1798:EJ1798"/>
    <mergeCell ref="EI1802:EJ1802"/>
    <mergeCell ref="EK1799:EL1799"/>
    <mergeCell ref="EE1812:EF1812"/>
    <mergeCell ref="EG1812:EH1812"/>
    <mergeCell ref="EE1810:EF1810"/>
    <mergeCell ref="EG1810:EH1810"/>
    <mergeCell ref="EI1810:EJ1810"/>
    <mergeCell ref="EG1809:EH1809"/>
    <mergeCell ref="EI1809:EJ1809"/>
    <mergeCell ref="EE1811:EF1811"/>
    <mergeCell ref="EI1812:EJ1812"/>
    <mergeCell ref="EK1812:EL1812"/>
    <mergeCell ref="EG1811:EH1811"/>
    <mergeCell ref="EI1811:EJ1811"/>
    <mergeCell ref="EK1811:EL1811"/>
    <mergeCell ref="EK1810:EL1810"/>
    <mergeCell ref="EG1806:EH1806"/>
    <mergeCell ref="EG1804:EH1804"/>
    <mergeCell ref="EG1803:EH1803"/>
    <mergeCell ref="EG1808:EH1808"/>
    <mergeCell ref="EK1786:EL1786"/>
    <mergeCell ref="EI1785:EJ1785"/>
    <mergeCell ref="EG1791:EH1791"/>
    <mergeCell ref="EG1778:EH1778"/>
    <mergeCell ref="EK1782:EL1782"/>
    <mergeCell ref="EG1782:EH1782"/>
    <mergeCell ref="EI1782:EJ1782"/>
    <mergeCell ref="EK1805:EL1805"/>
    <mergeCell ref="EG1798:EH1798"/>
    <mergeCell ref="EK1802:EL1802"/>
    <mergeCell ref="EG1799:EH1799"/>
    <mergeCell ref="EI1804:EJ1804"/>
    <mergeCell ref="EK1798:EL1798"/>
    <mergeCell ref="EK1804:EL1804"/>
    <mergeCell ref="EI1799:EJ1799"/>
    <mergeCell ref="EG1801:EH1801"/>
    <mergeCell ref="EG1800:EH1800"/>
    <mergeCell ref="EG1787:EH1787"/>
    <mergeCell ref="EI1787:EJ1787"/>
    <mergeCell ref="EK1787:EL1787"/>
    <mergeCell ref="EG1797:EH1797"/>
    <mergeCell ref="EG1794:EH1794"/>
    <mergeCell ref="EI1779:EJ1779"/>
    <mergeCell ref="EK1793:EL1793"/>
    <mergeCell ref="EK1779:EL1779"/>
    <mergeCell ref="EK1783:EL1783"/>
    <mergeCell ref="EO1767:EP1767"/>
    <mergeCell ref="EQ1767:ER1767"/>
    <mergeCell ref="ES1769:ET1769"/>
    <mergeCell ref="EQ1777:ER1777"/>
    <mergeCell ref="EI1768:EJ1768"/>
    <mergeCell ref="EU1786:EV1786"/>
    <mergeCell ref="ES1788:ET1788"/>
    <mergeCell ref="EG1795:EH1795"/>
    <mergeCell ref="EK1794:EL1794"/>
    <mergeCell ref="EK1797:EL1797"/>
    <mergeCell ref="EK1796:EL1796"/>
    <mergeCell ref="EI1795:EJ1795"/>
    <mergeCell ref="EI1796:EJ1796"/>
    <mergeCell ref="EI1797:EJ1797"/>
    <mergeCell ref="EK1795:EL1795"/>
    <mergeCell ref="EI1775:EJ1775"/>
    <mergeCell ref="EI1774:EJ1774"/>
    <mergeCell ref="EK1784:EL1784"/>
    <mergeCell ref="EG1790:EH1790"/>
    <mergeCell ref="EG1788:EH1788"/>
    <mergeCell ref="EO1781:EP1781"/>
    <mergeCell ref="EO1780:EP1780"/>
    <mergeCell ref="EI1793:EJ1793"/>
    <mergeCell ref="EI1791:EJ1791"/>
    <mergeCell ref="EI1792:EJ1792"/>
    <mergeCell ref="EK1792:EL1792"/>
    <mergeCell ref="EK1791:EL1791"/>
    <mergeCell ref="EG1779:EH1779"/>
    <mergeCell ref="EG1781:EH1781"/>
    <mergeCell ref="EI1781:EJ1781"/>
    <mergeCell ref="EG1789:EH1789"/>
    <mergeCell ref="EK1788:EL1788"/>
    <mergeCell ref="EU1774:EV1774"/>
    <mergeCell ref="ES1776:ET1776"/>
    <mergeCell ref="EU1776:EV1776"/>
    <mergeCell ref="ES1775:ET1775"/>
    <mergeCell ref="EU1775:EV1775"/>
    <mergeCell ref="ES1777:ET1777"/>
    <mergeCell ref="EU1779:EV1779"/>
    <mergeCell ref="EO1784:EP1784"/>
    <mergeCell ref="EO1785:EP1785"/>
    <mergeCell ref="EG1785:EH1785"/>
    <mergeCell ref="EG1783:EH1783"/>
    <mergeCell ref="EI1789:EJ1789"/>
    <mergeCell ref="EI1784:EJ1784"/>
    <mergeCell ref="EK1781:EL1781"/>
    <mergeCell ref="EG1786:EH1786"/>
    <mergeCell ref="EI1786:EJ1786"/>
    <mergeCell ref="EQ1763:ER1763"/>
    <mergeCell ref="ES1763:ET1763"/>
    <mergeCell ref="EU1763:EV1763"/>
    <mergeCell ref="EO1764:EP1764"/>
    <mergeCell ref="EQ1764:ER1764"/>
    <mergeCell ref="ES1764:ET1764"/>
    <mergeCell ref="EU1764:EV1764"/>
    <mergeCell ref="EO1763:EP1763"/>
    <mergeCell ref="EK1785:EL1785"/>
    <mergeCell ref="EO1778:EP1778"/>
    <mergeCell ref="EO1776:EP1776"/>
    <mergeCell ref="EO1774:EP1774"/>
    <mergeCell ref="EO1775:EP1775"/>
    <mergeCell ref="EO1783:EP1783"/>
    <mergeCell ref="EO1788:EP1788"/>
    <mergeCell ref="EO1786:EP1786"/>
    <mergeCell ref="EO1772:EP1772"/>
    <mergeCell ref="ES1773:ET1773"/>
    <mergeCell ref="EU1773:EV1773"/>
    <mergeCell ref="ES1770:ET1770"/>
    <mergeCell ref="EU1770:EV1770"/>
    <mergeCell ref="EO1771:EP1771"/>
    <mergeCell ref="EQ1769:ER1769"/>
    <mergeCell ref="ES1771:ET1771"/>
    <mergeCell ref="EU1771:EV1771"/>
    <mergeCell ref="EO1782:EP1782"/>
    <mergeCell ref="EO1768:EP1768"/>
    <mergeCell ref="EU1769:EV1769"/>
    <mergeCell ref="EO1769:EP1769"/>
    <mergeCell ref="EO1770:EP1770"/>
    <mergeCell ref="EQ1772:ER1772"/>
    <mergeCell ref="ES1772:ET1772"/>
    <mergeCell ref="EU1772:EV1772"/>
    <mergeCell ref="EQ1770:ER1770"/>
    <mergeCell ref="EQ1771:ER1771"/>
    <mergeCell ref="EO1779:EP1779"/>
    <mergeCell ref="EO1777:EP1777"/>
    <mergeCell ref="ES1782:ET1782"/>
    <mergeCell ref="ES1778:ET1778"/>
    <mergeCell ref="EQ1778:ER1778"/>
    <mergeCell ref="EU1778:EV1778"/>
    <mergeCell ref="EQ1773:ER1773"/>
    <mergeCell ref="EQ1775:ER1775"/>
    <mergeCell ref="EO1773:EP1773"/>
    <mergeCell ref="EQ1776:ER1776"/>
    <mergeCell ref="EQ1774:ER1774"/>
    <mergeCell ref="EU1777:EV1777"/>
    <mergeCell ref="ES1774:ET1774"/>
    <mergeCell ref="EO1795:EP1795"/>
    <mergeCell ref="EQ1795:ER1795"/>
    <mergeCell ref="EO1793:EP1793"/>
    <mergeCell ref="EO1792:EP1792"/>
    <mergeCell ref="EO1790:EP1790"/>
    <mergeCell ref="EQ1779:ER1779"/>
    <mergeCell ref="EO1794:EP1794"/>
    <mergeCell ref="EQ1794:ER1794"/>
    <mergeCell ref="EO1789:EP1789"/>
    <mergeCell ref="EQ1789:ER1789"/>
    <mergeCell ref="EO1787:EP1787"/>
    <mergeCell ref="EQ1790:ER1790"/>
    <mergeCell ref="EO1797:EP1797"/>
    <mergeCell ref="EO1796:EP1796"/>
    <mergeCell ref="EQ1797:ER1797"/>
    <mergeCell ref="ES1779:ET1779"/>
    <mergeCell ref="ES1784:ET1784"/>
    <mergeCell ref="ES1783:ET1783"/>
    <mergeCell ref="ES1781:ET1781"/>
    <mergeCell ref="ES1786:ET1786"/>
    <mergeCell ref="ES1785:ET1785"/>
    <mergeCell ref="ES1787:ET1787"/>
    <mergeCell ref="EQ1786:ER1786"/>
    <mergeCell ref="EQ1788:ER1788"/>
    <mergeCell ref="EU1792:EV1792"/>
    <mergeCell ref="EQ1785:ER1785"/>
    <mergeCell ref="EQ1784:ER1784"/>
    <mergeCell ref="EQ1780:ER1780"/>
    <mergeCell ref="EQ1781:ER1781"/>
    <mergeCell ref="EQ1782:ER1782"/>
    <mergeCell ref="EQ1783:ER1783"/>
    <mergeCell ref="EQ1787:ER1787"/>
    <mergeCell ref="EU1781:EV1781"/>
    <mergeCell ref="ES1780:ET1780"/>
    <mergeCell ref="EU1785:EV1785"/>
    <mergeCell ref="EU1782:EV1782"/>
    <mergeCell ref="EU1783:EV1783"/>
    <mergeCell ref="EU1784:EV1784"/>
    <mergeCell ref="EU1780:EV1780"/>
    <mergeCell ref="EU1808:EV1808"/>
    <mergeCell ref="EU1805:EV1805"/>
    <mergeCell ref="ES1806:ET1806"/>
    <mergeCell ref="EU1788:EV1788"/>
    <mergeCell ref="EU1787:EV1787"/>
    <mergeCell ref="EO1798:EP1798"/>
    <mergeCell ref="EQ1798:ER1798"/>
    <mergeCell ref="EQ1796:ER1796"/>
    <mergeCell ref="ES1797:ET1797"/>
    <mergeCell ref="EO1812:EP1812"/>
    <mergeCell ref="ES1807:ET1807"/>
    <mergeCell ref="EQ1811:ER1811"/>
    <mergeCell ref="ES1811:ET1811"/>
    <mergeCell ref="EO1811:EP1811"/>
    <mergeCell ref="ES1802:ET1802"/>
    <mergeCell ref="ES1803:ET1803"/>
    <mergeCell ref="ES1805:ET1805"/>
    <mergeCell ref="ES1804:ET1804"/>
    <mergeCell ref="EU1804:EV1804"/>
    <mergeCell ref="EU1807:EV1807"/>
    <mergeCell ref="EU1806:EV1806"/>
    <mergeCell ref="EQ1806:ER1806"/>
    <mergeCell ref="EQ1803:ER1803"/>
    <mergeCell ref="EQ1804:ER1804"/>
    <mergeCell ref="EQ1805:ER1805"/>
    <mergeCell ref="EQ1802:ER1802"/>
    <mergeCell ref="EO1800:EP1800"/>
    <mergeCell ref="EY1811:EZ1811"/>
    <mergeCell ref="EY1763:EZ1763"/>
    <mergeCell ref="EY1778:EZ1778"/>
    <mergeCell ref="EY1800:EZ1800"/>
    <mergeCell ref="EY1804:EZ1804"/>
    <mergeCell ref="EY1805:EZ1805"/>
    <mergeCell ref="EY1806:EZ1806"/>
    <mergeCell ref="EY1792:EZ1792"/>
    <mergeCell ref="EY1775:EZ1775"/>
    <mergeCell ref="EY1803:EZ1803"/>
    <mergeCell ref="EQ1809:ER1809"/>
    <mergeCell ref="EU1809:EV1809"/>
    <mergeCell ref="EO1810:EP1810"/>
    <mergeCell ref="EQ1810:ER1810"/>
    <mergeCell ref="ES1810:ET1810"/>
    <mergeCell ref="EQ1812:ER1812"/>
    <mergeCell ref="EO1803:EP1803"/>
    <mergeCell ref="EO1805:EP1805"/>
    <mergeCell ref="ES1812:ET1812"/>
    <mergeCell ref="EO1807:EP1807"/>
    <mergeCell ref="EQ1807:ER1807"/>
    <mergeCell ref="EU1812:EV1812"/>
    <mergeCell ref="EO1809:EP1809"/>
    <mergeCell ref="EU1811:EV1811"/>
    <mergeCell ref="EU1810:EV1810"/>
    <mergeCell ref="EO1808:EP1808"/>
    <mergeCell ref="EQ1808:ER1808"/>
    <mergeCell ref="ES1808:ET1808"/>
    <mergeCell ref="EY1788:EZ1788"/>
    <mergeCell ref="EY1769:EZ1769"/>
    <mergeCell ref="EY1771:EZ1771"/>
    <mergeCell ref="ES1809:ET1809"/>
    <mergeCell ref="FA1763:FB1763"/>
    <mergeCell ref="FC1763:FD1763"/>
    <mergeCell ref="FC1764:FD1764"/>
    <mergeCell ref="FE1763:FF1763"/>
    <mergeCell ref="EY1765:EZ1765"/>
    <mergeCell ref="FA1765:FB1765"/>
    <mergeCell ref="FC1765:FD1765"/>
    <mergeCell ref="FE1766:FF1766"/>
    <mergeCell ref="FC1766:FD1766"/>
    <mergeCell ref="FA1778:FB1778"/>
    <mergeCell ref="FC1778:FD1778"/>
    <mergeCell ref="FA1769:FB1769"/>
    <mergeCell ref="FA1771:FB1771"/>
    <mergeCell ref="FC1771:FD1771"/>
    <mergeCell ref="EO1802:EP1802"/>
    <mergeCell ref="EU1798:EV1798"/>
    <mergeCell ref="EU1801:EV1801"/>
    <mergeCell ref="EU1799:EV1799"/>
    <mergeCell ref="EY1795:EZ1795"/>
    <mergeCell ref="ES1798:ET1798"/>
    <mergeCell ref="ES1789:ET1789"/>
    <mergeCell ref="EU1789:EV1789"/>
    <mergeCell ref="ES1791:ET1791"/>
    <mergeCell ref="EU1791:EV1791"/>
    <mergeCell ref="ES1790:ET1790"/>
    <mergeCell ref="EU1790:EV1790"/>
    <mergeCell ref="ES1795:ET1795"/>
    <mergeCell ref="EQ1792:ER1792"/>
    <mergeCell ref="EO1791:EP1791"/>
    <mergeCell ref="ES1793:ET1793"/>
    <mergeCell ref="EQ1791:ER1791"/>
    <mergeCell ref="ES1792:ET1792"/>
    <mergeCell ref="EY1772:EZ1772"/>
    <mergeCell ref="EY1783:EZ1783"/>
    <mergeCell ref="EY1781:EZ1781"/>
    <mergeCell ref="EY1789:EZ1789"/>
    <mergeCell ref="FE1764:FF1764"/>
    <mergeCell ref="EY1764:EZ1764"/>
    <mergeCell ref="FA1764:FB1764"/>
    <mergeCell ref="FA1777:FB1777"/>
    <mergeCell ref="FA1775:FB1775"/>
    <mergeCell ref="FA1773:FB1773"/>
    <mergeCell ref="FC1772:FD1772"/>
    <mergeCell ref="FA1766:FB1766"/>
    <mergeCell ref="EY1766:EZ1766"/>
    <mergeCell ref="FE1775:FF1775"/>
    <mergeCell ref="FC1773:FD1773"/>
    <mergeCell ref="FC1774:FD1774"/>
    <mergeCell ref="EY1776:EZ1776"/>
    <mergeCell ref="FA1776:FB1776"/>
    <mergeCell ref="FC1776:FD1776"/>
    <mergeCell ref="EY1777:EZ1777"/>
    <mergeCell ref="FA1784:FB1784"/>
    <mergeCell ref="FC1784:FD1784"/>
    <mergeCell ref="FA1783:FB1783"/>
    <mergeCell ref="EY1779:EZ1779"/>
    <mergeCell ref="FO1770:FP1770"/>
    <mergeCell ref="FK1769:FL1769"/>
    <mergeCell ref="FA1792:FB1792"/>
    <mergeCell ref="FA1790:FB1790"/>
    <mergeCell ref="FC1788:FD1788"/>
    <mergeCell ref="FC1787:FD1787"/>
    <mergeCell ref="FK1767:FL1767"/>
    <mergeCell ref="FK1770:FL1770"/>
    <mergeCell ref="FM1770:FN1770"/>
    <mergeCell ref="EY1784:EZ1784"/>
    <mergeCell ref="FI1766:FJ1766"/>
    <mergeCell ref="FO1768:FP1768"/>
    <mergeCell ref="FK1764:FL1764"/>
    <mergeCell ref="FM1764:FN1764"/>
    <mergeCell ref="FM1767:FN1767"/>
    <mergeCell ref="EY1785:EZ1785"/>
    <mergeCell ref="FK1780:FL1780"/>
    <mergeCell ref="FK1784:FL1784"/>
    <mergeCell ref="FK1782:FL1782"/>
    <mergeCell ref="FC1786:FD1786"/>
    <mergeCell ref="FC1785:FD1785"/>
    <mergeCell ref="FK1788:FL1788"/>
    <mergeCell ref="FK1787:FL1787"/>
    <mergeCell ref="FK1790:FL1790"/>
    <mergeCell ref="FM1790:FN1790"/>
    <mergeCell ref="FO1790:FP1790"/>
    <mergeCell ref="FO1789:FP1789"/>
    <mergeCell ref="EY1770:EZ1770"/>
    <mergeCell ref="FE1765:FF1765"/>
    <mergeCell ref="FE1768:FF1768"/>
    <mergeCell ref="FE1772:FF1772"/>
    <mergeCell ref="FE1770:FF1770"/>
    <mergeCell ref="FO1763:FP1763"/>
    <mergeCell ref="FK1763:FL1763"/>
    <mergeCell ref="FI1763:FJ1763"/>
    <mergeCell ref="FI1770:FJ1770"/>
    <mergeCell ref="FM1763:FN1763"/>
    <mergeCell ref="FM1766:FN1766"/>
    <mergeCell ref="FO1766:FP1766"/>
    <mergeCell ref="FK1766:FL1766"/>
    <mergeCell ref="FM1769:FN1769"/>
    <mergeCell ref="FO1769:FP1769"/>
    <mergeCell ref="FA1791:FB1791"/>
    <mergeCell ref="FC1791:FD1791"/>
    <mergeCell ref="FC1790:FD1790"/>
    <mergeCell ref="FO1779:FP1779"/>
    <mergeCell ref="FI1775:FJ1775"/>
    <mergeCell ref="FC1775:FD1775"/>
    <mergeCell ref="FM1783:FN1783"/>
    <mergeCell ref="FO1784:FP1784"/>
    <mergeCell ref="FM1784:FN1784"/>
    <mergeCell ref="FA1785:FB1785"/>
    <mergeCell ref="FA1781:FB1781"/>
    <mergeCell ref="FE1783:FF1783"/>
    <mergeCell ref="FE1780:FF1780"/>
    <mergeCell ref="FC1782:FD1782"/>
    <mergeCell ref="FC1781:FD1781"/>
    <mergeCell ref="FC1783:FD1783"/>
    <mergeCell ref="FE1779:FF1779"/>
    <mergeCell ref="FO1764:FP1764"/>
    <mergeCell ref="FK1765:FL1765"/>
    <mergeCell ref="FM1765:FN1765"/>
    <mergeCell ref="FO1765:FP1765"/>
    <mergeCell ref="FI1764:FJ1764"/>
    <mergeCell ref="FA1793:FB1793"/>
    <mergeCell ref="FM1776:FN1776"/>
    <mergeCell ref="FO1772:FP1772"/>
    <mergeCell ref="FO1767:FP1767"/>
    <mergeCell ref="FM1772:FN1772"/>
    <mergeCell ref="FM1771:FN1771"/>
    <mergeCell ref="FO1771:FP1771"/>
    <mergeCell ref="FO1773:FP1773"/>
    <mergeCell ref="FM1774:FN1774"/>
    <mergeCell ref="FO1774:FP1774"/>
    <mergeCell ref="FO1775:FP1775"/>
    <mergeCell ref="FK1772:FL1772"/>
    <mergeCell ref="FI1769:FJ1769"/>
    <mergeCell ref="FI1771:FJ1771"/>
    <mergeCell ref="FK1775:FL1775"/>
    <mergeCell ref="FK1771:FL1771"/>
    <mergeCell ref="FK1778:FL1778"/>
    <mergeCell ref="FK1776:FL1776"/>
    <mergeCell ref="FK1774:FL1774"/>
    <mergeCell ref="FM1775:FN1775"/>
    <mergeCell ref="FM1773:FN1773"/>
    <mergeCell ref="FO1776:FP1776"/>
    <mergeCell ref="FO1778:FP1778"/>
    <mergeCell ref="FK1777:FL1777"/>
    <mergeCell ref="FM1777:FN1777"/>
    <mergeCell ref="FO1782:FP1782"/>
    <mergeCell ref="FK1779:FL1779"/>
    <mergeCell ref="FM1779:FN1779"/>
    <mergeCell ref="FK1773:FL1773"/>
    <mergeCell ref="FI1774:FJ1774"/>
    <mergeCell ref="FK1768:FL1768"/>
    <mergeCell ref="FM1768:FN1768"/>
    <mergeCell ref="EY1812:EZ1812"/>
    <mergeCell ref="FA1812:FB1812"/>
    <mergeCell ref="FC1812:FD1812"/>
    <mergeCell ref="FE1812:FF1812"/>
    <mergeCell ref="FA1779:FB1779"/>
    <mergeCell ref="FI1776:FJ1776"/>
    <mergeCell ref="FC1779:FD1779"/>
    <mergeCell ref="FE1806:FF1806"/>
    <mergeCell ref="FA1801:FB1801"/>
    <mergeCell ref="FC1799:FD1799"/>
    <mergeCell ref="FA1811:FB1811"/>
    <mergeCell ref="FC1803:FD1803"/>
    <mergeCell ref="FE1803:FF1803"/>
    <mergeCell ref="FC1808:FD1808"/>
    <mergeCell ref="FC1811:FD1811"/>
    <mergeCell ref="FE1811:FF1811"/>
    <mergeCell ref="FA1810:FB1810"/>
    <mergeCell ref="FC1810:FD1810"/>
    <mergeCell ref="FA1807:FB1807"/>
    <mergeCell ref="FC1807:FD1807"/>
    <mergeCell ref="FI1786:FJ1786"/>
    <mergeCell ref="FI1779:FJ1779"/>
    <mergeCell ref="FI1778:FJ1778"/>
    <mergeCell ref="FE1796:FF1796"/>
    <mergeCell ref="FE1795:FF1795"/>
    <mergeCell ref="FI1781:FJ1781"/>
    <mergeCell ref="FI1780:FJ1780"/>
    <mergeCell ref="FE1778:FF1778"/>
    <mergeCell ref="FA1797:FB1797"/>
    <mergeCell ref="FI1785:FJ1785"/>
    <mergeCell ref="FI1784:FJ1784"/>
    <mergeCell ref="FI1782:FJ1782"/>
    <mergeCell ref="FE1810:FF1810"/>
    <mergeCell ref="FC1809:FD1809"/>
    <mergeCell ref="FE1809:FF1809"/>
    <mergeCell ref="FE1808:FF1808"/>
    <mergeCell ref="EY1791:EZ1791"/>
    <mergeCell ref="FE1793:FF1793"/>
    <mergeCell ref="FC1793:FD1793"/>
    <mergeCell ref="EY1809:EZ1809"/>
    <mergeCell ref="FA1808:FB1808"/>
    <mergeCell ref="FE1792:FF1792"/>
    <mergeCell ref="EY1810:EZ1810"/>
    <mergeCell ref="FA1809:FB1809"/>
    <mergeCell ref="FE1771:FF1771"/>
    <mergeCell ref="FA1772:FB1772"/>
    <mergeCell ref="EY1808:EZ1808"/>
    <mergeCell ref="EY1807:EZ1807"/>
    <mergeCell ref="FE1807:FF1807"/>
    <mergeCell ref="FC1797:FD1797"/>
    <mergeCell ref="FE1797:FF1797"/>
    <mergeCell ref="FE1805:FF1805"/>
    <mergeCell ref="FE1791:FF1791"/>
    <mergeCell ref="FE1785:FF1785"/>
    <mergeCell ref="FE1782:FF1782"/>
    <mergeCell ref="FE1784:FF1784"/>
    <mergeCell ref="FE1786:FF1786"/>
    <mergeCell ref="FE1790:FF1790"/>
    <mergeCell ref="FA1800:FB1800"/>
    <mergeCell ref="FA1803:FB1803"/>
    <mergeCell ref="FA1802:FB1802"/>
    <mergeCell ref="FA1805:FB1805"/>
    <mergeCell ref="FE1776:FF1776"/>
    <mergeCell ref="FC1777:FD1777"/>
    <mergeCell ref="FC1805:FD1805"/>
    <mergeCell ref="FC1804:FD1804"/>
    <mergeCell ref="FE1804:FF1804"/>
    <mergeCell ref="FC1802:FD1802"/>
    <mergeCell ref="FE1802:FF1802"/>
    <mergeCell ref="FE1799:FF1799"/>
    <mergeCell ref="FO1777:FP1777"/>
    <mergeCell ref="FE1777:FF1777"/>
    <mergeCell ref="FI1790:FJ1790"/>
    <mergeCell ref="FC1798:FD1798"/>
    <mergeCell ref="FE1798:FF1798"/>
    <mergeCell ref="FI1783:FJ1783"/>
    <mergeCell ref="FC1780:FD1780"/>
    <mergeCell ref="FI1796:FJ1796"/>
    <mergeCell ref="FI1795:FJ1795"/>
    <mergeCell ref="FM1778:FN1778"/>
    <mergeCell ref="FE1794:FF1794"/>
    <mergeCell ref="FE1787:FF1787"/>
    <mergeCell ref="FE1789:FF1789"/>
    <mergeCell ref="FI1777:FJ1777"/>
    <mergeCell ref="FM1781:FN1781"/>
    <mergeCell ref="FK1781:FL1781"/>
    <mergeCell ref="FM1782:FN1782"/>
    <mergeCell ref="FK1783:FL1783"/>
    <mergeCell ref="FK1786:FL1786"/>
    <mergeCell ref="FK1785:FL1785"/>
    <mergeCell ref="FM1780:FN1780"/>
    <mergeCell ref="FO1781:FP1781"/>
    <mergeCell ref="FO1780:FP1780"/>
    <mergeCell ref="FO1783:FP1783"/>
    <mergeCell ref="FM1785:FN1785"/>
    <mergeCell ref="FO1785:FP1785"/>
    <mergeCell ref="FK1796:FL1796"/>
    <mergeCell ref="FM1796:FN1796"/>
    <mergeCell ref="FO1796:FP1796"/>
    <mergeCell ref="FK1795:FL1795"/>
    <mergeCell ref="FM1795:FN1795"/>
    <mergeCell ref="FO1795:FP1795"/>
    <mergeCell ref="FM1788:FN1788"/>
    <mergeCell ref="FO1788:FP1788"/>
    <mergeCell ref="FM1787:FN1787"/>
    <mergeCell ref="FO1787:FP1787"/>
    <mergeCell ref="FM1786:FN1786"/>
    <mergeCell ref="FO1786:FP1786"/>
    <mergeCell ref="FK1791:FL1791"/>
    <mergeCell ref="FE1781:FF1781"/>
    <mergeCell ref="FM1793:FN1793"/>
    <mergeCell ref="FO1793:FP1793"/>
    <mergeCell ref="FI1794:FJ1794"/>
    <mergeCell ref="FK1794:FL1794"/>
    <mergeCell ref="FM1794:FN1794"/>
    <mergeCell ref="FO1794:FP1794"/>
    <mergeCell ref="FI1793:FJ1793"/>
    <mergeCell ref="FK1793:FL1793"/>
    <mergeCell ref="FI1789:FJ1789"/>
    <mergeCell ref="FM1789:FN1789"/>
    <mergeCell ref="FK1789:FL1789"/>
    <mergeCell ref="FM1791:FN1791"/>
    <mergeCell ref="FO1791:FP1791"/>
    <mergeCell ref="FI1792:FJ1792"/>
    <mergeCell ref="FK1792:FL1792"/>
    <mergeCell ref="FM1792:FN1792"/>
    <mergeCell ref="FO1792:FP1792"/>
    <mergeCell ref="FI1791:FJ1791"/>
    <mergeCell ref="FO1799:FP1799"/>
    <mergeCell ref="FI1810:FJ1810"/>
    <mergeCell ref="FK1810:FL1810"/>
    <mergeCell ref="FM1810:FN1810"/>
    <mergeCell ref="FO1810:FP1810"/>
    <mergeCell ref="FI1809:FJ1809"/>
    <mergeCell ref="FK1801:FL1801"/>
    <mergeCell ref="FI1801:FJ1801"/>
    <mergeCell ref="FO1800:FP1800"/>
    <mergeCell ref="FK1799:FL1799"/>
    <mergeCell ref="FO1797:FP1797"/>
    <mergeCell ref="FI1798:FJ1798"/>
    <mergeCell ref="FK1798:FL1798"/>
    <mergeCell ref="FM1798:FN1798"/>
    <mergeCell ref="FO1798:FP1798"/>
    <mergeCell ref="FI1797:FJ1797"/>
    <mergeCell ref="FK1797:FL1797"/>
    <mergeCell ref="FM1797:FN1797"/>
    <mergeCell ref="FI1800:FJ1800"/>
    <mergeCell ref="FK1800:FL1800"/>
    <mergeCell ref="FM1800:FN1800"/>
    <mergeCell ref="FO1803:FP1803"/>
    <mergeCell ref="FI1803:FJ1803"/>
    <mergeCell ref="FK1803:FL1803"/>
    <mergeCell ref="FM1803:FN1803"/>
    <mergeCell ref="FO1801:FP1801"/>
    <mergeCell ref="FI1802:FJ1802"/>
    <mergeCell ref="FK1802:FL1802"/>
    <mergeCell ref="FM1802:FN1802"/>
    <mergeCell ref="FO1802:FP1802"/>
    <mergeCell ref="FM1801:FN1801"/>
    <mergeCell ref="FM1799:FN1799"/>
    <mergeCell ref="FI1812:FJ1812"/>
    <mergeCell ref="FK1812:FL1812"/>
    <mergeCell ref="FM1812:FN1812"/>
    <mergeCell ref="FO1812:FP1812"/>
    <mergeCell ref="FI1811:FJ1811"/>
    <mergeCell ref="FO1804:FP1804"/>
    <mergeCell ref="FM1805:FN1805"/>
    <mergeCell ref="FO1805:FP1805"/>
    <mergeCell ref="FK1806:FL1806"/>
    <mergeCell ref="FM1806:FN1806"/>
    <mergeCell ref="FK1811:FL1811"/>
    <mergeCell ref="FM1811:FN1811"/>
    <mergeCell ref="FO1811:FP1811"/>
    <mergeCell ref="FK1805:FL1805"/>
    <mergeCell ref="FM1807:FN1807"/>
    <mergeCell ref="FO1807:FP1807"/>
    <mergeCell ref="FK1807:FL1807"/>
    <mergeCell ref="FK1804:FL1804"/>
    <mergeCell ref="FM1804:FN1804"/>
    <mergeCell ref="FI1805:FJ1805"/>
    <mergeCell ref="FI1804:FJ1804"/>
    <mergeCell ref="FK1809:FL1809"/>
    <mergeCell ref="FM1809:FN1809"/>
    <mergeCell ref="FO1809:FP1809"/>
    <mergeCell ref="FO1806:FP1806"/>
    <mergeCell ref="FI1807:FJ1807"/>
    <mergeCell ref="FI1808:FJ1808"/>
    <mergeCell ref="FK1808:FL1808"/>
    <mergeCell ref="FM1808:FN1808"/>
    <mergeCell ref="FO1808:FP1808"/>
    <mergeCell ref="FI1806:FJ1806"/>
    <mergeCell ref="FC1796:FD1796"/>
    <mergeCell ref="EY1802:EZ1802"/>
    <mergeCell ref="FI1788:FJ1788"/>
    <mergeCell ref="FC1800:FD1800"/>
    <mergeCell ref="FE1800:FF1800"/>
    <mergeCell ref="FA1796:FB1796"/>
    <mergeCell ref="FE1788:FF1788"/>
    <mergeCell ref="FA1799:FB1799"/>
    <mergeCell ref="FC1792:FD1792"/>
    <mergeCell ref="FA1798:FB1798"/>
    <mergeCell ref="FA1794:FB1794"/>
    <mergeCell ref="FC1794:FD1794"/>
    <mergeCell ref="EU1793:EV1793"/>
    <mergeCell ref="EU1794:EV1794"/>
    <mergeCell ref="EQ1800:ER1800"/>
    <mergeCell ref="ES1800:ET1800"/>
    <mergeCell ref="EU1795:EV1795"/>
    <mergeCell ref="EU1796:EV1796"/>
    <mergeCell ref="ES1796:ET1796"/>
    <mergeCell ref="EU1797:EV1797"/>
    <mergeCell ref="EQ1793:ER1793"/>
    <mergeCell ref="ES1794:ET1794"/>
    <mergeCell ref="FI1799:FJ1799"/>
    <mergeCell ref="EY1797:EZ1797"/>
    <mergeCell ref="EY1796:EZ1796"/>
    <mergeCell ref="FE1801:FF1801"/>
    <mergeCell ref="FC1801:FD1801"/>
    <mergeCell ref="EY1794:EZ1794"/>
    <mergeCell ref="FA1795:FB1795"/>
    <mergeCell ref="EY1790:EZ1790"/>
    <mergeCell ref="FC1795:FD1795"/>
    <mergeCell ref="EY1793:EZ1793"/>
    <mergeCell ref="FA1806:FB1806"/>
    <mergeCell ref="FC1806:FD1806"/>
    <mergeCell ref="FA1804:FB1804"/>
    <mergeCell ref="EO1804:EP1804"/>
    <mergeCell ref="EU1802:EV1802"/>
    <mergeCell ref="FI1765:FJ1765"/>
    <mergeCell ref="EY1782:EZ1782"/>
    <mergeCell ref="EY1780:EZ1780"/>
    <mergeCell ref="FA1780:FB1780"/>
    <mergeCell ref="EY1774:EZ1774"/>
    <mergeCell ref="FA1774:FB1774"/>
    <mergeCell ref="FE1774:FF1774"/>
    <mergeCell ref="EY1801:EZ1801"/>
    <mergeCell ref="EY1799:EZ1799"/>
    <mergeCell ref="EY1798:EZ1798"/>
    <mergeCell ref="EO1801:EP1801"/>
    <mergeCell ref="EQ1801:ER1801"/>
    <mergeCell ref="ES1801:ET1801"/>
    <mergeCell ref="EO1799:EP1799"/>
    <mergeCell ref="EQ1799:ER1799"/>
    <mergeCell ref="ES1799:ET1799"/>
    <mergeCell ref="EU1800:EV1800"/>
    <mergeCell ref="FI1787:FJ1787"/>
    <mergeCell ref="FC1789:FD1789"/>
    <mergeCell ref="EU1803:EV1803"/>
    <mergeCell ref="EY1787:EZ1787"/>
    <mergeCell ref="FA1787:FB1787"/>
    <mergeCell ref="FA1789:FB1789"/>
    <mergeCell ref="FA1788:FB1788"/>
    <mergeCell ref="FA1782:FB1782"/>
    <mergeCell ref="EY1786:EZ1786"/>
    <mergeCell ref="FA1786:FB1786"/>
    <mergeCell ref="BS1767:BT1767"/>
    <mergeCell ref="BS1768:BT1768"/>
    <mergeCell ref="BS1769:BT1769"/>
    <mergeCell ref="EY1767:EZ1767"/>
    <mergeCell ref="FI1767:FJ1767"/>
    <mergeCell ref="FA1770:FB1770"/>
    <mergeCell ref="FC1770:FD1770"/>
    <mergeCell ref="FC1767:FD1767"/>
    <mergeCell ref="FE1767:FF1767"/>
    <mergeCell ref="EY1768:EZ1768"/>
    <mergeCell ref="FA1768:FB1768"/>
    <mergeCell ref="FI1768:FJ1768"/>
    <mergeCell ref="FC1769:FD1769"/>
    <mergeCell ref="FE1769:FF1769"/>
    <mergeCell ref="FI1773:FJ1773"/>
    <mergeCell ref="EY1773:EZ1773"/>
    <mergeCell ref="FE1773:FF1773"/>
    <mergeCell ref="FI1772:FJ1772"/>
    <mergeCell ref="FA1767:FB1767"/>
    <mergeCell ref="FC1768:FD1768"/>
    <mergeCell ref="EK1773:EL1773"/>
    <mergeCell ref="EK1771:EL1771"/>
    <mergeCell ref="EK1769:EL1769"/>
    <mergeCell ref="EK1770:EL1770"/>
    <mergeCell ref="EI1771:EJ1771"/>
    <mergeCell ref="DY1769:DZ1769"/>
    <mergeCell ref="EA1769:EB1769"/>
    <mergeCell ref="DY1771:DZ1771"/>
    <mergeCell ref="EA1771:EB1771"/>
    <mergeCell ref="DY1770:DZ1770"/>
    <mergeCell ref="EA1770:EB1770"/>
    <mergeCell ref="DU1769:DV1769"/>
    <mergeCell ref="EU1765:EV1765"/>
    <mergeCell ref="ES1765:ET1765"/>
    <mergeCell ref="EO1765:EP1765"/>
    <mergeCell ref="EU1766:EV1766"/>
    <mergeCell ref="EQ1765:ER1765"/>
    <mergeCell ref="EQ1766:ER1766"/>
    <mergeCell ref="ES1766:ET1766"/>
    <mergeCell ref="EO1766:EP1766"/>
    <mergeCell ref="ES1767:ET1767"/>
    <mergeCell ref="EU1767:EV1767"/>
    <mergeCell ref="EQ1768:ER1768"/>
    <mergeCell ref="ES1768:ET1768"/>
    <mergeCell ref="EU1768:EV1768"/>
    <mergeCell ref="DG1771:DH1771"/>
    <mergeCell ref="DK1772:DL1772"/>
    <mergeCell ref="DK1773:DL1773"/>
    <mergeCell ref="DK1803:DL1803"/>
    <mergeCell ref="DG1775:DH1775"/>
    <mergeCell ref="DK1793:DL1793"/>
    <mergeCell ref="DK1787:DL1787"/>
    <mergeCell ref="DQ1772:DR1772"/>
    <mergeCell ref="DQ1775:DR1775"/>
    <mergeCell ref="DM1775:DN1775"/>
    <mergeCell ref="DK1791:DL1791"/>
    <mergeCell ref="DG1772:DH1772"/>
    <mergeCell ref="DK1775:DL1775"/>
    <mergeCell ref="DK1774:DL1774"/>
    <mergeCell ref="DK1782:DL1782"/>
    <mergeCell ref="DK1780:DL1780"/>
    <mergeCell ref="DK1786:DL1786"/>
    <mergeCell ref="DK1779:DL1779"/>
    <mergeCell ref="DK1781:DL1781"/>
    <mergeCell ref="DM1779:DN1779"/>
    <mergeCell ref="DO1779:DP1779"/>
    <mergeCell ref="DO1778:DP1778"/>
    <mergeCell ref="DQ1779:DR1779"/>
    <mergeCell ref="DM1778:DN1778"/>
    <mergeCell ref="DO1777:DP1777"/>
    <mergeCell ref="EO1806:EP1806"/>
    <mergeCell ref="BS1773:BT1773"/>
    <mergeCell ref="BS1774:BT1774"/>
    <mergeCell ref="BS1775:BT1775"/>
    <mergeCell ref="BS1777:BT1777"/>
    <mergeCell ref="BS1778:BT1778"/>
    <mergeCell ref="CK1786:CL1786"/>
    <mergeCell ref="CM1786:CN1786"/>
    <mergeCell ref="DK1777:DL1777"/>
    <mergeCell ref="BS1779:BT1779"/>
    <mergeCell ref="DE1791:DF1791"/>
    <mergeCell ref="DE1789:DF1789"/>
    <mergeCell ref="DG1794:DH1794"/>
    <mergeCell ref="DK1785:DL1785"/>
    <mergeCell ref="DK1784:DL1784"/>
    <mergeCell ref="DK1788:DL1788"/>
    <mergeCell ref="DE1794:DF1794"/>
    <mergeCell ref="DE1790:DF1790"/>
    <mergeCell ref="DE1777:DF1777"/>
    <mergeCell ref="DA1786:DB1786"/>
    <mergeCell ref="DG1785:DH1785"/>
    <mergeCell ref="DO1780:DP1780"/>
    <mergeCell ref="DM1777:DN1777"/>
    <mergeCell ref="DA1777:DB1777"/>
    <mergeCell ref="DM1781:DN1781"/>
    <mergeCell ref="DO1781:DP1781"/>
    <mergeCell ref="BS1812:BT1812"/>
    <mergeCell ref="BS1802:BT1802"/>
    <mergeCell ref="BS1803:BT1803"/>
    <mergeCell ref="BS1804:BT1804"/>
    <mergeCell ref="BS1805:BT1805"/>
    <mergeCell ref="BS1806:BT1806"/>
    <mergeCell ref="DG1807:DH1807"/>
    <mergeCell ref="DK1807:DL1807"/>
    <mergeCell ref="DK1808:DL1808"/>
    <mergeCell ref="DK1811:DL1811"/>
    <mergeCell ref="DM1811:DN1811"/>
    <mergeCell ref="DO1811:DP1811"/>
    <mergeCell ref="DK1804:DL1804"/>
    <mergeCell ref="DK1810:DL1810"/>
    <mergeCell ref="DM1810:DN1810"/>
    <mergeCell ref="DO1810:DP1810"/>
    <mergeCell ref="DK1809:DL1809"/>
    <mergeCell ref="DM1809:DN1809"/>
    <mergeCell ref="DO1809:DP1809"/>
    <mergeCell ref="DM1803:DN1803"/>
    <mergeCell ref="DK1812:DL1812"/>
    <mergeCell ref="DM1812:DN1812"/>
    <mergeCell ref="DO1812:DP1812"/>
    <mergeCell ref="DC1812:DD1812"/>
    <mergeCell ref="DE1812:DF1812"/>
    <mergeCell ref="DG1812:DH1812"/>
    <mergeCell ref="DG1810:DH1810"/>
    <mergeCell ref="DE1810:DF1810"/>
    <mergeCell ref="DE1807:DF1807"/>
    <mergeCell ref="DE1808:DF1808"/>
    <mergeCell ref="DC1807:DD1807"/>
    <mergeCell ref="DC1811:DD1811"/>
    <mergeCell ref="DK1776:DL1776"/>
    <mergeCell ref="DM1776:DN1776"/>
    <mergeCell ref="DQ1777:DR1777"/>
    <mergeCell ref="DK1797:DL1797"/>
    <mergeCell ref="DA1809:DB1809"/>
    <mergeCell ref="DC1809:DD1809"/>
    <mergeCell ref="DE1809:DF1809"/>
    <mergeCell ref="DC1795:DD1795"/>
    <mergeCell ref="DE1796:DF1796"/>
    <mergeCell ref="DC1790:DD1790"/>
    <mergeCell ref="DA1792:DB1792"/>
    <mergeCell ref="DC1792:DD1792"/>
    <mergeCell ref="DK1795:DL1795"/>
    <mergeCell ref="DK1806:DL1806"/>
    <mergeCell ref="DM1782:DN1782"/>
    <mergeCell ref="DO1790:DP1790"/>
    <mergeCell ref="DQ1790:DR1790"/>
    <mergeCell ref="DM1790:DN1790"/>
    <mergeCell ref="DQ1782:DR1782"/>
    <mergeCell ref="DO1793:DP1793"/>
    <mergeCell ref="DQ1793:DR1793"/>
    <mergeCell ref="DM1794:DN1794"/>
    <mergeCell ref="DM1783:DN1783"/>
    <mergeCell ref="DM1787:DN1787"/>
    <mergeCell ref="DM1788:DN1788"/>
    <mergeCell ref="DM1786:DN1786"/>
    <mergeCell ref="DM1784:DN1784"/>
    <mergeCell ref="DQ1789:DR1789"/>
    <mergeCell ref="DQ1780:DR1780"/>
    <mergeCell ref="DM1789:DN1789"/>
    <mergeCell ref="DM1785:DN1785"/>
    <mergeCell ref="DA1785:DB1785"/>
    <mergeCell ref="DQ1812:DR1812"/>
    <mergeCell ref="DQ1801:DR1801"/>
    <mergeCell ref="DK1802:DL1802"/>
    <mergeCell ref="DM1802:DN1802"/>
    <mergeCell ref="DO1802:DP1802"/>
    <mergeCell ref="DQ1802:DR1802"/>
    <mergeCell ref="DK1801:DL1801"/>
    <mergeCell ref="DQ1798:DR1798"/>
    <mergeCell ref="DO1799:DP1799"/>
    <mergeCell ref="DQ1799:DR1799"/>
    <mergeCell ref="DK1800:DL1800"/>
    <mergeCell ref="DM1800:DN1800"/>
    <mergeCell ref="DO1800:DP1800"/>
    <mergeCell ref="DQ1800:DR1800"/>
    <mergeCell ref="DK1799:DL1799"/>
    <mergeCell ref="DM1799:DN1799"/>
    <mergeCell ref="DO1798:DP1798"/>
    <mergeCell ref="DQ1811:DR1811"/>
    <mergeCell ref="DQ1804:DR1804"/>
    <mergeCell ref="DQ1810:DR1810"/>
    <mergeCell ref="DQ1809:DR1809"/>
    <mergeCell ref="DM1808:DN1808"/>
    <mergeCell ref="DO1808:DP1808"/>
    <mergeCell ref="DQ1808:DR1808"/>
    <mergeCell ref="BS1780:BT1780"/>
    <mergeCell ref="BS1781:BT1781"/>
    <mergeCell ref="BS1782:BT1782"/>
    <mergeCell ref="DO1786:DP1786"/>
    <mergeCell ref="DM1780:DN1780"/>
    <mergeCell ref="DE1797:DF1797"/>
    <mergeCell ref="DC1789:DD1789"/>
    <mergeCell ref="DE1781:DF1781"/>
    <mergeCell ref="DC1782:DD1782"/>
    <mergeCell ref="DC1783:DD1783"/>
    <mergeCell ref="DG1789:DH1789"/>
    <mergeCell ref="DG1783:DH1783"/>
    <mergeCell ref="DC1788:DD1788"/>
    <mergeCell ref="CU1793:CV1793"/>
    <mergeCell ref="CQ1795:CR1795"/>
    <mergeCell ref="CQ1790:CR1790"/>
    <mergeCell ref="DK1783:DL1783"/>
    <mergeCell ref="DM1796:DN1796"/>
    <mergeCell ref="CU1794:CV1794"/>
    <mergeCell ref="CG1795:CH1795"/>
    <mergeCell ref="CI1795:CJ1795"/>
    <mergeCell ref="CK1795:CL1795"/>
    <mergeCell ref="CU1796:CV1796"/>
    <mergeCell ref="CQ1796:CR1796"/>
    <mergeCell ref="DE1795:DF1795"/>
    <mergeCell ref="DK1796:DL1796"/>
    <mergeCell ref="CI1794:CJ1794"/>
    <mergeCell ref="CU1792:CV1792"/>
    <mergeCell ref="BS1789:BT1789"/>
    <mergeCell ref="BS1796:BT1796"/>
    <mergeCell ref="BS1791:BT1791"/>
    <mergeCell ref="BS1793:BT1793"/>
    <mergeCell ref="BS1808:BT1808"/>
    <mergeCell ref="BS1809:BT1809"/>
    <mergeCell ref="BS1810:BT1810"/>
    <mergeCell ref="BS1807:BT1807"/>
    <mergeCell ref="BS1785:BT1785"/>
    <mergeCell ref="DO1776:DP1776"/>
    <mergeCell ref="DG1795:DH1795"/>
    <mergeCell ref="DC1794:DD1794"/>
    <mergeCell ref="DM1793:DN1793"/>
    <mergeCell ref="DK1790:DL1790"/>
    <mergeCell ref="BS1811:BT1811"/>
    <mergeCell ref="DK1798:DL1798"/>
    <mergeCell ref="DK1794:DL1794"/>
    <mergeCell ref="DC1796:DD1796"/>
    <mergeCell ref="DG1797:DH1797"/>
    <mergeCell ref="DA1811:DB1811"/>
    <mergeCell ref="DA1795:DB1795"/>
    <mergeCell ref="DC1799:DD1799"/>
    <mergeCell ref="DG1811:DH1811"/>
    <mergeCell ref="DM1798:DN1798"/>
    <mergeCell ref="BS1784:BT1784"/>
    <mergeCell ref="BS1788:BT1788"/>
    <mergeCell ref="BS1790:BT1790"/>
    <mergeCell ref="BS1797:BT1797"/>
    <mergeCell ref="BS1792:BT1792"/>
    <mergeCell ref="DG1809:DH1809"/>
    <mergeCell ref="DM1797:DN1797"/>
    <mergeCell ref="DM1795:DN1795"/>
    <mergeCell ref="DM1801:DN1801"/>
    <mergeCell ref="DO1801:DP1801"/>
    <mergeCell ref="BS1783:BT1783"/>
    <mergeCell ref="CS1796:CT1796"/>
    <mergeCell ref="BS1794:BT1794"/>
    <mergeCell ref="BS1795:BT1795"/>
    <mergeCell ref="CS1794:CT1794"/>
    <mergeCell ref="DK1792:DL1792"/>
    <mergeCell ref="DG1792:DH1792"/>
    <mergeCell ref="DG1793:DH1793"/>
    <mergeCell ref="DG1786:DH1786"/>
    <mergeCell ref="DC1793:DD1793"/>
    <mergeCell ref="DE1793:DF1793"/>
    <mergeCell ref="DA1794:DB1794"/>
    <mergeCell ref="DK1789:DL1789"/>
    <mergeCell ref="CS1786:CT1786"/>
    <mergeCell ref="CU1786:CV1786"/>
    <mergeCell ref="CQ1786:CR1786"/>
    <mergeCell ref="BS1786:BT1786"/>
    <mergeCell ref="BS1787:BT1787"/>
    <mergeCell ref="CU1795:CV1795"/>
    <mergeCell ref="CS1792:CT1792"/>
    <mergeCell ref="CQ1792:CR1792"/>
    <mergeCell ref="CG1794:CH1794"/>
    <mergeCell ref="CA1794:CB1794"/>
    <mergeCell ref="CC1794:CD1794"/>
    <mergeCell ref="BW1795:BX1795"/>
    <mergeCell ref="BY1795:BZ1795"/>
    <mergeCell ref="CA1795:CB1795"/>
    <mergeCell ref="CC1795:CD1795"/>
    <mergeCell ref="BW1794:BX1794"/>
    <mergeCell ref="BY1794:BZ1794"/>
    <mergeCell ref="BW1792:BX1792"/>
    <mergeCell ref="BY1792:BZ1792"/>
    <mergeCell ref="CA1792:CB1792"/>
    <mergeCell ref="CC1792:CD1792"/>
    <mergeCell ref="AU1800:AV1800"/>
    <mergeCell ref="AW1800:AX1800"/>
    <mergeCell ref="AY1800:AZ1800"/>
    <mergeCell ref="AS1799:AT1799"/>
    <mergeCell ref="AU1799:AV1799"/>
    <mergeCell ref="AW1799:AX1799"/>
    <mergeCell ref="CS1799:CT1799"/>
    <mergeCell ref="CU1799:CV1799"/>
    <mergeCell ref="BS1798:BT1798"/>
    <mergeCell ref="BS1799:BT1799"/>
    <mergeCell ref="CK1798:CL1798"/>
    <mergeCell ref="CM1798:CN1798"/>
    <mergeCell ref="CU1798:CV1798"/>
    <mergeCell ref="BQ1799:BR1799"/>
    <mergeCell ref="BQ1798:BR1798"/>
    <mergeCell ref="CA1800:CB1800"/>
    <mergeCell ref="CC1800:CD1800"/>
    <mergeCell ref="CS1800:CT1800"/>
    <mergeCell ref="CU1800:CV1800"/>
    <mergeCell ref="BG1798:BH1798"/>
    <mergeCell ref="BC1799:BD1799"/>
    <mergeCell ref="BE1799:BF1799"/>
    <mergeCell ref="BS1801:BT1801"/>
    <mergeCell ref="BQ1801:BR1801"/>
    <mergeCell ref="BS1800:BT1800"/>
    <mergeCell ref="BE1803:BF1803"/>
    <mergeCell ref="BQ1800:BR1800"/>
    <mergeCell ref="BE1802:BF1802"/>
    <mergeCell ref="BO1803:BP1803"/>
    <mergeCell ref="BQ1803:BR1803"/>
    <mergeCell ref="BM1803:BN1803"/>
    <mergeCell ref="BI1802:BJ1802"/>
    <mergeCell ref="AS1805:AT1805"/>
    <mergeCell ref="AU1805:AV1805"/>
    <mergeCell ref="BM1801:BN1801"/>
    <mergeCell ref="BO1801:BP1801"/>
    <mergeCell ref="BC1804:BD1804"/>
    <mergeCell ref="BE1804:BF1804"/>
    <mergeCell ref="BG1804:BH1804"/>
    <mergeCell ref="BI1804:BJ1804"/>
    <mergeCell ref="AW1805:AX1805"/>
    <mergeCell ref="BE1805:BF1805"/>
    <mergeCell ref="AS1800:AT1800"/>
    <mergeCell ref="AY1803:AZ1803"/>
    <mergeCell ref="AS1804:AT1804"/>
    <mergeCell ref="AU1804:AV1804"/>
    <mergeCell ref="AW1804:AX1804"/>
    <mergeCell ref="AY1804:AZ1804"/>
    <mergeCell ref="BC1801:BD1801"/>
    <mergeCell ref="BE1801:BF1801"/>
    <mergeCell ref="BC1802:BD1802"/>
    <mergeCell ref="AW1801:AX1801"/>
    <mergeCell ref="AY1801:AZ1801"/>
    <mergeCell ref="AS1802:AT1802"/>
    <mergeCell ref="AS1801:AT1801"/>
    <mergeCell ref="AU1801:AV1801"/>
    <mergeCell ref="AI1812:AJ1812"/>
    <mergeCell ref="AO1812:AP1812"/>
    <mergeCell ref="AK1812:AL1812"/>
    <mergeCell ref="AM1812:AN1812"/>
    <mergeCell ref="AS1803:AT1803"/>
    <mergeCell ref="AU1803:AV1803"/>
    <mergeCell ref="AO1804:AP1804"/>
    <mergeCell ref="AO1801:AP1801"/>
    <mergeCell ref="AI1803:AJ1803"/>
    <mergeCell ref="AK1803:AL1803"/>
    <mergeCell ref="AI1802:AJ1802"/>
    <mergeCell ref="AK1802:AL1802"/>
    <mergeCell ref="AI1801:AJ1801"/>
    <mergeCell ref="AK1801:AL1801"/>
    <mergeCell ref="AK1804:AL1804"/>
    <mergeCell ref="AM1804:AN1804"/>
    <mergeCell ref="AI1805:AJ1805"/>
    <mergeCell ref="AK1805:AL1805"/>
    <mergeCell ref="AM1805:AN1805"/>
    <mergeCell ref="AI1810:AJ1810"/>
    <mergeCell ref="AK1810:AL1810"/>
    <mergeCell ref="AI1809:AJ1809"/>
    <mergeCell ref="AK1809:AL1809"/>
    <mergeCell ref="AM1807:AN1807"/>
    <mergeCell ref="AI1807:AJ1807"/>
    <mergeCell ref="AK1807:AL1807"/>
    <mergeCell ref="AI1806:AJ1806"/>
    <mergeCell ref="AK1806:AL1806"/>
    <mergeCell ref="AI1804:AJ1804"/>
    <mergeCell ref="AU1802:AV1802"/>
    <mergeCell ref="AW1809:AX1809"/>
    <mergeCell ref="AS1812:AT1812"/>
    <mergeCell ref="AU1812:AV1812"/>
    <mergeCell ref="AW1812:AX1812"/>
    <mergeCell ref="AS1810:AT1810"/>
    <mergeCell ref="AU1811:AV1811"/>
    <mergeCell ref="AW1811:AX1811"/>
    <mergeCell ref="AU1810:AV1810"/>
    <mergeCell ref="AS1811:AT1811"/>
    <mergeCell ref="AY1812:AZ1812"/>
    <mergeCell ref="AW1808:AX1808"/>
    <mergeCell ref="AW1807:AX1807"/>
    <mergeCell ref="AS1806:AT1806"/>
    <mergeCell ref="AS1807:AT1807"/>
    <mergeCell ref="Y1812:Z1812"/>
    <mergeCell ref="AA1812:AB1812"/>
    <mergeCell ref="AC1812:AD1812"/>
    <mergeCell ref="AE1812:AF1812"/>
    <mergeCell ref="AU1809:AV1809"/>
    <mergeCell ref="AS1809:AT1809"/>
    <mergeCell ref="AK1811:AL1811"/>
    <mergeCell ref="Y1811:Z1811"/>
    <mergeCell ref="AC1807:AD1807"/>
    <mergeCell ref="AE1807:AF1807"/>
    <mergeCell ref="AO1807:AP1807"/>
    <mergeCell ref="AO1811:AP1811"/>
    <mergeCell ref="AM1809:AN1809"/>
    <mergeCell ref="AO1809:AP1809"/>
    <mergeCell ref="AO1810:AP1810"/>
    <mergeCell ref="AM1811:AN1811"/>
    <mergeCell ref="AM1810:AN1810"/>
    <mergeCell ref="AC1811:AD1811"/>
    <mergeCell ref="AW1802:AX1802"/>
    <mergeCell ref="AY1806:AZ1806"/>
    <mergeCell ref="AU1806:AV1806"/>
    <mergeCell ref="AU1807:AV1807"/>
    <mergeCell ref="BC1797:BD1797"/>
    <mergeCell ref="BE1797:BF1797"/>
    <mergeCell ref="AA1811:AB1811"/>
    <mergeCell ref="AS1808:AT1808"/>
    <mergeCell ref="AU1808:AV1808"/>
    <mergeCell ref="AI1808:AJ1808"/>
    <mergeCell ref="AK1808:AL1808"/>
    <mergeCell ref="AM1808:AN1808"/>
    <mergeCell ref="AO1808:AP1808"/>
    <mergeCell ref="AI1811:AJ1811"/>
    <mergeCell ref="AW1806:AX1806"/>
    <mergeCell ref="AY1807:AZ1807"/>
    <mergeCell ref="AY1808:AZ1808"/>
    <mergeCell ref="AY1805:AZ1805"/>
    <mergeCell ref="BC1798:BD1798"/>
    <mergeCell ref="BE1798:BF1798"/>
    <mergeCell ref="AY1799:AZ1799"/>
    <mergeCell ref="BC1805:BD1805"/>
    <mergeCell ref="AY1802:AZ1802"/>
    <mergeCell ref="AW1803:AX1803"/>
    <mergeCell ref="AY1811:AZ1811"/>
    <mergeCell ref="AY1810:AZ1810"/>
    <mergeCell ref="AY1809:AZ1809"/>
    <mergeCell ref="BC1803:BD1803"/>
    <mergeCell ref="BC1808:BD1808"/>
    <mergeCell ref="BE1808:BF1808"/>
    <mergeCell ref="BC1811:BD1811"/>
    <mergeCell ref="AW1810:AX1810"/>
  </mergeCells>
  <phoneticPr fontId="21" type="noConversion"/>
  <pageMargins left="0.2" right="0.23622047244094491" top="0.23" bottom="0.23622047244094491" header="0.17" footer="0.19685039370078741"/>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255</vt:i4>
      </vt:variant>
    </vt:vector>
  </HeadingPairs>
  <TitlesOfParts>
    <vt:vector size="261" baseType="lpstr">
      <vt:lpstr>Program</vt:lpstr>
      <vt:lpstr>Programska_aktivnost</vt:lpstr>
      <vt:lpstr>Sheet1</vt:lpstr>
      <vt:lpstr>Sheet2</vt:lpstr>
      <vt:lpstr>Projekat-1</vt:lpstr>
      <vt:lpstr>Uputstvo</vt:lpstr>
      <vt:lpstr>Direktni</vt:lpstr>
      <vt:lpstr>funkcija</vt:lpstr>
      <vt:lpstr>indirektni</vt:lpstr>
      <vt:lpstr>Program!Print_Area</vt:lpstr>
      <vt:lpstr>Programska_aktivnost!Print_Area</vt:lpstr>
      <vt:lpstr>Program!Print_Titles</vt:lpstr>
      <vt:lpstr>Programska_aktivnost!Print_Titles</vt:lpstr>
      <vt:lpstr>Tabela_finansije</vt:lpstr>
      <vt:lpstr>активност</vt:lpstr>
      <vt:lpstr>активност_пројекат</vt:lpstr>
      <vt:lpstr>Извори_финансирања</vt:lpstr>
      <vt:lpstr>конто</vt:lpstr>
      <vt:lpstr>п1</vt:lpstr>
      <vt:lpstr>п10</vt:lpstr>
      <vt:lpstr>п11</vt:lpstr>
      <vt:lpstr>п12</vt:lpstr>
      <vt:lpstr>п13</vt:lpstr>
      <vt:lpstr>п14</vt:lpstr>
      <vt:lpstr>п15</vt:lpstr>
      <vt:lpstr>п16</vt:lpstr>
      <vt:lpstr>п17</vt:lpstr>
      <vt:lpstr>п2</vt:lpstr>
      <vt:lpstr>п3</vt:lpstr>
      <vt:lpstr>п4</vt:lpstr>
      <vt:lpstr>п5</vt:lpstr>
      <vt:lpstr>п6</vt:lpstr>
      <vt:lpstr>п7</vt:lpstr>
      <vt:lpstr>п8</vt:lpstr>
      <vt:lpstr>п9</vt:lpstr>
      <vt:lpstr>ПА_1</vt:lpstr>
      <vt:lpstr>ПА_10</vt:lpstr>
      <vt:lpstr>ПА_11</vt:lpstr>
      <vt:lpstr>ПА_12</vt:lpstr>
      <vt:lpstr>ПА_13</vt:lpstr>
      <vt:lpstr>ПА_14</vt:lpstr>
      <vt:lpstr>ПА_15</vt:lpstr>
      <vt:lpstr>ПА_16</vt:lpstr>
      <vt:lpstr>ПА_17</vt:lpstr>
      <vt:lpstr>ПА_18</vt:lpstr>
      <vt:lpstr>ПА_19</vt:lpstr>
      <vt:lpstr>ПА_2</vt:lpstr>
      <vt:lpstr>ПА_20</vt:lpstr>
      <vt:lpstr>ПА_21</vt:lpstr>
      <vt:lpstr>ПА_22</vt:lpstr>
      <vt:lpstr>ПА_23</vt:lpstr>
      <vt:lpstr>ПА_24</vt:lpstr>
      <vt:lpstr>ПА_25</vt:lpstr>
      <vt:lpstr>ПА_26</vt:lpstr>
      <vt:lpstr>ПА_27</vt:lpstr>
      <vt:lpstr>ПА_28</vt:lpstr>
      <vt:lpstr>ПА_29</vt:lpstr>
      <vt:lpstr>ПА_3</vt:lpstr>
      <vt:lpstr>ПА_30</vt:lpstr>
      <vt:lpstr>ПА_31</vt:lpstr>
      <vt:lpstr>ПА_32</vt:lpstr>
      <vt:lpstr>ПА_33</vt:lpstr>
      <vt:lpstr>ПА_34</vt:lpstr>
      <vt:lpstr>ПА_35</vt:lpstr>
      <vt:lpstr>ПА_36</vt:lpstr>
      <vt:lpstr>ПА_37</vt:lpstr>
      <vt:lpstr>ПА_38</vt:lpstr>
      <vt:lpstr>ПА_39</vt:lpstr>
      <vt:lpstr>ПА_4</vt:lpstr>
      <vt:lpstr>ПА_40</vt:lpstr>
      <vt:lpstr>ПА_41</vt:lpstr>
      <vt:lpstr>ПА_42</vt:lpstr>
      <vt:lpstr>ПА_43</vt:lpstr>
      <vt:lpstr>ПА_44</vt:lpstr>
      <vt:lpstr>ПА_45</vt:lpstr>
      <vt:lpstr>ПА_46</vt:lpstr>
      <vt:lpstr>ПА_47</vt:lpstr>
      <vt:lpstr>ПА_48</vt:lpstr>
      <vt:lpstr>ПА_49</vt:lpstr>
      <vt:lpstr>ПА_5</vt:lpstr>
      <vt:lpstr>ПА_50</vt:lpstr>
      <vt:lpstr>ПА_51</vt:lpstr>
      <vt:lpstr>ПА_52</vt:lpstr>
      <vt:lpstr>ПА_53</vt:lpstr>
      <vt:lpstr>ПА_54</vt:lpstr>
      <vt:lpstr>ПА_55</vt:lpstr>
      <vt:lpstr>ПА_56</vt:lpstr>
      <vt:lpstr>ПА_57</vt:lpstr>
      <vt:lpstr>ПА_58</vt:lpstr>
      <vt:lpstr>ПА_59</vt:lpstr>
      <vt:lpstr>ПА_6</vt:lpstr>
      <vt:lpstr>ПА_60</vt:lpstr>
      <vt:lpstr>ПА_61</vt:lpstr>
      <vt:lpstr>ПА_62</vt:lpstr>
      <vt:lpstr>ПА_63</vt:lpstr>
      <vt:lpstr>ПА_64</vt:lpstr>
      <vt:lpstr>ПА_65</vt:lpstr>
      <vt:lpstr>ПА_66</vt:lpstr>
      <vt:lpstr>ПА_67</vt:lpstr>
      <vt:lpstr>ПА_7</vt:lpstr>
      <vt:lpstr>ПА_8</vt:lpstr>
      <vt:lpstr>ПА_9</vt:lpstr>
      <vt:lpstr>ПАЦ_1</vt:lpstr>
      <vt:lpstr>ПАЦ_10</vt:lpstr>
      <vt:lpstr>ПАЦ_11</vt:lpstr>
      <vt:lpstr>ПАЦ_12</vt:lpstr>
      <vt:lpstr>ПАЦ_13</vt:lpstr>
      <vt:lpstr>ПАЦ_14</vt:lpstr>
      <vt:lpstr>ПАЦ_15</vt:lpstr>
      <vt:lpstr>ПАЦ_16</vt:lpstr>
      <vt:lpstr>ПАЦ_17</vt:lpstr>
      <vt:lpstr>ПАЦ_18</vt:lpstr>
      <vt:lpstr>ПАЦ_19</vt:lpstr>
      <vt:lpstr>ПАЦ_2</vt:lpstr>
      <vt:lpstr>ПАЦ_20</vt:lpstr>
      <vt:lpstr>ПАЦ_21</vt:lpstr>
      <vt:lpstr>ПАЦ_22</vt:lpstr>
      <vt:lpstr>ПАЦ_23</vt:lpstr>
      <vt:lpstr>ПАЦ_24</vt:lpstr>
      <vt:lpstr>ПАЦ_25</vt:lpstr>
      <vt:lpstr>ПАЦ_26</vt:lpstr>
      <vt:lpstr>ПАЦ_27</vt:lpstr>
      <vt:lpstr>ПАЦ_28</vt:lpstr>
      <vt:lpstr>ПАЦ_29</vt:lpstr>
      <vt:lpstr>ПАЦ_3</vt:lpstr>
      <vt:lpstr>ПАЦ_30</vt:lpstr>
      <vt:lpstr>ПАЦ_31</vt:lpstr>
      <vt:lpstr>ПАЦ_32</vt:lpstr>
      <vt:lpstr>ПАЦ_33</vt:lpstr>
      <vt:lpstr>ПАЦ_34</vt:lpstr>
      <vt:lpstr>ПАЦ_35</vt:lpstr>
      <vt:lpstr>ПАЦ_36</vt:lpstr>
      <vt:lpstr>ПАЦ_37</vt:lpstr>
      <vt:lpstr>ПАЦ_38</vt:lpstr>
      <vt:lpstr>ПАЦ_39</vt:lpstr>
      <vt:lpstr>ПАЦ_4</vt:lpstr>
      <vt:lpstr>ПАЦ_40</vt:lpstr>
      <vt:lpstr>ПАЦ_41</vt:lpstr>
      <vt:lpstr>ПАЦ_42</vt:lpstr>
      <vt:lpstr>ПАЦ_43</vt:lpstr>
      <vt:lpstr>ПАЦ_44</vt:lpstr>
      <vt:lpstr>ПАЦ_45</vt:lpstr>
      <vt:lpstr>ПАЦ_46</vt:lpstr>
      <vt:lpstr>ПАЦ_47</vt:lpstr>
      <vt:lpstr>ПАЦ_48</vt:lpstr>
      <vt:lpstr>ПАЦ_49</vt:lpstr>
      <vt:lpstr>ПАЦ_5</vt:lpstr>
      <vt:lpstr>ПАЦ_50</vt:lpstr>
      <vt:lpstr>ПАЦ_51</vt:lpstr>
      <vt:lpstr>ПАЦ_52</vt:lpstr>
      <vt:lpstr>ПАЦ_53</vt:lpstr>
      <vt:lpstr>ПАЦ_54</vt:lpstr>
      <vt:lpstr>ПАЦ_55</vt:lpstr>
      <vt:lpstr>ПАЦ_56</vt:lpstr>
      <vt:lpstr>ПАЦ_57</vt:lpstr>
      <vt:lpstr>ПАЦ_58</vt:lpstr>
      <vt:lpstr>ПАЦ_59</vt:lpstr>
      <vt:lpstr>ПАЦ_6</vt:lpstr>
      <vt:lpstr>ПАЦ_60</vt:lpstr>
      <vt:lpstr>ПАЦ_61</vt:lpstr>
      <vt:lpstr>ПАЦ_62</vt:lpstr>
      <vt:lpstr>ПАЦ_63</vt:lpstr>
      <vt:lpstr>ПАЦ_64</vt:lpstr>
      <vt:lpstr>ПАЦ_65</vt:lpstr>
      <vt:lpstr>ПАЦ_66</vt:lpstr>
      <vt:lpstr>ПАЦ_67</vt:lpstr>
      <vt:lpstr>ПАЦ_68</vt:lpstr>
      <vt:lpstr>ПАЦ_69</vt:lpstr>
      <vt:lpstr>ПАЦ_7</vt:lpstr>
      <vt:lpstr>ПАЦ_70</vt:lpstr>
      <vt:lpstr>ПАЦ_71</vt:lpstr>
      <vt:lpstr>ПАЦ_72</vt:lpstr>
      <vt:lpstr>ПАЦ_73</vt:lpstr>
      <vt:lpstr>ПАЦ_74</vt:lpstr>
      <vt:lpstr>ПАЦ_75</vt:lpstr>
      <vt:lpstr>ПАЦ_76</vt:lpstr>
      <vt:lpstr>ПАЦ_77</vt:lpstr>
      <vt:lpstr>ПАЦ_78</vt:lpstr>
      <vt:lpstr>ПАЦ_79</vt:lpstr>
      <vt:lpstr>ПАЦ_8</vt:lpstr>
      <vt:lpstr>ПАЦ_80</vt:lpstr>
      <vt:lpstr>ПАЦ_81</vt:lpstr>
      <vt:lpstr>ПАЦ_82</vt:lpstr>
      <vt:lpstr>ПАЦ_83</vt:lpstr>
      <vt:lpstr>ПАЦ_84</vt:lpstr>
      <vt:lpstr>ПАЦ_85</vt:lpstr>
      <vt:lpstr>ПАЦ_86</vt:lpstr>
      <vt:lpstr>ПАЦ_87</vt:lpstr>
      <vt:lpstr>ПАЦ_88</vt:lpstr>
      <vt:lpstr>ПАЦ_89</vt:lpstr>
      <vt:lpstr>ПАЦ_9</vt:lpstr>
      <vt:lpstr>ПАЦ_90</vt:lpstr>
      <vt:lpstr>ПАЦ_91</vt:lpstr>
      <vt:lpstr>ПАЦ_92</vt:lpstr>
      <vt:lpstr>ПАЦ_93</vt:lpstr>
      <vt:lpstr>ПАЦ_94</vt:lpstr>
      <vt:lpstr>ПАЦ_95</vt:lpstr>
      <vt:lpstr>ПАЦ_96</vt:lpstr>
      <vt:lpstr>ПАЦ_97</vt:lpstr>
      <vt:lpstr>ПГ_1</vt:lpstr>
      <vt:lpstr>ПГ_10</vt:lpstr>
      <vt:lpstr>ПГ_11</vt:lpstr>
      <vt:lpstr>ПГ_12</vt:lpstr>
      <vt:lpstr>ПГ_13</vt:lpstr>
      <vt:lpstr>ПГ_14</vt:lpstr>
      <vt:lpstr>ПГ_15</vt:lpstr>
      <vt:lpstr>ПГ_16</vt:lpstr>
      <vt:lpstr>ПГ_17</vt:lpstr>
      <vt:lpstr>ПГ_2</vt:lpstr>
      <vt:lpstr>ПГ_3</vt:lpstr>
      <vt:lpstr>ПГ_4</vt:lpstr>
      <vt:lpstr>ПГ_5</vt:lpstr>
      <vt:lpstr>ПГ_6</vt:lpstr>
      <vt:lpstr>ПГ_7</vt:lpstr>
      <vt:lpstr>ПГ_8</vt:lpstr>
      <vt:lpstr>ПГ_9</vt:lpstr>
      <vt:lpstr>ПГЦ_1</vt:lpstr>
      <vt:lpstr>ПГЦ_10</vt:lpstr>
      <vt:lpstr>ПГЦ_11</vt:lpstr>
      <vt:lpstr>ПГЦ_12</vt:lpstr>
      <vt:lpstr>ПГЦ_13</vt:lpstr>
      <vt:lpstr>ПГЦ_14</vt:lpstr>
      <vt:lpstr>ПГЦ_15</vt:lpstr>
      <vt:lpstr>ПГЦ_16</vt:lpstr>
      <vt:lpstr>ПГЦ_17</vt:lpstr>
      <vt:lpstr>ПГЦ_18</vt:lpstr>
      <vt:lpstr>ПГЦ_19</vt:lpstr>
      <vt:lpstr>ПГЦ_2</vt:lpstr>
      <vt:lpstr>ПГЦ_20</vt:lpstr>
      <vt:lpstr>ПГЦ_21</vt:lpstr>
      <vt:lpstr>ПГЦ_22</vt:lpstr>
      <vt:lpstr>ПГЦ_23</vt:lpstr>
      <vt:lpstr>ПГЦ_24</vt:lpstr>
      <vt:lpstr>ПГЦ_25</vt:lpstr>
      <vt:lpstr>ПГЦ_26</vt:lpstr>
      <vt:lpstr>ПГЦ_27</vt:lpstr>
      <vt:lpstr>ПГЦ_28</vt:lpstr>
      <vt:lpstr>ПГЦ_29</vt:lpstr>
      <vt:lpstr>ПГЦ_3</vt:lpstr>
      <vt:lpstr>ПГЦ_30</vt:lpstr>
      <vt:lpstr>ПГЦ_31</vt:lpstr>
      <vt:lpstr>ПГЦ_32</vt:lpstr>
      <vt:lpstr>ПГЦ_33</vt:lpstr>
      <vt:lpstr>ПГЦ_34</vt:lpstr>
      <vt:lpstr>ПГЦ_35</vt:lpstr>
      <vt:lpstr>ПГЦ_36</vt:lpstr>
      <vt:lpstr>ПГЦ_37</vt:lpstr>
      <vt:lpstr>ПГЦ_38</vt:lpstr>
      <vt:lpstr>ПГЦ_39</vt:lpstr>
      <vt:lpstr>ПГЦ_4</vt:lpstr>
      <vt:lpstr>ПГЦ_40</vt:lpstr>
      <vt:lpstr>ПГЦ_41</vt:lpstr>
      <vt:lpstr>ПГЦ_5</vt:lpstr>
      <vt:lpstr>ПГЦ_6</vt:lpstr>
      <vt:lpstr>ПГЦ_7</vt:lpstr>
      <vt:lpstr>ПГЦ_8</vt:lpstr>
      <vt:lpstr>ПГЦ_9</vt:lpstr>
      <vt:lpstr>Програми</vt:lpstr>
      <vt:lpstr>Сектор</vt:lpstr>
      <vt:lpstr>списак_активности</vt:lpstr>
      <vt:lpstr>шифра_програма</vt:lpstr>
    </vt:vector>
  </TitlesOfParts>
  <Company>Gradska uprava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 Kostic</dc:creator>
  <cp:lastModifiedBy>NasaRadost1</cp:lastModifiedBy>
  <cp:lastPrinted>2026-05-27T09:53:30Z</cp:lastPrinted>
  <dcterms:created xsi:type="dcterms:W3CDTF">2014-07-16T07:05:44Z</dcterms:created>
  <dcterms:modified xsi:type="dcterms:W3CDTF">2026-05-29T06:56:14Z</dcterms:modified>
</cp:coreProperties>
</file>